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nasar/Library/Containers/com.microsoft.Excel/Data/Desktop/Supplemental Financials /"/>
    </mc:Choice>
  </mc:AlternateContent>
  <xr:revisionPtr revIDLastSave="0" documentId="13_ncr:1_{CCB46BEE-D78F-224B-AEC2-69294C39C08A}" xr6:coauthVersionLast="45" xr6:coauthVersionMax="45" xr10:uidLastSave="{00000000-0000-0000-0000-000000000000}"/>
  <bookViews>
    <workbookView xWindow="-20" yWindow="460" windowWidth="33600" windowHeight="19080" tabRatio="687" xr2:uid="{00000000-000D-0000-FFFF-FFFF00000000}"/>
  </bookViews>
  <sheets>
    <sheet name="Introduction" sheetId="19" r:id="rId1"/>
    <sheet name="Income Statement" sheetId="20" r:id="rId2"/>
    <sheet name="Non-GAAP Reconciliations" sheetId="21" r:id="rId3"/>
    <sheet name="Balance Sheet" sheetId="22" r:id="rId4"/>
    <sheet name="Cash Flow Statement" sheetId="26" r:id="rId5"/>
    <sheet name="Adjusted EBITDA" sheetId="25" r:id="rId6"/>
    <sheet name="Free Cash Flow" sheetId="24" r:id="rId7"/>
    <sheet name="Current Billings" sheetId="23" r:id="rId8"/>
    <sheet name="GAAP P&amp;L_NS" sheetId="1" state="hidden" r:id="rId9"/>
    <sheet name="Non-GAAP P&amp;L_NS" sheetId="3" state="hidden" r:id="rId10"/>
    <sheet name="SBC_NS" sheetId="7" state="hidden" r:id="rId11"/>
    <sheet name="Amort_Acqn_NS" sheetId="8" state="hidden" r:id="rId12"/>
    <sheet name="Depn_NS" sheetId="15" state="hidden" r:id="rId13"/>
    <sheet name="aEBIDTA_NS" sheetId="9" state="hidden" r:id="rId14"/>
    <sheet name="BalSht_NS" sheetId="2" state="hidden" r:id="rId15"/>
    <sheet name="Sheet2" sheetId="13"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23" l="1"/>
  <c r="B5" i="23"/>
  <c r="C5" i="23"/>
  <c r="D5" i="23"/>
  <c r="M4" i="20"/>
  <c r="N4" i="20"/>
  <c r="M5" i="20"/>
  <c r="N5" i="20"/>
  <c r="B6" i="20"/>
  <c r="C6" i="20"/>
  <c r="D6" i="20"/>
  <c r="D10" i="21" s="1"/>
  <c r="E6" i="20"/>
  <c r="E12" i="20" s="1"/>
  <c r="F6" i="20"/>
  <c r="G6" i="20"/>
  <c r="H6" i="20"/>
  <c r="H10" i="21" s="1"/>
  <c r="I6" i="20"/>
  <c r="J6" i="20"/>
  <c r="K6" i="20"/>
  <c r="K12" i="20" s="1"/>
  <c r="M6" i="20"/>
  <c r="M8" i="20"/>
  <c r="N8" i="20"/>
  <c r="N9" i="20"/>
  <c r="M9" i="20"/>
  <c r="H11" i="20"/>
  <c r="M10" i="20"/>
  <c r="B11" i="20"/>
  <c r="C11" i="20"/>
  <c r="D11" i="20"/>
  <c r="E11" i="20"/>
  <c r="F11" i="20"/>
  <c r="G11" i="20"/>
  <c r="G12" i="20" s="1"/>
  <c r="I11" i="20"/>
  <c r="J11" i="20"/>
  <c r="K11" i="20"/>
  <c r="B12" i="20"/>
  <c r="B18" i="20" s="1"/>
  <c r="B20" i="20" s="1"/>
  <c r="C12" i="20"/>
  <c r="F12" i="20"/>
  <c r="M14" i="20"/>
  <c r="N14" i="20"/>
  <c r="N15" i="20"/>
  <c r="M15" i="20"/>
  <c r="M16" i="20"/>
  <c r="M17" i="20" s="1"/>
  <c r="N16" i="20"/>
  <c r="B17" i="20"/>
  <c r="C17" i="20"/>
  <c r="E17" i="20"/>
  <c r="F17" i="20"/>
  <c r="G17" i="20"/>
  <c r="H17" i="20"/>
  <c r="I17" i="20"/>
  <c r="J17" i="20"/>
  <c r="K17" i="20"/>
  <c r="M19" i="20"/>
  <c r="N19" i="20"/>
  <c r="K6" i="26"/>
  <c r="M7" i="26"/>
  <c r="N7" i="26"/>
  <c r="M8" i="26"/>
  <c r="N8" i="26"/>
  <c r="K9" i="26"/>
  <c r="M10" i="26"/>
  <c r="N10" i="26"/>
  <c r="M11" i="26"/>
  <c r="N11" i="26"/>
  <c r="M12" i="26"/>
  <c r="N12" i="26"/>
  <c r="M15" i="26"/>
  <c r="N15" i="26"/>
  <c r="M16" i="26"/>
  <c r="N16" i="26"/>
  <c r="M17" i="26"/>
  <c r="N17" i="26"/>
  <c r="K18" i="26"/>
  <c r="K21" i="26" s="1"/>
  <c r="M18" i="26"/>
  <c r="N18" i="26"/>
  <c r="M19" i="26"/>
  <c r="N19" i="26"/>
  <c r="C20" i="26"/>
  <c r="D20" i="26"/>
  <c r="D21" i="26" s="1"/>
  <c r="E20" i="26"/>
  <c r="E21" i="26" s="1"/>
  <c r="G20" i="26"/>
  <c r="G21" i="26" s="1"/>
  <c r="H20" i="26"/>
  <c r="I20" i="26"/>
  <c r="I21" i="26" s="1"/>
  <c r="B21" i="26"/>
  <c r="F21" i="26"/>
  <c r="J21" i="26"/>
  <c r="M24" i="26"/>
  <c r="N24" i="26"/>
  <c r="M25" i="26"/>
  <c r="N25" i="26"/>
  <c r="M26" i="26"/>
  <c r="N26" i="26"/>
  <c r="M27" i="26"/>
  <c r="N27" i="26"/>
  <c r="G28" i="26"/>
  <c r="G29" i="26" s="1"/>
  <c r="I28" i="26"/>
  <c r="M28" i="26"/>
  <c r="B29" i="26"/>
  <c r="C29" i="26"/>
  <c r="D29" i="26"/>
  <c r="E29" i="26"/>
  <c r="F29" i="26"/>
  <c r="H29" i="26"/>
  <c r="I29" i="26"/>
  <c r="J29" i="26"/>
  <c r="K29" i="26"/>
  <c r="I31" i="26"/>
  <c r="N31" i="26" s="1"/>
  <c r="M31" i="26"/>
  <c r="M32" i="26"/>
  <c r="N32" i="26"/>
  <c r="M33" i="26"/>
  <c r="N33" i="26"/>
  <c r="M34" i="26"/>
  <c r="N34" i="26"/>
  <c r="B35" i="26"/>
  <c r="C35" i="26"/>
  <c r="D35" i="26"/>
  <c r="E35" i="26"/>
  <c r="F35" i="26"/>
  <c r="G35" i="26"/>
  <c r="H35" i="26"/>
  <c r="J35" i="26"/>
  <c r="K35" i="26"/>
  <c r="M36" i="26"/>
  <c r="N36" i="26"/>
  <c r="M38" i="26"/>
  <c r="N38" i="26"/>
  <c r="C6" i="25"/>
  <c r="C6" i="26" s="1"/>
  <c r="B7" i="25"/>
  <c r="C7" i="25"/>
  <c r="D7" i="25"/>
  <c r="E7" i="25"/>
  <c r="F7" i="25"/>
  <c r="G7" i="25"/>
  <c r="H7" i="25"/>
  <c r="I7" i="25"/>
  <c r="J7" i="25"/>
  <c r="K7" i="25"/>
  <c r="B8" i="25"/>
  <c r="C8" i="25"/>
  <c r="D8" i="25"/>
  <c r="E8" i="25"/>
  <c r="F8" i="25"/>
  <c r="G8" i="25"/>
  <c r="H8" i="25"/>
  <c r="I8" i="25"/>
  <c r="J8" i="25"/>
  <c r="K8" i="25"/>
  <c r="B11" i="25"/>
  <c r="C11" i="25"/>
  <c r="E11" i="25"/>
  <c r="F11" i="25"/>
  <c r="G11" i="25"/>
  <c r="H11" i="25"/>
  <c r="I11" i="25"/>
  <c r="J11" i="25"/>
  <c r="K11" i="25"/>
  <c r="B5" i="24"/>
  <c r="C5" i="24"/>
  <c r="D5" i="24"/>
  <c r="E5" i="24"/>
  <c r="F5" i="24"/>
  <c r="G5" i="24"/>
  <c r="H5" i="24"/>
  <c r="I5" i="24"/>
  <c r="J5" i="24"/>
  <c r="K5" i="24"/>
  <c r="B6" i="24"/>
  <c r="C6" i="24"/>
  <c r="D6" i="24"/>
  <c r="E6" i="24"/>
  <c r="F6" i="24"/>
  <c r="G6" i="24"/>
  <c r="H6" i="24"/>
  <c r="I6" i="24"/>
  <c r="J6" i="24"/>
  <c r="K6" i="24"/>
  <c r="B4" i="23"/>
  <c r="D4" i="23"/>
  <c r="E4" i="23"/>
  <c r="F4" i="23"/>
  <c r="G4" i="23"/>
  <c r="H4" i="23"/>
  <c r="J4" i="23"/>
  <c r="F5" i="23"/>
  <c r="G6" i="23" s="1"/>
  <c r="J5" i="23"/>
  <c r="K6" i="23" s="1"/>
  <c r="K7" i="23" s="1"/>
  <c r="C6" i="23"/>
  <c r="D6" i="23"/>
  <c r="D7" i="23" s="1"/>
  <c r="E6" i="23"/>
  <c r="E41" i="26"/>
  <c r="M41" i="26" s="1"/>
  <c r="F41" i="26"/>
  <c r="G41" i="26"/>
  <c r="I9" i="22"/>
  <c r="I18" i="22" s="1"/>
  <c r="J41" i="26"/>
  <c r="M6" i="22"/>
  <c r="N6" i="22"/>
  <c r="M7" i="22"/>
  <c r="N7" i="22"/>
  <c r="M8" i="22"/>
  <c r="N8" i="22"/>
  <c r="B9" i="22"/>
  <c r="B18" i="22" s="1"/>
  <c r="C9" i="22"/>
  <c r="D9" i="22"/>
  <c r="F9" i="22"/>
  <c r="F18" i="22" s="1"/>
  <c r="G9" i="22"/>
  <c r="G18" i="22" s="1"/>
  <c r="J9" i="22"/>
  <c r="J18" i="22" s="1"/>
  <c r="K9" i="22"/>
  <c r="K18" i="22" s="1"/>
  <c r="M10" i="22"/>
  <c r="N10" i="22"/>
  <c r="M11" i="22"/>
  <c r="N11" i="22"/>
  <c r="M12" i="22"/>
  <c r="N12" i="22"/>
  <c r="M13" i="22"/>
  <c r="N13" i="22"/>
  <c r="M14" i="22"/>
  <c r="N14" i="22"/>
  <c r="M15" i="22"/>
  <c r="N15" i="22"/>
  <c r="M16" i="22"/>
  <c r="N16" i="22"/>
  <c r="N17" i="22"/>
  <c r="M17" i="22"/>
  <c r="C18" i="22"/>
  <c r="D18" i="22"/>
  <c r="F25" i="22"/>
  <c r="F29" i="22" s="1"/>
  <c r="N21" i="22"/>
  <c r="M21" i="22"/>
  <c r="N22" i="22"/>
  <c r="M22" i="22"/>
  <c r="E5" i="23"/>
  <c r="M5" i="23" s="1"/>
  <c r="G5" i="23"/>
  <c r="H5" i="23"/>
  <c r="N23" i="22"/>
  <c r="M23" i="22"/>
  <c r="E25" i="22"/>
  <c r="N24" i="22"/>
  <c r="B25" i="22"/>
  <c r="B29" i="22" s="1"/>
  <c r="C25" i="22"/>
  <c r="D25" i="22"/>
  <c r="J25" i="22"/>
  <c r="J29" i="22" s="1"/>
  <c r="K25" i="22"/>
  <c r="K29" i="22" s="1"/>
  <c r="N26" i="22"/>
  <c r="M26" i="22"/>
  <c r="N27" i="22"/>
  <c r="M27" i="22"/>
  <c r="M28" i="22"/>
  <c r="N28" i="22"/>
  <c r="C29" i="22"/>
  <c r="D29" i="22"/>
  <c r="M31" i="22"/>
  <c r="G35" i="22"/>
  <c r="K35" i="22"/>
  <c r="N31" i="22"/>
  <c r="N32" i="22"/>
  <c r="M32" i="22"/>
  <c r="N33" i="22"/>
  <c r="M33" i="22"/>
  <c r="M34" i="22"/>
  <c r="N34" i="22"/>
  <c r="B35" i="22"/>
  <c r="C35" i="22"/>
  <c r="D35" i="22"/>
  <c r="H35" i="22"/>
  <c r="C4" i="21"/>
  <c r="C8" i="21" s="1"/>
  <c r="D4" i="21"/>
  <c r="D8" i="21" s="1"/>
  <c r="E4" i="21"/>
  <c r="F4" i="21"/>
  <c r="F8" i="21" s="1"/>
  <c r="G4" i="21"/>
  <c r="H4" i="21"/>
  <c r="H8" i="21" s="1"/>
  <c r="J4" i="21"/>
  <c r="J8" i="21" s="1"/>
  <c r="K4" i="21"/>
  <c r="K8" i="21" s="1"/>
  <c r="M5" i="21"/>
  <c r="N5" i="21"/>
  <c r="M6" i="21"/>
  <c r="N6" i="21"/>
  <c r="M7" i="21"/>
  <c r="N7" i="21"/>
  <c r="B11" i="21"/>
  <c r="C11" i="21"/>
  <c r="D11" i="21"/>
  <c r="E11" i="21"/>
  <c r="F11" i="21"/>
  <c r="G11" i="21"/>
  <c r="H11" i="21"/>
  <c r="I11" i="21"/>
  <c r="J11" i="21"/>
  <c r="K11" i="21"/>
  <c r="B12" i="21"/>
  <c r="C12" i="21"/>
  <c r="D12" i="21"/>
  <c r="E12" i="21"/>
  <c r="F12" i="21"/>
  <c r="G12" i="21"/>
  <c r="H12" i="21"/>
  <c r="I12" i="21"/>
  <c r="J12" i="21"/>
  <c r="K12" i="21"/>
  <c r="B13" i="21"/>
  <c r="C13" i="21"/>
  <c r="D13" i="21"/>
  <c r="E13" i="21"/>
  <c r="F13" i="21"/>
  <c r="G13" i="21"/>
  <c r="H13" i="21"/>
  <c r="I13" i="21"/>
  <c r="J13" i="21"/>
  <c r="K13" i="21"/>
  <c r="B16" i="21"/>
  <c r="C16" i="21"/>
  <c r="D16" i="21"/>
  <c r="E16" i="21"/>
  <c r="F16" i="21"/>
  <c r="F20" i="21" s="1"/>
  <c r="G16" i="21"/>
  <c r="G20" i="21" s="1"/>
  <c r="H16" i="21"/>
  <c r="I16" i="21"/>
  <c r="J16" i="21"/>
  <c r="J20" i="21" s="1"/>
  <c r="K16" i="21"/>
  <c r="K20" i="21" s="1"/>
  <c r="C17" i="21"/>
  <c r="D17" i="21"/>
  <c r="E17" i="21"/>
  <c r="N17" i="21"/>
  <c r="M18" i="21"/>
  <c r="N18" i="21"/>
  <c r="H19" i="21"/>
  <c r="H37" i="21" s="1"/>
  <c r="M19" i="21"/>
  <c r="H20" i="21"/>
  <c r="I20" i="21"/>
  <c r="B22" i="21"/>
  <c r="B26" i="21" s="1"/>
  <c r="C22" i="21"/>
  <c r="C26" i="21" s="1"/>
  <c r="D22" i="21"/>
  <c r="E22" i="21"/>
  <c r="E26" i="21" s="1"/>
  <c r="F22" i="21"/>
  <c r="F26" i="21" s="1"/>
  <c r="G22" i="21"/>
  <c r="G26" i="21" s="1"/>
  <c r="H22" i="21"/>
  <c r="J22" i="21"/>
  <c r="J26" i="21" s="1"/>
  <c r="K22" i="21"/>
  <c r="K26" i="21" s="1"/>
  <c r="D23" i="21"/>
  <c r="M23" i="21" s="1"/>
  <c r="N23" i="21"/>
  <c r="M24" i="21"/>
  <c r="N24" i="21"/>
  <c r="M25" i="21"/>
  <c r="N25" i="21"/>
  <c r="B28" i="21"/>
  <c r="B32" i="21" s="1"/>
  <c r="E28" i="21"/>
  <c r="F28" i="21"/>
  <c r="G28" i="21"/>
  <c r="G32" i="21" s="1"/>
  <c r="I28" i="21"/>
  <c r="I32" i="21" s="1"/>
  <c r="J28" i="21"/>
  <c r="J32" i="21" s="1"/>
  <c r="K28" i="21"/>
  <c r="K32" i="21" s="1"/>
  <c r="E29" i="21"/>
  <c r="M29" i="21" s="1"/>
  <c r="N29" i="21"/>
  <c r="M30" i="21"/>
  <c r="N30" i="21"/>
  <c r="M31" i="21"/>
  <c r="N31" i="21"/>
  <c r="B35" i="21"/>
  <c r="C35" i="21"/>
  <c r="F35" i="21"/>
  <c r="G35" i="21"/>
  <c r="H35" i="21"/>
  <c r="I35" i="21"/>
  <c r="J35" i="21"/>
  <c r="K35" i="21"/>
  <c r="B36" i="21"/>
  <c r="C36" i="21"/>
  <c r="D36" i="21"/>
  <c r="E36" i="21"/>
  <c r="F36" i="21"/>
  <c r="G36" i="21"/>
  <c r="H36" i="21"/>
  <c r="I36" i="21"/>
  <c r="J36" i="21"/>
  <c r="K36" i="21"/>
  <c r="B37" i="21"/>
  <c r="C37" i="21"/>
  <c r="D37" i="21"/>
  <c r="E37" i="21"/>
  <c r="F37" i="21"/>
  <c r="G37" i="21"/>
  <c r="I37" i="21"/>
  <c r="J37" i="21"/>
  <c r="K37" i="21"/>
  <c r="B41" i="21"/>
  <c r="C41" i="21"/>
  <c r="F41" i="21"/>
  <c r="G41" i="21"/>
  <c r="H41" i="21"/>
  <c r="I41" i="21"/>
  <c r="J41" i="21"/>
  <c r="K41" i="21"/>
  <c r="B42" i="21"/>
  <c r="C42" i="21"/>
  <c r="D42" i="21"/>
  <c r="E42" i="21"/>
  <c r="F42" i="21"/>
  <c r="G42" i="21"/>
  <c r="H42" i="21"/>
  <c r="I42" i="21"/>
  <c r="J42" i="21"/>
  <c r="K42" i="21"/>
  <c r="B43" i="21"/>
  <c r="C43" i="21"/>
  <c r="D43" i="21"/>
  <c r="E43" i="21"/>
  <c r="F43" i="21"/>
  <c r="G43" i="21"/>
  <c r="I43" i="21"/>
  <c r="J43" i="21"/>
  <c r="K43" i="21"/>
  <c r="B47" i="21"/>
  <c r="B10" i="25" s="1"/>
  <c r="B9" i="26" s="1"/>
  <c r="C47" i="21"/>
  <c r="C10" i="25" s="1"/>
  <c r="C9" i="26" s="1"/>
  <c r="F47" i="21"/>
  <c r="F10" i="25" s="1"/>
  <c r="F9" i="26" s="1"/>
  <c r="G47" i="21"/>
  <c r="G10" i="25" s="1"/>
  <c r="G9" i="26" s="1"/>
  <c r="H47" i="21"/>
  <c r="H10" i="25" s="1"/>
  <c r="H9" i="26" s="1"/>
  <c r="I47" i="21"/>
  <c r="I10" i="25" s="1"/>
  <c r="I9" i="26" s="1"/>
  <c r="J47" i="21"/>
  <c r="J10" i="25" s="1"/>
  <c r="J9" i="26" s="1"/>
  <c r="K47" i="21"/>
  <c r="B48" i="21"/>
  <c r="B12" i="25" s="1"/>
  <c r="C48" i="21"/>
  <c r="C12" i="25" s="1"/>
  <c r="D48" i="21"/>
  <c r="D12" i="25" s="1"/>
  <c r="E48" i="21"/>
  <c r="E12" i="25" s="1"/>
  <c r="F48" i="21"/>
  <c r="F12" i="25" s="1"/>
  <c r="G48" i="21"/>
  <c r="G12" i="25" s="1"/>
  <c r="H48" i="21"/>
  <c r="H12" i="25" s="1"/>
  <c r="I48" i="21"/>
  <c r="I12" i="25" s="1"/>
  <c r="J48" i="21"/>
  <c r="J12" i="25" s="1"/>
  <c r="K48" i="21"/>
  <c r="K12" i="25" s="1"/>
  <c r="B49" i="21"/>
  <c r="B6" i="25" s="1"/>
  <c r="C49" i="21"/>
  <c r="D49" i="21"/>
  <c r="D6" i="25" s="1"/>
  <c r="E49" i="21"/>
  <c r="E6" i="25" s="1"/>
  <c r="F49" i="21"/>
  <c r="F6" i="25" s="1"/>
  <c r="G49" i="21"/>
  <c r="G6" i="25" s="1"/>
  <c r="I49" i="21"/>
  <c r="I6" i="25" s="1"/>
  <c r="J49" i="21"/>
  <c r="J6" i="25" s="1"/>
  <c r="K49" i="21"/>
  <c r="M50" i="21"/>
  <c r="N50" i="21"/>
  <c r="B57" i="21"/>
  <c r="C57" i="21"/>
  <c r="D57" i="21"/>
  <c r="E57" i="21"/>
  <c r="F57" i="21"/>
  <c r="G57" i="21"/>
  <c r="H57" i="21"/>
  <c r="I57" i="21"/>
  <c r="J57" i="21"/>
  <c r="K57" i="21"/>
  <c r="M57" i="21"/>
  <c r="N57" i="21"/>
  <c r="B58" i="21"/>
  <c r="C58" i="21"/>
  <c r="D58" i="21"/>
  <c r="E58" i="21"/>
  <c r="F58" i="21"/>
  <c r="G58" i="21"/>
  <c r="H58" i="21"/>
  <c r="I58" i="21"/>
  <c r="J58" i="21"/>
  <c r="K58" i="21"/>
  <c r="M58" i="21"/>
  <c r="N58" i="21"/>
  <c r="I4" i="23"/>
  <c r="I4" i="21"/>
  <c r="I8" i="21" s="1"/>
  <c r="F10" i="21"/>
  <c r="G10" i="21"/>
  <c r="J10" i="21"/>
  <c r="K10" i="21"/>
  <c r="D28" i="21"/>
  <c r="D32" i="21" s="1"/>
  <c r="C18" i="20" l="1"/>
  <c r="C20" i="20" s="1"/>
  <c r="M42" i="21"/>
  <c r="D12" i="20"/>
  <c r="I12" i="20"/>
  <c r="N36" i="21"/>
  <c r="M6" i="23"/>
  <c r="B36" i="22"/>
  <c r="C36" i="22"/>
  <c r="K36" i="22"/>
  <c r="N13" i="21"/>
  <c r="M13" i="21"/>
  <c r="N11" i="21"/>
  <c r="M11" i="21"/>
  <c r="K18" i="20"/>
  <c r="K20" i="20" s="1"/>
  <c r="E18" i="20"/>
  <c r="E20" i="20" s="1"/>
  <c r="E23" i="20" s="1"/>
  <c r="G18" i="20"/>
  <c r="G20" i="20" s="1"/>
  <c r="I18" i="20"/>
  <c r="I20" i="20" s="1"/>
  <c r="I22" i="20" s="1"/>
  <c r="F18" i="20"/>
  <c r="F20" i="20" s="1"/>
  <c r="M11" i="20"/>
  <c r="M12" i="20" s="1"/>
  <c r="M18" i="20" s="1"/>
  <c r="M20" i="20" s="1"/>
  <c r="J12" i="20"/>
  <c r="J18" i="20" s="1"/>
  <c r="J20" i="20" s="1"/>
  <c r="J23" i="20" s="1"/>
  <c r="H12" i="20"/>
  <c r="H18" i="20" s="1"/>
  <c r="H20" i="20" s="1"/>
  <c r="H23" i="20" s="1"/>
  <c r="N6" i="20"/>
  <c r="E22" i="20"/>
  <c r="K22" i="20"/>
  <c r="K23" i="20"/>
  <c r="B22" i="20"/>
  <c r="B23" i="20"/>
  <c r="C22" i="20"/>
  <c r="C23" i="20"/>
  <c r="F22" i="20"/>
  <c r="F23" i="20"/>
  <c r="N17" i="20"/>
  <c r="G22" i="20"/>
  <c r="G23" i="20"/>
  <c r="D17" i="20"/>
  <c r="D18" i="20" s="1"/>
  <c r="D20" i="20" s="1"/>
  <c r="N10" i="20"/>
  <c r="N11" i="20" s="1"/>
  <c r="E20" i="21"/>
  <c r="M16" i="21"/>
  <c r="M6" i="25"/>
  <c r="K34" i="21"/>
  <c r="K38" i="21" s="1"/>
  <c r="H14" i="21"/>
  <c r="D14" i="21"/>
  <c r="N8" i="25"/>
  <c r="M8" i="25"/>
  <c r="N7" i="25"/>
  <c r="M7" i="25"/>
  <c r="N5" i="24"/>
  <c r="M35" i="26"/>
  <c r="N12" i="25"/>
  <c r="M12" i="25"/>
  <c r="G34" i="21"/>
  <c r="G38" i="21" s="1"/>
  <c r="D35" i="21"/>
  <c r="D6" i="26"/>
  <c r="H49" i="21"/>
  <c r="H6" i="25" s="1"/>
  <c r="N6" i="25" s="1"/>
  <c r="H43" i="21"/>
  <c r="E32" i="21"/>
  <c r="N19" i="21"/>
  <c r="N37" i="21" s="1"/>
  <c r="M36" i="21"/>
  <c r="M17" i="21"/>
  <c r="M20" i="21" s="1"/>
  <c r="N12" i="21"/>
  <c r="M12" i="21"/>
  <c r="N4" i="21"/>
  <c r="N8" i="21" s="1"/>
  <c r="J6" i="26"/>
  <c r="J13" i="26" s="1"/>
  <c r="F6" i="26"/>
  <c r="F13" i="26" s="1"/>
  <c r="B6" i="26"/>
  <c r="B13" i="26" s="1"/>
  <c r="G6" i="26"/>
  <c r="J14" i="21"/>
  <c r="M37" i="21"/>
  <c r="N35" i="21"/>
  <c r="C20" i="21"/>
  <c r="N42" i="21"/>
  <c r="N11" i="25"/>
  <c r="I6" i="26"/>
  <c r="I13" i="26" s="1"/>
  <c r="E6" i="26"/>
  <c r="K4" i="26"/>
  <c r="K4" i="25"/>
  <c r="K9" i="25" s="1"/>
  <c r="K13" i="25" s="1"/>
  <c r="K46" i="21"/>
  <c r="K51" i="21" s="1"/>
  <c r="K55" i="21" s="1"/>
  <c r="F4" i="26"/>
  <c r="F4" i="25"/>
  <c r="F46" i="21"/>
  <c r="F51" i="21" s="1"/>
  <c r="F54" i="21" s="1"/>
  <c r="K14" i="21"/>
  <c r="G14" i="21"/>
  <c r="B4" i="26"/>
  <c r="B4" i="25"/>
  <c r="B46" i="21"/>
  <c r="F14" i="21"/>
  <c r="C10" i="21"/>
  <c r="D34" i="21"/>
  <c r="D38" i="21" s="1"/>
  <c r="C4" i="23"/>
  <c r="C7" i="23" s="1"/>
  <c r="H28" i="21"/>
  <c r="H32" i="21" s="1"/>
  <c r="G8" i="21"/>
  <c r="B4" i="21"/>
  <c r="B8" i="21" s="1"/>
  <c r="N4" i="23"/>
  <c r="M5" i="25"/>
  <c r="N5" i="25"/>
  <c r="C28" i="21"/>
  <c r="B10" i="21"/>
  <c r="N10" i="25"/>
  <c r="I22" i="21"/>
  <c r="I34" i="21" s="1"/>
  <c r="I10" i="21"/>
  <c r="I14" i="21" s="1"/>
  <c r="E10" i="21"/>
  <c r="E14" i="21" s="1"/>
  <c r="D11" i="25"/>
  <c r="M11" i="25" s="1"/>
  <c r="M6" i="24"/>
  <c r="I35" i="26"/>
  <c r="N9" i="26"/>
  <c r="N35" i="26"/>
  <c r="M29" i="26"/>
  <c r="N6" i="24"/>
  <c r="N20" i="26"/>
  <c r="N21" i="26" s="1"/>
  <c r="M20" i="26"/>
  <c r="M21" i="26" s="1"/>
  <c r="K13" i="26"/>
  <c r="C13" i="26"/>
  <c r="I6" i="23"/>
  <c r="I7" i="23" s="1"/>
  <c r="H6" i="23"/>
  <c r="H7" i="23" s="1"/>
  <c r="H8" i="23" s="1"/>
  <c r="G7" i="23"/>
  <c r="G8" i="23" s="1"/>
  <c r="I41" i="26"/>
  <c r="N41" i="26" s="1"/>
  <c r="J35" i="22"/>
  <c r="J36" i="22" s="1"/>
  <c r="F35" i="22"/>
  <c r="F36" i="22" s="1"/>
  <c r="H25" i="22"/>
  <c r="H29" i="22" s="1"/>
  <c r="H36" i="22" s="1"/>
  <c r="E9" i="22"/>
  <c r="E18" i="22" s="1"/>
  <c r="N5" i="22"/>
  <c r="H9" i="22"/>
  <c r="H18" i="22" s="1"/>
  <c r="I5" i="23"/>
  <c r="J6" i="23" s="1"/>
  <c r="J7" i="23" s="1"/>
  <c r="H41" i="26"/>
  <c r="E35" i="22"/>
  <c r="M35" i="22" s="1"/>
  <c r="M24" i="22"/>
  <c r="M5" i="22"/>
  <c r="I35" i="22"/>
  <c r="N35" i="22" s="1"/>
  <c r="D36" i="22"/>
  <c r="G25" i="22"/>
  <c r="G29" i="22" s="1"/>
  <c r="G36" i="22" s="1"/>
  <c r="E7" i="23"/>
  <c r="N28" i="26"/>
  <c r="N29" i="26" s="1"/>
  <c r="H21" i="26"/>
  <c r="C21" i="26"/>
  <c r="M5" i="24"/>
  <c r="B7" i="23"/>
  <c r="F6" i="23"/>
  <c r="N18" i="22"/>
  <c r="M18" i="22"/>
  <c r="E29" i="22"/>
  <c r="M25" i="22"/>
  <c r="M9" i="22"/>
  <c r="N9" i="22"/>
  <c r="I25" i="22"/>
  <c r="M35" i="21"/>
  <c r="M41" i="21"/>
  <c r="M47" i="21"/>
  <c r="J34" i="21"/>
  <c r="B34" i="21"/>
  <c r="M22" i="21"/>
  <c r="M26" i="21" s="1"/>
  <c r="N49" i="21"/>
  <c r="N48" i="21"/>
  <c r="N47" i="21"/>
  <c r="E47" i="21"/>
  <c r="E10" i="25" s="1"/>
  <c r="E9" i="26" s="1"/>
  <c r="N41" i="21"/>
  <c r="E41" i="21"/>
  <c r="E35" i="21"/>
  <c r="E34" i="21"/>
  <c r="H26" i="21"/>
  <c r="D26" i="21"/>
  <c r="N16" i="21"/>
  <c r="E8" i="21"/>
  <c r="F34" i="21"/>
  <c r="F32" i="21"/>
  <c r="D20" i="21"/>
  <c r="M49" i="21"/>
  <c r="M48" i="21"/>
  <c r="D47" i="21"/>
  <c r="D10" i="25" s="1"/>
  <c r="D9" i="26" s="1"/>
  <c r="M43" i="21"/>
  <c r="D41" i="21"/>
  <c r="B20" i="21"/>
  <c r="L13" i="15"/>
  <c r="L14" i="15"/>
  <c r="L15" i="15"/>
  <c r="L16" i="15"/>
  <c r="L17" i="15"/>
  <c r="B18" i="15"/>
  <c r="C18" i="15"/>
  <c r="D18" i="15"/>
  <c r="E18" i="15"/>
  <c r="F18" i="15"/>
  <c r="G18" i="15"/>
  <c r="H18" i="15"/>
  <c r="I18" i="15"/>
  <c r="J18" i="15"/>
  <c r="J39" i="15" s="1"/>
  <c r="J40" i="15" s="1"/>
  <c r="J41" i="15" s="1"/>
  <c r="K18" i="15"/>
  <c r="L20" i="15"/>
  <c r="L21" i="15"/>
  <c r="L22" i="15"/>
  <c r="L23" i="15"/>
  <c r="L24" i="15"/>
  <c r="L25" i="15"/>
  <c r="L26" i="15"/>
  <c r="L27" i="15"/>
  <c r="L28" i="15"/>
  <c r="L29" i="15"/>
  <c r="B30" i="15"/>
  <c r="B39" i="15" s="1"/>
  <c r="B40" i="15" s="1"/>
  <c r="B41" i="15" s="1"/>
  <c r="C30" i="15"/>
  <c r="D30" i="15"/>
  <c r="E30" i="15"/>
  <c r="F30" i="15"/>
  <c r="G30" i="15"/>
  <c r="H30" i="15"/>
  <c r="I30" i="15"/>
  <c r="J30" i="15"/>
  <c r="K30" i="15"/>
  <c r="L32" i="15"/>
  <c r="L33" i="15"/>
  <c r="L34" i="15"/>
  <c r="B35" i="15"/>
  <c r="C35" i="15"/>
  <c r="D35" i="15"/>
  <c r="E35" i="15"/>
  <c r="F35" i="15"/>
  <c r="G35" i="15"/>
  <c r="H35" i="15"/>
  <c r="I35" i="15"/>
  <c r="J35" i="15"/>
  <c r="K35" i="15"/>
  <c r="L37" i="15"/>
  <c r="L38" i="15" s="1"/>
  <c r="B38" i="15"/>
  <c r="C38" i="15"/>
  <c r="D38" i="15"/>
  <c r="E38" i="15"/>
  <c r="F38" i="15"/>
  <c r="G38" i="15"/>
  <c r="H38" i="15"/>
  <c r="I38" i="15"/>
  <c r="J38" i="15"/>
  <c r="K38" i="15"/>
  <c r="L46" i="15"/>
  <c r="L47" i="15"/>
  <c r="L48" i="15"/>
  <c r="L49" i="15"/>
  <c r="B50" i="15"/>
  <c r="C50" i="15"/>
  <c r="D50" i="15"/>
  <c r="E50" i="15"/>
  <c r="F50" i="15"/>
  <c r="G50" i="15"/>
  <c r="H50" i="15"/>
  <c r="I50" i="15"/>
  <c r="J50" i="15"/>
  <c r="K50" i="15"/>
  <c r="L52" i="15"/>
  <c r="L53" i="15"/>
  <c r="L54" i="15"/>
  <c r="B55" i="15"/>
  <c r="C55" i="15"/>
  <c r="D55" i="15"/>
  <c r="E55" i="15"/>
  <c r="F55" i="15"/>
  <c r="G55" i="15"/>
  <c r="H55" i="15"/>
  <c r="I55" i="15"/>
  <c r="J55" i="15"/>
  <c r="K55" i="15"/>
  <c r="L57" i="15"/>
  <c r="L58" i="15"/>
  <c r="B59" i="15"/>
  <c r="C59" i="15"/>
  <c r="D59" i="15"/>
  <c r="E59" i="15"/>
  <c r="F59" i="15"/>
  <c r="G59" i="15"/>
  <c r="H59" i="15"/>
  <c r="I59" i="15"/>
  <c r="J59" i="15"/>
  <c r="K59" i="15"/>
  <c r="L61" i="15"/>
  <c r="L64" i="15" s="1"/>
  <c r="L62" i="15"/>
  <c r="L63" i="15"/>
  <c r="B64" i="15"/>
  <c r="C64" i="15"/>
  <c r="D64" i="15"/>
  <c r="E64" i="15"/>
  <c r="F64" i="15"/>
  <c r="G64" i="15"/>
  <c r="H64" i="15"/>
  <c r="I64" i="15"/>
  <c r="J64" i="15"/>
  <c r="K64" i="15"/>
  <c r="L66" i="15"/>
  <c r="L67" i="15" s="1"/>
  <c r="B67" i="15"/>
  <c r="C67" i="15"/>
  <c r="D67" i="15"/>
  <c r="E67" i="15"/>
  <c r="F67" i="15"/>
  <c r="G67" i="15"/>
  <c r="H67" i="15"/>
  <c r="I67" i="15"/>
  <c r="J67" i="15"/>
  <c r="K67" i="15"/>
  <c r="L69" i="15"/>
  <c r="L70" i="15"/>
  <c r="L71" i="15"/>
  <c r="B72" i="15"/>
  <c r="C72" i="15"/>
  <c r="D72" i="15"/>
  <c r="E72" i="15"/>
  <c r="F72" i="15"/>
  <c r="G72" i="15"/>
  <c r="H72" i="15"/>
  <c r="I72" i="15"/>
  <c r="J72" i="15"/>
  <c r="K72" i="15"/>
  <c r="L74" i="15"/>
  <c r="L75" i="15" s="1"/>
  <c r="B75" i="15"/>
  <c r="C75" i="15"/>
  <c r="D75" i="15"/>
  <c r="E75" i="15"/>
  <c r="F75" i="15"/>
  <c r="G75" i="15"/>
  <c r="H75" i="15"/>
  <c r="I75" i="15"/>
  <c r="J75" i="15"/>
  <c r="K75" i="15"/>
  <c r="L81" i="15"/>
  <c r="L84" i="15" s="1"/>
  <c r="L82" i="15"/>
  <c r="L83" i="15"/>
  <c r="B84" i="15"/>
  <c r="C84" i="15"/>
  <c r="D84" i="15"/>
  <c r="E84" i="15"/>
  <c r="F84" i="15"/>
  <c r="G84" i="15"/>
  <c r="G103" i="15" s="1"/>
  <c r="H84" i="15"/>
  <c r="H103" i="15" s="1"/>
  <c r="I84" i="15"/>
  <c r="I103" i="15" s="1"/>
  <c r="J84" i="15"/>
  <c r="K84" i="15"/>
  <c r="L86" i="15"/>
  <c r="B87" i="15"/>
  <c r="C87" i="15"/>
  <c r="D87" i="15"/>
  <c r="E87" i="15"/>
  <c r="F87" i="15"/>
  <c r="G87" i="15"/>
  <c r="H87" i="15"/>
  <c r="I87" i="15"/>
  <c r="J87" i="15"/>
  <c r="K87" i="15"/>
  <c r="L87" i="15"/>
  <c r="L89" i="15"/>
  <c r="B90" i="15"/>
  <c r="C90" i="15"/>
  <c r="D90" i="15"/>
  <c r="E90" i="15"/>
  <c r="F90" i="15"/>
  <c r="G90" i="15"/>
  <c r="H90" i="15"/>
  <c r="I90" i="15"/>
  <c r="J90" i="15"/>
  <c r="K90" i="15"/>
  <c r="L90" i="15"/>
  <c r="L92" i="15"/>
  <c r="B93" i="15"/>
  <c r="C93" i="15"/>
  <c r="D93" i="15"/>
  <c r="E93" i="15"/>
  <c r="F93" i="15"/>
  <c r="G93" i="15"/>
  <c r="H93" i="15"/>
  <c r="I93" i="15"/>
  <c r="J93" i="15"/>
  <c r="K93" i="15"/>
  <c r="L93" i="15"/>
  <c r="L95" i="15"/>
  <c r="B96" i="15"/>
  <c r="C96" i="15"/>
  <c r="D96" i="15"/>
  <c r="E96" i="15"/>
  <c r="F96" i="15"/>
  <c r="G96" i="15"/>
  <c r="H96" i="15"/>
  <c r="I96" i="15"/>
  <c r="J96" i="15"/>
  <c r="K96" i="15"/>
  <c r="L96" i="15"/>
  <c r="L98" i="15"/>
  <c r="B99" i="15"/>
  <c r="C99" i="15"/>
  <c r="D99" i="15"/>
  <c r="E99" i="15"/>
  <c r="F99" i="15"/>
  <c r="G99" i="15"/>
  <c r="H99" i="15"/>
  <c r="I99" i="15"/>
  <c r="J99" i="15"/>
  <c r="K99" i="15"/>
  <c r="L99" i="15"/>
  <c r="L101" i="15"/>
  <c r="B102" i="15"/>
  <c r="C102" i="15"/>
  <c r="D102" i="15"/>
  <c r="E102" i="15"/>
  <c r="F102" i="15"/>
  <c r="G102" i="15"/>
  <c r="H102" i="15"/>
  <c r="I102" i="15"/>
  <c r="J102" i="15"/>
  <c r="K102" i="15"/>
  <c r="L102" i="15"/>
  <c r="E103" i="15"/>
  <c r="L106" i="15"/>
  <c r="L107" i="15"/>
  <c r="L108" i="15"/>
  <c r="L109" i="15"/>
  <c r="L110" i="15"/>
  <c r="B111" i="15"/>
  <c r="C111" i="15"/>
  <c r="D111" i="15"/>
  <c r="E111" i="15"/>
  <c r="F111" i="15"/>
  <c r="G111" i="15"/>
  <c r="H111" i="15"/>
  <c r="I111" i="15"/>
  <c r="J111" i="15"/>
  <c r="K111" i="15"/>
  <c r="K151" i="15" s="1"/>
  <c r="L113" i="15"/>
  <c r="L114" i="15"/>
  <c r="L115" i="15"/>
  <c r="L116" i="15"/>
  <c r="B117" i="15"/>
  <c r="C117" i="15"/>
  <c r="D117" i="15"/>
  <c r="E117" i="15"/>
  <c r="F117" i="15"/>
  <c r="G117" i="15"/>
  <c r="H117" i="15"/>
  <c r="I117" i="15"/>
  <c r="J117" i="15"/>
  <c r="K117" i="15"/>
  <c r="L119" i="15"/>
  <c r="B120" i="15"/>
  <c r="B151" i="15" s="1"/>
  <c r="C120" i="15"/>
  <c r="D120" i="15"/>
  <c r="E120" i="15"/>
  <c r="F120" i="15"/>
  <c r="G120" i="15"/>
  <c r="H120" i="15"/>
  <c r="I120" i="15"/>
  <c r="J120" i="15"/>
  <c r="K120" i="15"/>
  <c r="L120" i="15"/>
  <c r="L122" i="15"/>
  <c r="L123" i="15"/>
  <c r="L124" i="15"/>
  <c r="B125" i="15"/>
  <c r="C125" i="15"/>
  <c r="D125" i="15"/>
  <c r="E125" i="15"/>
  <c r="F125" i="15"/>
  <c r="G125" i="15"/>
  <c r="H125" i="15"/>
  <c r="I125" i="15"/>
  <c r="J125" i="15"/>
  <c r="K125" i="15"/>
  <c r="L127" i="15"/>
  <c r="L128" i="15"/>
  <c r="B129" i="15"/>
  <c r="C129" i="15"/>
  <c r="D129" i="15"/>
  <c r="E129" i="15"/>
  <c r="F129" i="15"/>
  <c r="G129" i="15"/>
  <c r="H129" i="15"/>
  <c r="I129" i="15"/>
  <c r="J129" i="15"/>
  <c r="K129" i="15"/>
  <c r="L131" i="15"/>
  <c r="L132" i="15" s="1"/>
  <c r="B132" i="15"/>
  <c r="C132" i="15"/>
  <c r="D132" i="15"/>
  <c r="E132" i="15"/>
  <c r="F132" i="15"/>
  <c r="G132" i="15"/>
  <c r="H132" i="15"/>
  <c r="I132" i="15"/>
  <c r="J132" i="15"/>
  <c r="K132" i="15"/>
  <c r="L134" i="15"/>
  <c r="L135" i="15" s="1"/>
  <c r="B135" i="15"/>
  <c r="C135" i="15"/>
  <c r="D135" i="15"/>
  <c r="E135" i="15"/>
  <c r="F135" i="15"/>
  <c r="G135" i="15"/>
  <c r="H135" i="15"/>
  <c r="I135" i="15"/>
  <c r="J135" i="15"/>
  <c r="K135" i="15"/>
  <c r="L137" i="15"/>
  <c r="L138" i="15" s="1"/>
  <c r="B138" i="15"/>
  <c r="C138" i="15"/>
  <c r="D138" i="15"/>
  <c r="E138" i="15"/>
  <c r="F138" i="15"/>
  <c r="G138" i="15"/>
  <c r="H138" i="15"/>
  <c r="I138" i="15"/>
  <c r="J138" i="15"/>
  <c r="K138" i="15"/>
  <c r="L140" i="15"/>
  <c r="L141" i="15" s="1"/>
  <c r="B141" i="15"/>
  <c r="C141" i="15"/>
  <c r="D141" i="15"/>
  <c r="E141" i="15"/>
  <c r="F141" i="15"/>
  <c r="G141" i="15"/>
  <c r="H141" i="15"/>
  <c r="I141" i="15"/>
  <c r="J141" i="15"/>
  <c r="K141" i="15"/>
  <c r="L143" i="15"/>
  <c r="L144" i="15" s="1"/>
  <c r="B144" i="15"/>
  <c r="C144" i="15"/>
  <c r="D144" i="15"/>
  <c r="E144" i="15"/>
  <c r="F144" i="15"/>
  <c r="G144" i="15"/>
  <c r="H144" i="15"/>
  <c r="I144" i="15"/>
  <c r="J144" i="15"/>
  <c r="K144" i="15"/>
  <c r="L146" i="15"/>
  <c r="L147" i="15" s="1"/>
  <c r="B147" i="15"/>
  <c r="C147" i="15"/>
  <c r="D147" i="15"/>
  <c r="E147" i="15"/>
  <c r="F147" i="15"/>
  <c r="G147" i="15"/>
  <c r="H147" i="15"/>
  <c r="I147" i="15"/>
  <c r="J147" i="15"/>
  <c r="K147" i="15"/>
  <c r="L149" i="15"/>
  <c r="L150" i="15" s="1"/>
  <c r="B150" i="15"/>
  <c r="C150" i="15"/>
  <c r="D150" i="15"/>
  <c r="E150" i="15"/>
  <c r="F150" i="15"/>
  <c r="G150" i="15"/>
  <c r="H150" i="15"/>
  <c r="I150" i="15"/>
  <c r="J150" i="15"/>
  <c r="K150" i="15"/>
  <c r="L156" i="15"/>
  <c r="L157" i="15"/>
  <c r="L158" i="15"/>
  <c r="L159" i="15"/>
  <c r="L160" i="15"/>
  <c r="B161" i="15"/>
  <c r="C161" i="15"/>
  <c r="D161" i="15"/>
  <c r="E161" i="15"/>
  <c r="F161" i="15"/>
  <c r="G161" i="15"/>
  <c r="H161" i="15"/>
  <c r="I161" i="15"/>
  <c r="J161" i="15"/>
  <c r="K161" i="15"/>
  <c r="L163" i="15"/>
  <c r="L164" i="15"/>
  <c r="L165" i="15" s="1"/>
  <c r="B165" i="15"/>
  <c r="C165" i="15"/>
  <c r="D165" i="15"/>
  <c r="E165" i="15"/>
  <c r="F165" i="15"/>
  <c r="G165" i="15"/>
  <c r="H165" i="15"/>
  <c r="I165" i="15"/>
  <c r="J165" i="15"/>
  <c r="K165" i="15"/>
  <c r="L167" i="15"/>
  <c r="L168" i="15" s="1"/>
  <c r="B168" i="15"/>
  <c r="C168" i="15"/>
  <c r="D168" i="15"/>
  <c r="E168" i="15"/>
  <c r="F168" i="15"/>
  <c r="G168" i="15"/>
  <c r="H168" i="15"/>
  <c r="I168" i="15"/>
  <c r="J168" i="15"/>
  <c r="K168" i="15"/>
  <c r="L170" i="15"/>
  <c r="L171" i="15"/>
  <c r="L172" i="15"/>
  <c r="L173" i="15"/>
  <c r="B174" i="15"/>
  <c r="C174" i="15"/>
  <c r="D174" i="15"/>
  <c r="E174" i="15"/>
  <c r="F174" i="15"/>
  <c r="G174" i="15"/>
  <c r="H174" i="15"/>
  <c r="I174" i="15"/>
  <c r="J174" i="15"/>
  <c r="K174" i="15"/>
  <c r="L176" i="15"/>
  <c r="L177" i="15" s="1"/>
  <c r="B177" i="15"/>
  <c r="C177" i="15"/>
  <c r="D177" i="15"/>
  <c r="E177" i="15"/>
  <c r="F177" i="15"/>
  <c r="G177" i="15"/>
  <c r="H177" i="15"/>
  <c r="I177" i="15"/>
  <c r="J177" i="15"/>
  <c r="K177" i="15"/>
  <c r="L179" i="15"/>
  <c r="L180" i="15" s="1"/>
  <c r="B180" i="15"/>
  <c r="C180" i="15"/>
  <c r="D180" i="15"/>
  <c r="E180" i="15"/>
  <c r="F180" i="15"/>
  <c r="G180" i="15"/>
  <c r="H180" i="15"/>
  <c r="I180" i="15"/>
  <c r="J180" i="15"/>
  <c r="K180" i="15"/>
  <c r="L182" i="15"/>
  <c r="L183" i="15" s="1"/>
  <c r="B183" i="15"/>
  <c r="C183" i="15"/>
  <c r="D183" i="15"/>
  <c r="E183" i="15"/>
  <c r="F183" i="15"/>
  <c r="G183" i="15"/>
  <c r="H183" i="15"/>
  <c r="I183" i="15"/>
  <c r="J183" i="15"/>
  <c r="K183" i="15"/>
  <c r="L185" i="15"/>
  <c r="L186" i="15"/>
  <c r="L187" i="15"/>
  <c r="L188" i="15"/>
  <c r="L189" i="15"/>
  <c r="L190" i="15"/>
  <c r="B191" i="15"/>
  <c r="C191" i="15"/>
  <c r="D191" i="15"/>
  <c r="E191" i="15"/>
  <c r="F191" i="15"/>
  <c r="G191" i="15"/>
  <c r="H191" i="15"/>
  <c r="I191" i="15"/>
  <c r="J191" i="15"/>
  <c r="K191" i="15"/>
  <c r="L193" i="15"/>
  <c r="L194" i="15"/>
  <c r="L195" i="15" s="1"/>
  <c r="B195" i="15"/>
  <c r="C195" i="15"/>
  <c r="D195" i="15"/>
  <c r="E195" i="15"/>
  <c r="F195" i="15"/>
  <c r="G195" i="15"/>
  <c r="H195" i="15"/>
  <c r="I195" i="15"/>
  <c r="J195" i="15"/>
  <c r="K195" i="15"/>
  <c r="L197" i="15"/>
  <c r="L198" i="15"/>
  <c r="L199" i="15"/>
  <c r="L200" i="15"/>
  <c r="L201" i="15"/>
  <c r="L202" i="15"/>
  <c r="B203" i="15"/>
  <c r="C203" i="15"/>
  <c r="D203" i="15"/>
  <c r="E203" i="15"/>
  <c r="F203" i="15"/>
  <c r="G203" i="15"/>
  <c r="H203" i="15"/>
  <c r="I203" i="15"/>
  <c r="J203" i="15"/>
  <c r="K203" i="15"/>
  <c r="K103" i="15" l="1"/>
  <c r="K76" i="15"/>
  <c r="K77" i="15" s="1"/>
  <c r="C39" i="15"/>
  <c r="C40" i="15" s="1"/>
  <c r="C41" i="15" s="1"/>
  <c r="C151" i="15"/>
  <c r="L18" i="15"/>
  <c r="L50" i="15"/>
  <c r="J151" i="15"/>
  <c r="L111" i="15"/>
  <c r="K39" i="15"/>
  <c r="K40" i="15" s="1"/>
  <c r="K41" i="15" s="1"/>
  <c r="D13" i="26"/>
  <c r="J22" i="20"/>
  <c r="D103" i="15"/>
  <c r="C103" i="15"/>
  <c r="C76" i="15"/>
  <c r="C77" i="15" s="1"/>
  <c r="E204" i="15"/>
  <c r="E205" i="15" s="1"/>
  <c r="N43" i="21"/>
  <c r="N12" i="20"/>
  <c r="N18" i="20" s="1"/>
  <c r="N20" i="20" s="1"/>
  <c r="I204" i="15"/>
  <c r="I205" i="15" s="1"/>
  <c r="L59" i="15"/>
  <c r="H22" i="20"/>
  <c r="I23" i="20"/>
  <c r="M4" i="23"/>
  <c r="M7" i="23" s="1"/>
  <c r="N22" i="20"/>
  <c r="N23" i="20"/>
  <c r="D22" i="20"/>
  <c r="D23" i="20"/>
  <c r="K40" i="21"/>
  <c r="K44" i="21" s="1"/>
  <c r="B22" i="26"/>
  <c r="B37" i="26" s="1"/>
  <c r="B39" i="26" s="1"/>
  <c r="M22" i="20"/>
  <c r="M23" i="20"/>
  <c r="F22" i="26"/>
  <c r="F37" i="26" s="1"/>
  <c r="F39" i="26" s="1"/>
  <c r="K54" i="21"/>
  <c r="E13" i="26"/>
  <c r="M4" i="21"/>
  <c r="M8" i="21" s="1"/>
  <c r="N6" i="23"/>
  <c r="M10" i="25"/>
  <c r="M6" i="26"/>
  <c r="G13" i="26"/>
  <c r="G40" i="21"/>
  <c r="G44" i="21" s="1"/>
  <c r="D40" i="21"/>
  <c r="D44" i="21" s="1"/>
  <c r="M9" i="26"/>
  <c r="H34" i="21"/>
  <c r="H6" i="26"/>
  <c r="H13" i="26" s="1"/>
  <c r="C32" i="21"/>
  <c r="C34" i="21"/>
  <c r="C38" i="21" s="1"/>
  <c r="J4" i="26"/>
  <c r="J22" i="26" s="1"/>
  <c r="J37" i="26" s="1"/>
  <c r="J4" i="25"/>
  <c r="J9" i="25" s="1"/>
  <c r="J13" i="25" s="1"/>
  <c r="J46" i="21"/>
  <c r="J51" i="21" s="1"/>
  <c r="C4" i="26"/>
  <c r="C4" i="25"/>
  <c r="C9" i="25" s="1"/>
  <c r="C13" i="25" s="1"/>
  <c r="C46" i="21"/>
  <c r="C51" i="21" s="1"/>
  <c r="F9" i="25"/>
  <c r="F13" i="25" s="1"/>
  <c r="F55" i="21"/>
  <c r="I26" i="21"/>
  <c r="N22" i="21"/>
  <c r="N26" i="21" s="1"/>
  <c r="B9" i="25"/>
  <c r="B13" i="25" s="1"/>
  <c r="D4" i="25"/>
  <c r="D9" i="25" s="1"/>
  <c r="D13" i="25" s="1"/>
  <c r="D46" i="21"/>
  <c r="D51" i="21" s="1"/>
  <c r="D55" i="21" s="1"/>
  <c r="D4" i="26"/>
  <c r="D22" i="26" s="1"/>
  <c r="D37" i="26" s="1"/>
  <c r="D39" i="26" s="1"/>
  <c r="B51" i="21"/>
  <c r="B54" i="21" s="1"/>
  <c r="M28" i="21"/>
  <c r="M32" i="21" s="1"/>
  <c r="K22" i="26"/>
  <c r="K37" i="26" s="1"/>
  <c r="K39" i="26" s="1"/>
  <c r="N28" i="21"/>
  <c r="N32" i="21" s="1"/>
  <c r="N10" i="21"/>
  <c r="N14" i="21" s="1"/>
  <c r="G4" i="26"/>
  <c r="G4" i="25"/>
  <c r="G9" i="25" s="1"/>
  <c r="G13" i="25" s="1"/>
  <c r="G46" i="21"/>
  <c r="G51" i="21" s="1"/>
  <c r="M10" i="21"/>
  <c r="M14" i="21" s="1"/>
  <c r="B14" i="21"/>
  <c r="H4" i="25"/>
  <c r="H9" i="25" s="1"/>
  <c r="H13" i="25" s="1"/>
  <c r="H46" i="21"/>
  <c r="H51" i="21" s="1"/>
  <c r="H4" i="26"/>
  <c r="E4" i="25"/>
  <c r="E9" i="25" s="1"/>
  <c r="E13" i="25" s="1"/>
  <c r="E46" i="21"/>
  <c r="E51" i="21" s="1"/>
  <c r="E4" i="26"/>
  <c r="C14" i="21"/>
  <c r="I4" i="25"/>
  <c r="I9" i="25" s="1"/>
  <c r="I13" i="25" s="1"/>
  <c r="I46" i="21"/>
  <c r="I51" i="21" s="1"/>
  <c r="I4" i="26"/>
  <c r="I22" i="26" s="1"/>
  <c r="I37" i="26" s="1"/>
  <c r="I39" i="26" s="1"/>
  <c r="I8" i="23"/>
  <c r="F7" i="23"/>
  <c r="F8" i="23" s="1"/>
  <c r="N5" i="23"/>
  <c r="N7" i="23"/>
  <c r="N8" i="23" s="1"/>
  <c r="K8" i="23"/>
  <c r="N25" i="22"/>
  <c r="I29" i="22"/>
  <c r="E36" i="22"/>
  <c r="M29" i="22"/>
  <c r="N20" i="21"/>
  <c r="E38" i="21"/>
  <c r="E40" i="21"/>
  <c r="E44" i="21" s="1"/>
  <c r="B40" i="21"/>
  <c r="B44" i="21" s="1"/>
  <c r="B38" i="21"/>
  <c r="F38" i="21"/>
  <c r="F40" i="21"/>
  <c r="F44" i="21" s="1"/>
  <c r="I38" i="21"/>
  <c r="I40" i="21"/>
  <c r="I44" i="21" s="1"/>
  <c r="J40" i="21"/>
  <c r="J44" i="21" s="1"/>
  <c r="J38" i="21"/>
  <c r="H204" i="15"/>
  <c r="H205" i="15" s="1"/>
  <c r="I151" i="15"/>
  <c r="I152" i="15" s="1"/>
  <c r="K152" i="15"/>
  <c r="B76" i="15"/>
  <c r="B77" i="15" s="1"/>
  <c r="B206" i="15" s="1"/>
  <c r="B207" i="15" s="1"/>
  <c r="L203" i="15"/>
  <c r="L204" i="15" s="1"/>
  <c r="L205" i="15" s="1"/>
  <c r="K204" i="15"/>
  <c r="K205" i="15" s="1"/>
  <c r="K206" i="15" s="1"/>
  <c r="K207" i="15" s="1"/>
  <c r="C204" i="15"/>
  <c r="C205" i="15" s="1"/>
  <c r="G204" i="15"/>
  <c r="G205" i="15" s="1"/>
  <c r="L161" i="15"/>
  <c r="L125" i="15"/>
  <c r="L117" i="15"/>
  <c r="J103" i="15"/>
  <c r="B103" i="15"/>
  <c r="B152" i="15" s="1"/>
  <c r="E76" i="15"/>
  <c r="E77" i="15" s="1"/>
  <c r="H39" i="15"/>
  <c r="H40" i="15" s="1"/>
  <c r="H41" i="15" s="1"/>
  <c r="I39" i="15"/>
  <c r="I40" i="15" s="1"/>
  <c r="I41" i="15" s="1"/>
  <c r="E39" i="15"/>
  <c r="E40" i="15" s="1"/>
  <c r="E41" i="15" s="1"/>
  <c r="D204" i="15"/>
  <c r="D205" i="15" s="1"/>
  <c r="E151" i="15"/>
  <c r="E152" i="15" s="1"/>
  <c r="E206" i="15" s="1"/>
  <c r="E207" i="15" s="1"/>
  <c r="L103" i="15"/>
  <c r="L152" i="15" s="1"/>
  <c r="J76" i="15"/>
  <c r="J77" i="15" s="1"/>
  <c r="L191" i="15"/>
  <c r="L174" i="15"/>
  <c r="F204" i="15"/>
  <c r="F205" i="15" s="1"/>
  <c r="J204" i="15"/>
  <c r="J205" i="15" s="1"/>
  <c r="B204" i="15"/>
  <c r="B205" i="15" s="1"/>
  <c r="F151" i="15"/>
  <c r="F103" i="15"/>
  <c r="F152" i="15" s="1"/>
  <c r="F206" i="15" s="1"/>
  <c r="I76" i="15"/>
  <c r="I77" i="15" s="1"/>
  <c r="I206" i="15" s="1"/>
  <c r="G76" i="15"/>
  <c r="G77" i="15" s="1"/>
  <c r="L55" i="15"/>
  <c r="L76" i="15" s="1"/>
  <c r="L77" i="15" s="1"/>
  <c r="F39" i="15"/>
  <c r="F40" i="15" s="1"/>
  <c r="F41" i="15" s="1"/>
  <c r="G39" i="15"/>
  <c r="G40" i="15" s="1"/>
  <c r="G41" i="15" s="1"/>
  <c r="L30" i="15"/>
  <c r="D39" i="15"/>
  <c r="D40" i="15" s="1"/>
  <c r="D41" i="15" s="1"/>
  <c r="G151" i="15"/>
  <c r="G152" i="15" s="1"/>
  <c r="C152" i="15"/>
  <c r="C206" i="15" s="1"/>
  <c r="C207" i="15" s="1"/>
  <c r="F76" i="15"/>
  <c r="F77" i="15" s="1"/>
  <c r="L129" i="15"/>
  <c r="H151" i="15"/>
  <c r="H152" i="15" s="1"/>
  <c r="D151" i="15"/>
  <c r="L72" i="15"/>
  <c r="H76" i="15"/>
  <c r="H77" i="15" s="1"/>
  <c r="D76" i="15"/>
  <c r="D77" i="15" s="1"/>
  <c r="L35" i="15"/>
  <c r="L39" i="15"/>
  <c r="L40" i="15" s="1"/>
  <c r="L41" i="15" s="1"/>
  <c r="L151" i="15"/>
  <c r="D152" i="15" l="1"/>
  <c r="D206" i="15" s="1"/>
  <c r="D207" i="15" s="1"/>
  <c r="F207" i="15"/>
  <c r="J152" i="15"/>
  <c r="J206" i="15" s="1"/>
  <c r="J207" i="15" s="1"/>
  <c r="I207" i="15"/>
  <c r="I208" i="15" s="1"/>
  <c r="J8" i="23"/>
  <c r="E22" i="26"/>
  <c r="E37" i="26" s="1"/>
  <c r="E39" i="26" s="1"/>
  <c r="C40" i="21"/>
  <c r="C44" i="21" s="1"/>
  <c r="N34" i="21"/>
  <c r="B55" i="21"/>
  <c r="M13" i="26"/>
  <c r="D54" i="21"/>
  <c r="N4" i="26"/>
  <c r="H22" i="26"/>
  <c r="H37" i="26" s="1"/>
  <c r="H39" i="26" s="1"/>
  <c r="H40" i="21"/>
  <c r="H44" i="21" s="1"/>
  <c r="H38" i="21"/>
  <c r="M46" i="21"/>
  <c r="M51" i="21" s="1"/>
  <c r="M54" i="21" s="1"/>
  <c r="M34" i="21"/>
  <c r="M38" i="21" s="1"/>
  <c r="N6" i="26"/>
  <c r="N13" i="26" s="1"/>
  <c r="E54" i="21"/>
  <c r="E55" i="21"/>
  <c r="N46" i="21"/>
  <c r="N51" i="21" s="1"/>
  <c r="C54" i="21"/>
  <c r="C55" i="21"/>
  <c r="I55" i="21"/>
  <c r="I54" i="21"/>
  <c r="H54" i="21"/>
  <c r="H55" i="21"/>
  <c r="G55" i="21"/>
  <c r="G54" i="21"/>
  <c r="M4" i="25"/>
  <c r="M9" i="25" s="1"/>
  <c r="M13" i="25" s="1"/>
  <c r="J55" i="21"/>
  <c r="J54" i="21"/>
  <c r="G22" i="26"/>
  <c r="G37" i="26" s="1"/>
  <c r="G39" i="26" s="1"/>
  <c r="N4" i="25"/>
  <c r="N9" i="25" s="1"/>
  <c r="N13" i="25" s="1"/>
  <c r="M4" i="26"/>
  <c r="C22" i="26"/>
  <c r="C37" i="26" s="1"/>
  <c r="C39" i="26" s="1"/>
  <c r="J39" i="26"/>
  <c r="M36" i="22"/>
  <c r="N29" i="22"/>
  <c r="I36" i="22"/>
  <c r="M40" i="21"/>
  <c r="M44" i="21" s="1"/>
  <c r="N38" i="21"/>
  <c r="N40" i="21"/>
  <c r="N44" i="21" s="1"/>
  <c r="H206" i="15"/>
  <c r="H207" i="15" s="1"/>
  <c r="H209" i="15" s="1"/>
  <c r="G206" i="15"/>
  <c r="G207" i="15" s="1"/>
  <c r="C209" i="15"/>
  <c r="C208" i="15"/>
  <c r="F208" i="15"/>
  <c r="F209" i="15"/>
  <c r="B208" i="15"/>
  <c r="B209" i="15"/>
  <c r="L206" i="15"/>
  <c r="L207" i="15" s="1"/>
  <c r="E209" i="15"/>
  <c r="E208" i="15"/>
  <c r="J209" i="15"/>
  <c r="J208" i="15"/>
  <c r="H208" i="15"/>
  <c r="K209" i="15"/>
  <c r="K208" i="15"/>
  <c r="I209" i="15"/>
  <c r="B3" i="13"/>
  <c r="B9" i="13" s="1"/>
  <c r="C9" i="13"/>
  <c r="D9" i="13"/>
  <c r="D17" i="13" s="1"/>
  <c r="E9" i="13"/>
  <c r="B15" i="13"/>
  <c r="C15" i="13"/>
  <c r="D15" i="13"/>
  <c r="E15" i="13"/>
  <c r="C19" i="13"/>
  <c r="C21" i="13" s="1"/>
  <c r="C25" i="13" s="1"/>
  <c r="F20" i="13"/>
  <c r="B21" i="13"/>
  <c r="B25" i="13" s="1"/>
  <c r="D22" i="13"/>
  <c r="D19" i="13" s="1"/>
  <c r="D21" i="13" s="1"/>
  <c r="D25" i="13" s="1"/>
  <c r="E22" i="13"/>
  <c r="E19" i="13" s="1"/>
  <c r="E21" i="13" s="1"/>
  <c r="E25" i="13" s="1"/>
  <c r="F23" i="13"/>
  <c r="F24" i="13"/>
  <c r="B26" i="13"/>
  <c r="D209" i="15" l="1"/>
  <c r="D208" i="15"/>
  <c r="B17" i="13"/>
  <c r="C17" i="13"/>
  <c r="E17" i="13"/>
  <c r="N22" i="26"/>
  <c r="N37" i="26" s="1"/>
  <c r="N39" i="26" s="1"/>
  <c r="M22" i="26"/>
  <c r="M37" i="26" s="1"/>
  <c r="M39" i="26" s="1"/>
  <c r="M55" i="21"/>
  <c r="N54" i="21"/>
  <c r="N55" i="21"/>
  <c r="N36" i="22"/>
  <c r="G209" i="15"/>
  <c r="G208" i="15"/>
  <c r="F22" i="13"/>
  <c r="L209" i="15"/>
  <c r="L208" i="15"/>
  <c r="E26" i="13"/>
  <c r="E27" i="13" s="1"/>
  <c r="B27" i="13"/>
  <c r="F25" i="13"/>
  <c r="D26" i="13"/>
  <c r="D27" i="13" s="1"/>
  <c r="C26" i="13"/>
  <c r="F26" i="13" s="1"/>
  <c r="F19" i="13"/>
  <c r="F21" i="13"/>
  <c r="C27" i="13" l="1"/>
  <c r="F27" i="13" s="1"/>
  <c r="L12" i="9"/>
  <c r="L13" i="9"/>
  <c r="L14" i="9"/>
  <c r="L15" i="9"/>
  <c r="L16" i="9"/>
  <c r="L17" i="9"/>
  <c r="B18" i="9"/>
  <c r="C18" i="9"/>
  <c r="D18" i="9"/>
  <c r="D54" i="9" s="1"/>
  <c r="E18" i="9"/>
  <c r="E54" i="9" s="1"/>
  <c r="F18" i="9"/>
  <c r="G18" i="9"/>
  <c r="H18" i="9"/>
  <c r="I18" i="9"/>
  <c r="J18" i="9"/>
  <c r="K18" i="9"/>
  <c r="L20" i="9"/>
  <c r="L21" i="9"/>
  <c r="L22" i="9"/>
  <c r="L23" i="9"/>
  <c r="L24" i="9"/>
  <c r="L25" i="9"/>
  <c r="L26" i="9"/>
  <c r="L27" i="9"/>
  <c r="L28" i="9"/>
  <c r="L29" i="9"/>
  <c r="L30" i="9"/>
  <c r="L31" i="9"/>
  <c r="L32" i="9"/>
  <c r="L33" i="9"/>
  <c r="L34" i="9"/>
  <c r="L35" i="9"/>
  <c r="B36" i="9"/>
  <c r="C36" i="9"/>
  <c r="C54" i="9" s="1"/>
  <c r="D36" i="9"/>
  <c r="E36" i="9"/>
  <c r="F36" i="9"/>
  <c r="G36" i="9"/>
  <c r="H36" i="9"/>
  <c r="I36" i="9"/>
  <c r="J36" i="9"/>
  <c r="K36" i="9"/>
  <c r="L38" i="9"/>
  <c r="L39" i="9"/>
  <c r="L40" i="9"/>
  <c r="L41" i="9"/>
  <c r="L42" i="9"/>
  <c r="L43" i="9"/>
  <c r="L44" i="9"/>
  <c r="L45" i="9"/>
  <c r="L46" i="9"/>
  <c r="L47" i="9"/>
  <c r="L48" i="9"/>
  <c r="L49" i="9"/>
  <c r="L50" i="9"/>
  <c r="L51" i="9"/>
  <c r="L52" i="9"/>
  <c r="B53" i="9"/>
  <c r="C53" i="9"/>
  <c r="D53" i="9"/>
  <c r="E53" i="9"/>
  <c r="F53" i="9"/>
  <c r="G53" i="9"/>
  <c r="H53" i="9"/>
  <c r="I53" i="9"/>
  <c r="J53" i="9"/>
  <c r="K53" i="9"/>
  <c r="L57" i="9"/>
  <c r="L58" i="9"/>
  <c r="B59" i="9"/>
  <c r="C59" i="9"/>
  <c r="D59" i="9"/>
  <c r="E59" i="9"/>
  <c r="F59" i="9"/>
  <c r="G59" i="9"/>
  <c r="H59" i="9"/>
  <c r="I59" i="9"/>
  <c r="J59" i="9"/>
  <c r="K59" i="9"/>
  <c r="L61" i="9"/>
  <c r="L62" i="9"/>
  <c r="B63" i="9"/>
  <c r="C63" i="9"/>
  <c r="D63" i="9"/>
  <c r="E63" i="9"/>
  <c r="F63" i="9"/>
  <c r="G63" i="9"/>
  <c r="H63" i="9"/>
  <c r="I63" i="9"/>
  <c r="J63" i="9"/>
  <c r="K63" i="9"/>
  <c r="L66" i="9"/>
  <c r="L67" i="9"/>
  <c r="L68" i="9"/>
  <c r="L69" i="9"/>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99" i="9"/>
  <c r="L100" i="9"/>
  <c r="L101" i="9"/>
  <c r="L102" i="9"/>
  <c r="L103" i="9"/>
  <c r="L104" i="9"/>
  <c r="L105" i="9"/>
  <c r="L106" i="9"/>
  <c r="L107" i="9"/>
  <c r="L108" i="9"/>
  <c r="L109" i="9"/>
  <c r="L110" i="9"/>
  <c r="L111" i="9"/>
  <c r="L112" i="9"/>
  <c r="L113" i="9"/>
  <c r="L114" i="9"/>
  <c r="L115" i="9"/>
  <c r="L116" i="9"/>
  <c r="B117" i="9"/>
  <c r="C117" i="9"/>
  <c r="D117" i="9"/>
  <c r="E117" i="9"/>
  <c r="F117" i="9"/>
  <c r="G117" i="9"/>
  <c r="H117" i="9"/>
  <c r="I117" i="9"/>
  <c r="J117" i="9"/>
  <c r="J257" i="9" s="1"/>
  <c r="K117"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163" i="9"/>
  <c r="L164" i="9"/>
  <c r="L165" i="9"/>
  <c r="L166" i="9"/>
  <c r="L167" i="9"/>
  <c r="L168" i="9"/>
  <c r="L169" i="9"/>
  <c r="L170" i="9"/>
  <c r="L171" i="9"/>
  <c r="L172" i="9"/>
  <c r="L173" i="9"/>
  <c r="L174" i="9"/>
  <c r="B175" i="9"/>
  <c r="C175" i="9"/>
  <c r="D175" i="9"/>
  <c r="E175" i="9"/>
  <c r="F175" i="9"/>
  <c r="F257" i="9" s="1"/>
  <c r="G175" i="9"/>
  <c r="H175" i="9"/>
  <c r="I175" i="9"/>
  <c r="J175" i="9"/>
  <c r="K175" i="9"/>
  <c r="L177" i="9"/>
  <c r="L178" i="9"/>
  <c r="L179" i="9"/>
  <c r="L180" i="9"/>
  <c r="L181" i="9"/>
  <c r="L182" i="9"/>
  <c r="L183" i="9"/>
  <c r="L184" i="9"/>
  <c r="L185" i="9"/>
  <c r="L186" i="9"/>
  <c r="L187" i="9"/>
  <c r="L188" i="9"/>
  <c r="L189" i="9"/>
  <c r="L190" i="9"/>
  <c r="L191" i="9"/>
  <c r="L192" i="9"/>
  <c r="L193" i="9"/>
  <c r="L194" i="9"/>
  <c r="L195" i="9"/>
  <c r="L196" i="9"/>
  <c r="B197" i="9"/>
  <c r="C197" i="9"/>
  <c r="D197" i="9"/>
  <c r="E197" i="9"/>
  <c r="F197" i="9"/>
  <c r="G197" i="9"/>
  <c r="H197" i="9"/>
  <c r="I197" i="9"/>
  <c r="J197" i="9"/>
  <c r="K197" i="9"/>
  <c r="L199" i="9"/>
  <c r="L200" i="9"/>
  <c r="L201" i="9"/>
  <c r="L202" i="9"/>
  <c r="L203" i="9"/>
  <c r="L204" i="9"/>
  <c r="L205" i="9"/>
  <c r="L206" i="9"/>
  <c r="L207" i="9"/>
  <c r="B208" i="9"/>
  <c r="C208" i="9"/>
  <c r="D208" i="9"/>
  <c r="E208" i="9"/>
  <c r="F208" i="9"/>
  <c r="G208" i="9"/>
  <c r="H208" i="9"/>
  <c r="I208" i="9"/>
  <c r="J208" i="9"/>
  <c r="K208" i="9"/>
  <c r="L210" i="9"/>
  <c r="L211" i="9"/>
  <c r="L212" i="9"/>
  <c r="L213" i="9"/>
  <c r="L214" i="9"/>
  <c r="L215" i="9"/>
  <c r="L216" i="9"/>
  <c r="L217" i="9"/>
  <c r="L218" i="9"/>
  <c r="L219" i="9"/>
  <c r="L220" i="9"/>
  <c r="L221" i="9"/>
  <c r="L222" i="9"/>
  <c r="L223" i="9"/>
  <c r="L224" i="9"/>
  <c r="L225" i="9"/>
  <c r="L226" i="9"/>
  <c r="L227" i="9"/>
  <c r="L228" i="9"/>
  <c r="L229" i="9"/>
  <c r="L230" i="9"/>
  <c r="L231" i="9"/>
  <c r="L232" i="9"/>
  <c r="L233" i="9"/>
  <c r="L234" i="9"/>
  <c r="L235" i="9"/>
  <c r="B236" i="9"/>
  <c r="C236" i="9"/>
  <c r="D236" i="9"/>
  <c r="E236" i="9"/>
  <c r="F236" i="9"/>
  <c r="G236" i="9"/>
  <c r="H236" i="9"/>
  <c r="I236" i="9"/>
  <c r="J236" i="9"/>
  <c r="K236" i="9"/>
  <c r="L238" i="9"/>
  <c r="L239" i="9"/>
  <c r="L240" i="9"/>
  <c r="L241" i="9"/>
  <c r="L242" i="9"/>
  <c r="L243" i="9"/>
  <c r="L244" i="9"/>
  <c r="L245" i="9"/>
  <c r="L246" i="9"/>
  <c r="L247" i="9"/>
  <c r="L248" i="9"/>
  <c r="L249" i="9"/>
  <c r="L250" i="9"/>
  <c r="L251" i="9"/>
  <c r="L252" i="9"/>
  <c r="L253" i="9"/>
  <c r="L254" i="9"/>
  <c r="L255" i="9"/>
  <c r="B256" i="9"/>
  <c r="C256" i="9"/>
  <c r="D256" i="9"/>
  <c r="E256" i="9"/>
  <c r="F256" i="9"/>
  <c r="G256" i="9"/>
  <c r="H256" i="9"/>
  <c r="I256" i="9"/>
  <c r="J256" i="9"/>
  <c r="K256" i="9"/>
  <c r="D257" i="9"/>
  <c r="D258" i="9" s="1"/>
  <c r="G257" i="9"/>
  <c r="G258" i="9" s="1"/>
  <c r="L264" i="9"/>
  <c r="L265" i="9"/>
  <c r="L266" i="9"/>
  <c r="L267" i="9"/>
  <c r="L268" i="9"/>
  <c r="L269" i="9"/>
  <c r="L270" i="9"/>
  <c r="L271" i="9"/>
  <c r="L272" i="9"/>
  <c r="L273" i="9"/>
  <c r="L274" i="9"/>
  <c r="L275" i="9"/>
  <c r="L276" i="9"/>
  <c r="L277" i="9"/>
  <c r="L278" i="9"/>
  <c r="L279" i="9"/>
  <c r="L280" i="9"/>
  <c r="L281" i="9"/>
  <c r="L282" i="9"/>
  <c r="L283" i="9"/>
  <c r="L284" i="9"/>
  <c r="L285" i="9"/>
  <c r="L286" i="9"/>
  <c r="L287" i="9"/>
  <c r="L288" i="9"/>
  <c r="L289" i="9"/>
  <c r="L290" i="9"/>
  <c r="L291" i="9"/>
  <c r="L292" i="9"/>
  <c r="L293" i="9"/>
  <c r="L294" i="9"/>
  <c r="L295" i="9"/>
  <c r="L296" i="9"/>
  <c r="L297" i="9"/>
  <c r="L298" i="9"/>
  <c r="L299" i="9"/>
  <c r="L300" i="9"/>
  <c r="L301" i="9"/>
  <c r="L302" i="9"/>
  <c r="L303" i="9"/>
  <c r="L304" i="9"/>
  <c r="L305" i="9"/>
  <c r="L306" i="9"/>
  <c r="L307" i="9"/>
  <c r="L308" i="9"/>
  <c r="L309" i="9"/>
  <c r="L310" i="9"/>
  <c r="L311" i="9"/>
  <c r="L312" i="9"/>
  <c r="L313" i="9"/>
  <c r="L314" i="9"/>
  <c r="L315" i="9"/>
  <c r="L316" i="9"/>
  <c r="L317" i="9"/>
  <c r="L318" i="9"/>
  <c r="L319" i="9"/>
  <c r="B320" i="9"/>
  <c r="C320" i="9"/>
  <c r="D320" i="9"/>
  <c r="E320" i="9"/>
  <c r="F320" i="9"/>
  <c r="G320" i="9"/>
  <c r="H320" i="9"/>
  <c r="I320" i="9"/>
  <c r="J320" i="9"/>
  <c r="K320" i="9"/>
  <c r="L322" i="9"/>
  <c r="L323" i="9"/>
  <c r="L324" i="9"/>
  <c r="L325" i="9"/>
  <c r="L326" i="9"/>
  <c r="L327" i="9"/>
  <c r="L328" i="9"/>
  <c r="L329" i="9"/>
  <c r="L330" i="9"/>
  <c r="L331" i="9"/>
  <c r="L332" i="9"/>
  <c r="L333" i="9"/>
  <c r="L334" i="9"/>
  <c r="L335" i="9"/>
  <c r="L336" i="9"/>
  <c r="L337" i="9"/>
  <c r="L338" i="9"/>
  <c r="L339" i="9"/>
  <c r="L340" i="9"/>
  <c r="L341" i="9"/>
  <c r="L342" i="9"/>
  <c r="L343" i="9"/>
  <c r="L344" i="9"/>
  <c r="L345" i="9"/>
  <c r="L346" i="9"/>
  <c r="L347" i="9"/>
  <c r="L348" i="9"/>
  <c r="L349" i="9"/>
  <c r="L350" i="9"/>
  <c r="L351" i="9"/>
  <c r="L352" i="9"/>
  <c r="L353" i="9"/>
  <c r="L354" i="9"/>
  <c r="L355" i="9"/>
  <c r="L356" i="9"/>
  <c r="L357" i="9"/>
  <c r="L358" i="9"/>
  <c r="L359" i="9"/>
  <c r="L360" i="9"/>
  <c r="L361" i="9"/>
  <c r="L362" i="9"/>
  <c r="B363" i="9"/>
  <c r="C363" i="9"/>
  <c r="D363" i="9"/>
  <c r="E363" i="9"/>
  <c r="F363" i="9"/>
  <c r="G363" i="9"/>
  <c r="H363" i="9"/>
  <c r="I363" i="9"/>
  <c r="J363" i="9"/>
  <c r="K363" i="9"/>
  <c r="L365" i="9"/>
  <c r="L366" i="9"/>
  <c r="L367" i="9"/>
  <c r="L368" i="9"/>
  <c r="L369" i="9"/>
  <c r="L370" i="9"/>
  <c r="L371" i="9"/>
  <c r="L372" i="9"/>
  <c r="L373" i="9"/>
  <c r="L374" i="9"/>
  <c r="L375" i="9"/>
  <c r="L376" i="9"/>
  <c r="L377" i="9"/>
  <c r="L378" i="9"/>
  <c r="L379" i="9"/>
  <c r="L380" i="9"/>
  <c r="L381" i="9"/>
  <c r="L382" i="9"/>
  <c r="L383" i="9"/>
  <c r="L384" i="9"/>
  <c r="L385" i="9"/>
  <c r="L386" i="9"/>
  <c r="L387" i="9"/>
  <c r="L388" i="9"/>
  <c r="L389" i="9"/>
  <c r="L390" i="9"/>
  <c r="B391" i="9"/>
  <c r="C391" i="9"/>
  <c r="D391" i="9"/>
  <c r="E391" i="9"/>
  <c r="F391" i="9"/>
  <c r="G391" i="9"/>
  <c r="H391" i="9"/>
  <c r="I391" i="9"/>
  <c r="J391" i="9"/>
  <c r="K391" i="9"/>
  <c r="L393" i="9"/>
  <c r="L394" i="9"/>
  <c r="L395" i="9"/>
  <c r="L396" i="9"/>
  <c r="L397" i="9"/>
  <c r="L398" i="9"/>
  <c r="L399" i="9"/>
  <c r="L400" i="9"/>
  <c r="L401" i="9"/>
  <c r="L402" i="9"/>
  <c r="L403" i="9"/>
  <c r="L404" i="9"/>
  <c r="L405" i="9"/>
  <c r="L406" i="9"/>
  <c r="L407" i="9"/>
  <c r="L408" i="9"/>
  <c r="L409" i="9"/>
  <c r="L410" i="9"/>
  <c r="L411" i="9"/>
  <c r="L412" i="9"/>
  <c r="L413" i="9"/>
  <c r="L414" i="9"/>
  <c r="L415" i="9"/>
  <c r="L416" i="9"/>
  <c r="L417" i="9"/>
  <c r="L418" i="9"/>
  <c r="L419" i="9"/>
  <c r="L420" i="9"/>
  <c r="L421" i="9"/>
  <c r="L422" i="9"/>
  <c r="L423" i="9"/>
  <c r="L424" i="9"/>
  <c r="L425" i="9"/>
  <c r="L426" i="9"/>
  <c r="L427" i="9"/>
  <c r="L428" i="9"/>
  <c r="L429" i="9"/>
  <c r="L430" i="9"/>
  <c r="B431" i="9"/>
  <c r="C431" i="9"/>
  <c r="D431" i="9"/>
  <c r="E431" i="9"/>
  <c r="F431" i="9"/>
  <c r="G431" i="9"/>
  <c r="H431" i="9"/>
  <c r="I431" i="9"/>
  <c r="J431" i="9"/>
  <c r="K431" i="9"/>
  <c r="L433" i="9"/>
  <c r="L434" i="9" s="1"/>
  <c r="B434" i="9"/>
  <c r="C434" i="9"/>
  <c r="D434" i="9"/>
  <c r="E434" i="9"/>
  <c r="F434" i="9"/>
  <c r="G434" i="9"/>
  <c r="H434" i="9"/>
  <c r="I434" i="9"/>
  <c r="J434" i="9"/>
  <c r="K434" i="9"/>
  <c r="L436" i="9"/>
  <c r="L437" i="9"/>
  <c r="L438" i="9"/>
  <c r="L439" i="9"/>
  <c r="L440" i="9"/>
  <c r="L441" i="9"/>
  <c r="L442" i="9"/>
  <c r="L443" i="9"/>
  <c r="L444" i="9"/>
  <c r="L445" i="9"/>
  <c r="L446" i="9"/>
  <c r="L447" i="9"/>
  <c r="L448" i="9"/>
  <c r="L449" i="9"/>
  <c r="L450" i="9"/>
  <c r="L451" i="9"/>
  <c r="L452" i="9"/>
  <c r="L453" i="9"/>
  <c r="L454" i="9"/>
  <c r="L455" i="9"/>
  <c r="L456" i="9"/>
  <c r="L457" i="9"/>
  <c r="B458" i="9"/>
  <c r="C458" i="9"/>
  <c r="D458" i="9"/>
  <c r="E458" i="9"/>
  <c r="F458" i="9"/>
  <c r="G458" i="9"/>
  <c r="H458" i="9"/>
  <c r="I458" i="9"/>
  <c r="J458" i="9"/>
  <c r="K458" i="9"/>
  <c r="L460" i="9"/>
  <c r="L461" i="9"/>
  <c r="L462" i="9"/>
  <c r="B463" i="9"/>
  <c r="B464" i="9" s="1"/>
  <c r="B465" i="9" s="1"/>
  <c r="C463" i="9"/>
  <c r="D463" i="9"/>
  <c r="E463" i="9"/>
  <c r="F463" i="9"/>
  <c r="G463" i="9"/>
  <c r="H463" i="9"/>
  <c r="I463" i="9"/>
  <c r="J463" i="9"/>
  <c r="K463" i="9"/>
  <c r="L469" i="9"/>
  <c r="L470" i="9"/>
  <c r="L471" i="9"/>
  <c r="L472" i="9"/>
  <c r="L473" i="9"/>
  <c r="L522" i="9" s="1"/>
  <c r="L474" i="9"/>
  <c r="L475" i="9"/>
  <c r="L476" i="9"/>
  <c r="L477" i="9"/>
  <c r="L478" i="9"/>
  <c r="L479" i="9"/>
  <c r="L480" i="9"/>
  <c r="L481" i="9"/>
  <c r="L482" i="9"/>
  <c r="L483" i="9"/>
  <c r="L484" i="9"/>
  <c r="L485" i="9"/>
  <c r="L486" i="9"/>
  <c r="L487" i="9"/>
  <c r="L488" i="9"/>
  <c r="L489" i="9"/>
  <c r="L490" i="9"/>
  <c r="L491" i="9"/>
  <c r="L492" i="9"/>
  <c r="L493" i="9"/>
  <c r="L494" i="9"/>
  <c r="L495" i="9"/>
  <c r="L496" i="9"/>
  <c r="L497" i="9"/>
  <c r="L498" i="9"/>
  <c r="L499" i="9"/>
  <c r="L500" i="9"/>
  <c r="L501" i="9"/>
  <c r="L502" i="9"/>
  <c r="L503" i="9"/>
  <c r="L504" i="9"/>
  <c r="L505" i="9"/>
  <c r="L506" i="9"/>
  <c r="L507" i="9"/>
  <c r="L508" i="9"/>
  <c r="L509" i="9"/>
  <c r="L510" i="9"/>
  <c r="L511" i="9"/>
  <c r="L512" i="9"/>
  <c r="L513" i="9"/>
  <c r="L514" i="9"/>
  <c r="L515" i="9"/>
  <c r="L516" i="9"/>
  <c r="L517" i="9"/>
  <c r="L518" i="9"/>
  <c r="L519" i="9"/>
  <c r="L520" i="9"/>
  <c r="L521" i="9"/>
  <c r="B522" i="9"/>
  <c r="C522" i="9"/>
  <c r="D522" i="9"/>
  <c r="E522" i="9"/>
  <c r="F522" i="9"/>
  <c r="G522" i="9"/>
  <c r="H522" i="9"/>
  <c r="I522" i="9"/>
  <c r="J522" i="9"/>
  <c r="K522" i="9"/>
  <c r="L524" i="9"/>
  <c r="L525" i="9"/>
  <c r="L526" i="9"/>
  <c r="L527" i="9"/>
  <c r="L528" i="9"/>
  <c r="L529" i="9"/>
  <c r="L530" i="9"/>
  <c r="L531" i="9"/>
  <c r="L532" i="9"/>
  <c r="L533" i="9"/>
  <c r="L534" i="9"/>
  <c r="L535" i="9"/>
  <c r="L536" i="9"/>
  <c r="L537" i="9"/>
  <c r="L538" i="9"/>
  <c r="L539" i="9"/>
  <c r="L540" i="9"/>
  <c r="L541" i="9"/>
  <c r="L542" i="9"/>
  <c r="L543" i="9"/>
  <c r="L544" i="9"/>
  <c r="L545" i="9"/>
  <c r="L546" i="9"/>
  <c r="L547" i="9"/>
  <c r="L548" i="9"/>
  <c r="L549" i="9"/>
  <c r="L550" i="9"/>
  <c r="L551" i="9"/>
  <c r="L552" i="9"/>
  <c r="L553" i="9"/>
  <c r="L554" i="9"/>
  <c r="B555" i="9"/>
  <c r="C555" i="9"/>
  <c r="D555" i="9"/>
  <c r="E555" i="9"/>
  <c r="E829" i="9" s="1"/>
  <c r="F555" i="9"/>
  <c r="G555" i="9"/>
  <c r="H555" i="9"/>
  <c r="I555" i="9"/>
  <c r="J555" i="9"/>
  <c r="K555" i="9"/>
  <c r="L557" i="9"/>
  <c r="L558" i="9"/>
  <c r="L559" i="9"/>
  <c r="L560" i="9"/>
  <c r="L561" i="9"/>
  <c r="L562" i="9"/>
  <c r="L563" i="9"/>
  <c r="L564" i="9"/>
  <c r="L565" i="9"/>
  <c r="L566" i="9"/>
  <c r="L567" i="9"/>
  <c r="L568" i="9"/>
  <c r="L569" i="9"/>
  <c r="L570" i="9"/>
  <c r="L571" i="9"/>
  <c r="L572" i="9"/>
  <c r="L573" i="9"/>
  <c r="L574" i="9"/>
  <c r="L575" i="9"/>
  <c r="L576" i="9"/>
  <c r="L577" i="9"/>
  <c r="L578" i="9"/>
  <c r="L579" i="9"/>
  <c r="L580" i="9"/>
  <c r="L581" i="9"/>
  <c r="L582" i="9"/>
  <c r="L583" i="9"/>
  <c r="L584" i="9"/>
  <c r="L585" i="9"/>
  <c r="L586" i="9"/>
  <c r="L587" i="9"/>
  <c r="L588" i="9"/>
  <c r="L589" i="9"/>
  <c r="L590" i="9"/>
  <c r="L591" i="9"/>
  <c r="L592" i="9"/>
  <c r="L593" i="9"/>
  <c r="L594" i="9"/>
  <c r="L595" i="9"/>
  <c r="L596" i="9"/>
  <c r="L597" i="9"/>
  <c r="L598" i="9"/>
  <c r="B599" i="9"/>
  <c r="C599" i="9"/>
  <c r="D599" i="9"/>
  <c r="E599" i="9"/>
  <c r="F599" i="9"/>
  <c r="G599" i="9"/>
  <c r="H599" i="9"/>
  <c r="I599" i="9"/>
  <c r="J599" i="9"/>
  <c r="K599" i="9"/>
  <c r="L601" i="9"/>
  <c r="L602" i="9"/>
  <c r="L603" i="9"/>
  <c r="L604" i="9"/>
  <c r="L605" i="9"/>
  <c r="L606" i="9"/>
  <c r="L607" i="9"/>
  <c r="L608" i="9"/>
  <c r="L609" i="9"/>
  <c r="L610" i="9"/>
  <c r="L611" i="9"/>
  <c r="L612" i="9"/>
  <c r="L613" i="9"/>
  <c r="L614" i="9"/>
  <c r="L615" i="9"/>
  <c r="L616" i="9"/>
  <c r="L617" i="9"/>
  <c r="L618" i="9"/>
  <c r="L619" i="9"/>
  <c r="L620" i="9"/>
  <c r="L621" i="9"/>
  <c r="L622" i="9"/>
  <c r="L623" i="9"/>
  <c r="L624" i="9"/>
  <c r="L625" i="9"/>
  <c r="L626" i="9"/>
  <c r="L627" i="9"/>
  <c r="L628" i="9"/>
  <c r="L629" i="9"/>
  <c r="B630" i="9"/>
  <c r="C630" i="9"/>
  <c r="D630" i="9"/>
  <c r="E630" i="9"/>
  <c r="F630" i="9"/>
  <c r="G630" i="9"/>
  <c r="H630" i="9"/>
  <c r="I630" i="9"/>
  <c r="J630" i="9"/>
  <c r="K630" i="9"/>
  <c r="L632" i="9"/>
  <c r="L633" i="9"/>
  <c r="L634" i="9"/>
  <c r="L635" i="9"/>
  <c r="L636" i="9"/>
  <c r="L637" i="9"/>
  <c r="L638" i="9"/>
  <c r="L639" i="9"/>
  <c r="L640" i="9"/>
  <c r="L641" i="9"/>
  <c r="L642" i="9"/>
  <c r="L643" i="9"/>
  <c r="L644" i="9"/>
  <c r="L645" i="9"/>
  <c r="L646" i="9"/>
  <c r="L647" i="9"/>
  <c r="L648" i="9"/>
  <c r="L649" i="9"/>
  <c r="L650" i="9"/>
  <c r="L651" i="9"/>
  <c r="L652" i="9"/>
  <c r="L653" i="9"/>
  <c r="L654" i="9"/>
  <c r="L655" i="9"/>
  <c r="L656" i="9"/>
  <c r="L657" i="9"/>
  <c r="L658" i="9"/>
  <c r="L659" i="9"/>
  <c r="L660" i="9"/>
  <c r="L661" i="9"/>
  <c r="L662" i="9"/>
  <c r="L663" i="9"/>
  <c r="L664" i="9"/>
  <c r="L665" i="9"/>
  <c r="L666" i="9"/>
  <c r="L667" i="9"/>
  <c r="L668" i="9"/>
  <c r="L669" i="9"/>
  <c r="L670" i="9"/>
  <c r="B671" i="9"/>
  <c r="C671" i="9"/>
  <c r="D671" i="9"/>
  <c r="E671" i="9"/>
  <c r="F671" i="9"/>
  <c r="G671" i="9"/>
  <c r="H671" i="9"/>
  <c r="I671" i="9"/>
  <c r="J671" i="9"/>
  <c r="K671" i="9"/>
  <c r="L673" i="9"/>
  <c r="L674" i="9"/>
  <c r="L675" i="9"/>
  <c r="L676" i="9"/>
  <c r="L677" i="9"/>
  <c r="L678" i="9"/>
  <c r="L679" i="9"/>
  <c r="L680" i="9"/>
  <c r="L681" i="9"/>
  <c r="L682" i="9"/>
  <c r="L683" i="9"/>
  <c r="L684" i="9"/>
  <c r="L685" i="9"/>
  <c r="L686" i="9"/>
  <c r="L687" i="9"/>
  <c r="L688" i="9"/>
  <c r="L689" i="9"/>
  <c r="L690" i="9"/>
  <c r="L691" i="9"/>
  <c r="L692" i="9"/>
  <c r="L693" i="9"/>
  <c r="L694" i="9"/>
  <c r="L695" i="9"/>
  <c r="L696" i="9"/>
  <c r="L697" i="9"/>
  <c r="L698" i="9"/>
  <c r="L699" i="9"/>
  <c r="B700" i="9"/>
  <c r="C700" i="9"/>
  <c r="D700" i="9"/>
  <c r="E700" i="9"/>
  <c r="F700" i="9"/>
  <c r="G700" i="9"/>
  <c r="H700" i="9"/>
  <c r="I700" i="9"/>
  <c r="J700" i="9"/>
  <c r="K700" i="9"/>
  <c r="L702" i="9"/>
  <c r="L703" i="9"/>
  <c r="L704" i="9"/>
  <c r="L705" i="9"/>
  <c r="L706" i="9"/>
  <c r="L707" i="9"/>
  <c r="L708" i="9"/>
  <c r="L709" i="9"/>
  <c r="L710" i="9"/>
  <c r="L711" i="9"/>
  <c r="L712" i="9"/>
  <c r="L713" i="9"/>
  <c r="L714" i="9"/>
  <c r="L715" i="9"/>
  <c r="L716" i="9"/>
  <c r="L717" i="9"/>
  <c r="L718" i="9"/>
  <c r="L719" i="9"/>
  <c r="L720" i="9"/>
  <c r="L721" i="9"/>
  <c r="L722" i="9"/>
  <c r="L723" i="9"/>
  <c r="L724" i="9"/>
  <c r="L725" i="9"/>
  <c r="L726" i="9"/>
  <c r="L727" i="9"/>
  <c r="B728" i="9"/>
  <c r="C728" i="9"/>
  <c r="D728" i="9"/>
  <c r="E728" i="9"/>
  <c r="F728" i="9"/>
  <c r="G728" i="9"/>
  <c r="H728" i="9"/>
  <c r="I728" i="9"/>
  <c r="J728" i="9"/>
  <c r="K728" i="9"/>
  <c r="L730" i="9"/>
  <c r="L731" i="9"/>
  <c r="L732" i="9"/>
  <c r="L733" i="9"/>
  <c r="L734" i="9"/>
  <c r="L735" i="9"/>
  <c r="L736" i="9"/>
  <c r="L737" i="9"/>
  <c r="L738" i="9"/>
  <c r="L739" i="9"/>
  <c r="L740" i="9"/>
  <c r="L741" i="9"/>
  <c r="L742" i="9"/>
  <c r="L743" i="9"/>
  <c r="L744" i="9"/>
  <c r="L745" i="9"/>
  <c r="L746" i="9"/>
  <c r="L747" i="9"/>
  <c r="L748" i="9"/>
  <c r="L749" i="9"/>
  <c r="L750" i="9"/>
  <c r="L751" i="9"/>
  <c r="L752" i="9"/>
  <c r="L753" i="9"/>
  <c r="L754" i="9"/>
  <c r="L755" i="9"/>
  <c r="L756" i="9"/>
  <c r="L757" i="9"/>
  <c r="L758" i="9"/>
  <c r="L759" i="9"/>
  <c r="L760" i="9"/>
  <c r="L761" i="9"/>
  <c r="L762" i="9"/>
  <c r="L763" i="9"/>
  <c r="L764" i="9"/>
  <c r="L765" i="9"/>
  <c r="B766" i="9"/>
  <c r="C766" i="9"/>
  <c r="D766" i="9"/>
  <c r="E766" i="9"/>
  <c r="F766" i="9"/>
  <c r="G766" i="9"/>
  <c r="H766" i="9"/>
  <c r="I766" i="9"/>
  <c r="J766" i="9"/>
  <c r="K766" i="9"/>
  <c r="L768" i="9"/>
  <c r="L769" i="9"/>
  <c r="L770" i="9"/>
  <c r="L771" i="9"/>
  <c r="L772" i="9"/>
  <c r="L773" i="9"/>
  <c r="L774" i="9"/>
  <c r="L775" i="9"/>
  <c r="L776" i="9"/>
  <c r="L777" i="9"/>
  <c r="L778" i="9"/>
  <c r="L779" i="9"/>
  <c r="L780" i="9"/>
  <c r="L781" i="9"/>
  <c r="L782" i="9"/>
  <c r="L783" i="9"/>
  <c r="L784" i="9"/>
  <c r="L785" i="9"/>
  <c r="L786" i="9"/>
  <c r="L787" i="9"/>
  <c r="L788" i="9"/>
  <c r="L789" i="9"/>
  <c r="L790" i="9"/>
  <c r="L791" i="9"/>
  <c r="B792" i="9"/>
  <c r="C792" i="9"/>
  <c r="D792" i="9"/>
  <c r="E792" i="9"/>
  <c r="F792" i="9"/>
  <c r="G792" i="9"/>
  <c r="H792" i="9"/>
  <c r="I792" i="9"/>
  <c r="J792" i="9"/>
  <c r="K792" i="9"/>
  <c r="L794" i="9"/>
  <c r="B795" i="9"/>
  <c r="C795" i="9"/>
  <c r="D795" i="9"/>
  <c r="E795" i="9"/>
  <c r="F795" i="9"/>
  <c r="G795" i="9"/>
  <c r="H795" i="9"/>
  <c r="I795" i="9"/>
  <c r="J795" i="9"/>
  <c r="K795" i="9"/>
  <c r="L795" i="9"/>
  <c r="L797" i="9"/>
  <c r="L798" i="9"/>
  <c r="L799" i="9"/>
  <c r="L800" i="9"/>
  <c r="L801" i="9"/>
  <c r="L802" i="9"/>
  <c r="L803" i="9"/>
  <c r="L804" i="9"/>
  <c r="L805" i="9"/>
  <c r="L806" i="9"/>
  <c r="L807" i="9"/>
  <c r="L808" i="9"/>
  <c r="L809" i="9"/>
  <c r="L810" i="9"/>
  <c r="L811" i="9"/>
  <c r="L812" i="9"/>
  <c r="L813" i="9"/>
  <c r="L814" i="9"/>
  <c r="L815" i="9"/>
  <c r="L816" i="9"/>
  <c r="L817" i="9"/>
  <c r="L818" i="9"/>
  <c r="L819" i="9"/>
  <c r="L820" i="9"/>
  <c r="L821" i="9"/>
  <c r="L822" i="9"/>
  <c r="L823" i="9"/>
  <c r="L824" i="9"/>
  <c r="L825" i="9"/>
  <c r="L826" i="9"/>
  <c r="L827" i="9"/>
  <c r="B828" i="9"/>
  <c r="C828" i="9"/>
  <c r="D828" i="9"/>
  <c r="E828" i="9"/>
  <c r="F828" i="9"/>
  <c r="G828" i="9"/>
  <c r="H828" i="9"/>
  <c r="I828" i="9"/>
  <c r="J828" i="9"/>
  <c r="K828" i="9"/>
  <c r="L832" i="9"/>
  <c r="L833" i="9"/>
  <c r="L834" i="9"/>
  <c r="L835" i="9"/>
  <c r="L836" i="9"/>
  <c r="L837" i="9"/>
  <c r="L838" i="9"/>
  <c r="L839" i="9"/>
  <c r="L840" i="9"/>
  <c r="L841" i="9"/>
  <c r="L842" i="9"/>
  <c r="L843" i="9"/>
  <c r="L844" i="9"/>
  <c r="L845" i="9"/>
  <c r="L846" i="9"/>
  <c r="L847" i="9"/>
  <c r="L848" i="9"/>
  <c r="L849" i="9"/>
  <c r="L850" i="9"/>
  <c r="L851" i="9"/>
  <c r="L852" i="9"/>
  <c r="L853" i="9"/>
  <c r="L854" i="9"/>
  <c r="L855" i="9"/>
  <c r="L856" i="9"/>
  <c r="L857" i="9"/>
  <c r="L858" i="9"/>
  <c r="L859" i="9"/>
  <c r="L860" i="9"/>
  <c r="L861" i="9"/>
  <c r="L862" i="9"/>
  <c r="L863" i="9"/>
  <c r="L864" i="9"/>
  <c r="L865" i="9"/>
  <c r="L866" i="9"/>
  <c r="L867" i="9"/>
  <c r="L868" i="9"/>
  <c r="L869" i="9"/>
  <c r="L870" i="9"/>
  <c r="L871" i="9"/>
  <c r="L872" i="9"/>
  <c r="L873" i="9"/>
  <c r="L874" i="9"/>
  <c r="B875" i="9"/>
  <c r="C875" i="9"/>
  <c r="D875" i="9"/>
  <c r="E875" i="9"/>
  <c r="F875" i="9"/>
  <c r="G875" i="9"/>
  <c r="H875" i="9"/>
  <c r="I875" i="9"/>
  <c r="J875" i="9"/>
  <c r="K875" i="9"/>
  <c r="L877" i="9"/>
  <c r="L878" i="9"/>
  <c r="L879" i="9"/>
  <c r="L880" i="9"/>
  <c r="L881" i="9"/>
  <c r="L882" i="9"/>
  <c r="L883" i="9"/>
  <c r="L884" i="9"/>
  <c r="L885" i="9"/>
  <c r="L886" i="9"/>
  <c r="L887" i="9"/>
  <c r="L888" i="9"/>
  <c r="L889" i="9"/>
  <c r="L890" i="9"/>
  <c r="L891" i="9"/>
  <c r="L892" i="9"/>
  <c r="L893" i="9"/>
  <c r="L894" i="9"/>
  <c r="L895" i="9"/>
  <c r="L896" i="9"/>
  <c r="L897" i="9"/>
  <c r="L898" i="9"/>
  <c r="L899" i="9"/>
  <c r="L900" i="9"/>
  <c r="L901" i="9"/>
  <c r="L902" i="9"/>
  <c r="L903" i="9"/>
  <c r="L904" i="9"/>
  <c r="L905" i="9"/>
  <c r="L906" i="9"/>
  <c r="L907" i="9"/>
  <c r="L908" i="9"/>
  <c r="L909" i="9"/>
  <c r="L910" i="9"/>
  <c r="L911" i="9"/>
  <c r="L912" i="9"/>
  <c r="L913" i="9"/>
  <c r="L914" i="9"/>
  <c r="B915" i="9"/>
  <c r="C915" i="9"/>
  <c r="D915" i="9"/>
  <c r="E915" i="9"/>
  <c r="F915" i="9"/>
  <c r="G915" i="9"/>
  <c r="H915" i="9"/>
  <c r="I915" i="9"/>
  <c r="J915" i="9"/>
  <c r="K915" i="9"/>
  <c r="L917" i="9"/>
  <c r="L918" i="9"/>
  <c r="L919" i="9"/>
  <c r="L920" i="9"/>
  <c r="L921" i="9"/>
  <c r="L922" i="9"/>
  <c r="L923" i="9"/>
  <c r="L924" i="9"/>
  <c r="L925" i="9"/>
  <c r="L926" i="9"/>
  <c r="L927" i="9"/>
  <c r="L928" i="9"/>
  <c r="L929" i="9"/>
  <c r="L930" i="9"/>
  <c r="L931" i="9"/>
  <c r="L932" i="9"/>
  <c r="L933" i="9"/>
  <c r="L934" i="9"/>
  <c r="L935" i="9"/>
  <c r="L936" i="9"/>
  <c r="L937" i="9"/>
  <c r="L938" i="9"/>
  <c r="L939" i="9"/>
  <c r="L940" i="9"/>
  <c r="L941" i="9"/>
  <c r="L942" i="9"/>
  <c r="L943" i="9"/>
  <c r="L944" i="9"/>
  <c r="B945" i="9"/>
  <c r="C945" i="9"/>
  <c r="D945" i="9"/>
  <c r="E945" i="9"/>
  <c r="F945" i="9"/>
  <c r="G945" i="9"/>
  <c r="H945" i="9"/>
  <c r="I945" i="9"/>
  <c r="J945" i="9"/>
  <c r="K945" i="9"/>
  <c r="L947" i="9"/>
  <c r="L948" i="9"/>
  <c r="L949" i="9"/>
  <c r="L950" i="9"/>
  <c r="L951" i="9"/>
  <c r="L952" i="9"/>
  <c r="L953" i="9"/>
  <c r="L954" i="9"/>
  <c r="L955" i="9"/>
  <c r="L956" i="9"/>
  <c r="L957" i="9"/>
  <c r="L958" i="9"/>
  <c r="L959" i="9"/>
  <c r="L960" i="9"/>
  <c r="L961" i="9"/>
  <c r="L962" i="9"/>
  <c r="L963" i="9"/>
  <c r="L964" i="9"/>
  <c r="L965" i="9"/>
  <c r="L966" i="9"/>
  <c r="B967" i="9"/>
  <c r="C967" i="9"/>
  <c r="D967" i="9"/>
  <c r="E967" i="9"/>
  <c r="F967" i="9"/>
  <c r="G967" i="9"/>
  <c r="H967" i="9"/>
  <c r="I967" i="9"/>
  <c r="J967" i="9"/>
  <c r="K967" i="9"/>
  <c r="L969" i="9"/>
  <c r="L970" i="9"/>
  <c r="L971" i="9"/>
  <c r="L972" i="9"/>
  <c r="L973" i="9"/>
  <c r="L974" i="9"/>
  <c r="L975" i="9"/>
  <c r="L976" i="9"/>
  <c r="L977" i="9"/>
  <c r="L978" i="9"/>
  <c r="L979" i="9"/>
  <c r="L980" i="9"/>
  <c r="L981" i="9"/>
  <c r="L982" i="9"/>
  <c r="L983" i="9"/>
  <c r="L984" i="9"/>
  <c r="L985" i="9"/>
  <c r="L986" i="9"/>
  <c r="L987" i="9"/>
  <c r="L988" i="9"/>
  <c r="L989" i="9"/>
  <c r="L990" i="9"/>
  <c r="L991" i="9"/>
  <c r="L992" i="9"/>
  <c r="L993" i="9"/>
  <c r="L994" i="9"/>
  <c r="L995" i="9"/>
  <c r="L996" i="9"/>
  <c r="L997" i="9"/>
  <c r="L998" i="9"/>
  <c r="L999" i="9"/>
  <c r="L1000" i="9"/>
  <c r="L1001" i="9"/>
  <c r="L1002" i="9"/>
  <c r="L1003" i="9"/>
  <c r="L1004" i="9"/>
  <c r="L1005" i="9"/>
  <c r="L1006" i="9"/>
  <c r="L1007" i="9"/>
  <c r="L1008" i="9"/>
  <c r="L1009" i="9"/>
  <c r="L1010" i="9"/>
  <c r="L1011" i="9"/>
  <c r="L1012" i="9"/>
  <c r="L1013" i="9"/>
  <c r="L1014" i="9"/>
  <c r="L1015" i="9"/>
  <c r="L1016" i="9"/>
  <c r="L1017" i="9"/>
  <c r="L1018" i="9"/>
  <c r="L1019" i="9"/>
  <c r="L1020" i="9"/>
  <c r="L1021" i="9"/>
  <c r="L1022" i="9"/>
  <c r="L1023" i="9"/>
  <c r="L1024" i="9"/>
  <c r="L1025" i="9"/>
  <c r="L1026" i="9"/>
  <c r="L1027" i="9"/>
  <c r="L1028" i="9"/>
  <c r="L1029" i="9"/>
  <c r="L1030" i="9"/>
  <c r="L1031" i="9"/>
  <c r="L1032" i="9"/>
  <c r="L1033" i="9"/>
  <c r="L1034" i="9"/>
  <c r="L1035" i="9"/>
  <c r="B1036" i="9"/>
  <c r="C1036" i="9"/>
  <c r="D1036" i="9"/>
  <c r="E1036" i="9"/>
  <c r="F1036" i="9"/>
  <c r="G1036" i="9"/>
  <c r="H1036" i="9"/>
  <c r="I1036" i="9"/>
  <c r="J1036" i="9"/>
  <c r="K1036" i="9"/>
  <c r="L1038" i="9"/>
  <c r="L1039" i="9"/>
  <c r="L1040" i="9"/>
  <c r="L1041" i="9"/>
  <c r="L1042" i="9"/>
  <c r="L1043" i="9"/>
  <c r="L1044" i="9"/>
  <c r="L1045" i="9"/>
  <c r="L1046" i="9"/>
  <c r="L1047" i="9"/>
  <c r="L1048" i="9"/>
  <c r="L1049" i="9"/>
  <c r="L1050" i="9"/>
  <c r="L1051" i="9"/>
  <c r="B1052" i="9"/>
  <c r="C1052" i="9"/>
  <c r="D1052" i="9"/>
  <c r="E1052" i="9"/>
  <c r="F1052" i="9"/>
  <c r="G1052" i="9"/>
  <c r="H1052" i="9"/>
  <c r="I1052" i="9"/>
  <c r="J1052" i="9"/>
  <c r="K1052" i="9"/>
  <c r="L1054" i="9"/>
  <c r="L1055" i="9"/>
  <c r="L1056" i="9"/>
  <c r="L1057" i="9"/>
  <c r="L1058" i="9"/>
  <c r="L1059" i="9"/>
  <c r="L1060" i="9"/>
  <c r="L1061" i="9"/>
  <c r="L1062" i="9"/>
  <c r="L1063" i="9"/>
  <c r="L1064" i="9"/>
  <c r="L1065" i="9"/>
  <c r="L1066" i="9"/>
  <c r="L1067" i="9"/>
  <c r="L1068" i="9"/>
  <c r="L1069" i="9"/>
  <c r="L1070" i="9"/>
  <c r="L1071" i="9"/>
  <c r="L1072" i="9"/>
  <c r="L1073" i="9"/>
  <c r="L1074" i="9"/>
  <c r="L1075" i="9"/>
  <c r="L1076" i="9"/>
  <c r="L1077" i="9"/>
  <c r="L1078" i="9"/>
  <c r="L1079" i="9"/>
  <c r="L1080" i="9"/>
  <c r="L1081" i="9"/>
  <c r="L1082" i="9"/>
  <c r="L1083" i="9"/>
  <c r="L1084" i="9"/>
  <c r="L1085" i="9"/>
  <c r="L1086" i="9"/>
  <c r="B1087" i="9"/>
  <c r="C1087" i="9"/>
  <c r="D1087" i="9"/>
  <c r="E1087" i="9"/>
  <c r="F1087" i="9"/>
  <c r="G1087" i="9"/>
  <c r="H1087" i="9"/>
  <c r="I1087" i="9"/>
  <c r="J1087" i="9"/>
  <c r="K1087" i="9"/>
  <c r="L1089" i="9"/>
  <c r="L1090" i="9"/>
  <c r="L1091" i="9"/>
  <c r="L1092" i="9"/>
  <c r="L1093" i="9"/>
  <c r="L1094" i="9"/>
  <c r="L1095" i="9"/>
  <c r="L1096" i="9"/>
  <c r="L1097" i="9"/>
  <c r="L1098" i="9"/>
  <c r="L1099" i="9"/>
  <c r="L1100" i="9"/>
  <c r="L1101" i="9"/>
  <c r="L1102" i="9"/>
  <c r="L1103" i="9"/>
  <c r="L1104" i="9"/>
  <c r="L1105" i="9"/>
  <c r="L1106" i="9"/>
  <c r="L1107" i="9"/>
  <c r="L1108" i="9"/>
  <c r="L1109" i="9"/>
  <c r="L1110" i="9"/>
  <c r="L1111" i="9"/>
  <c r="L1112" i="9"/>
  <c r="L1113" i="9"/>
  <c r="L1114" i="9"/>
  <c r="L1115" i="9"/>
  <c r="L1116" i="9"/>
  <c r="L1117" i="9"/>
  <c r="L1118" i="9"/>
  <c r="L1119" i="9"/>
  <c r="L1120" i="9"/>
  <c r="L1121" i="9"/>
  <c r="L1122" i="9"/>
  <c r="L1123" i="9"/>
  <c r="L1124" i="9"/>
  <c r="L1125" i="9"/>
  <c r="L1126" i="9"/>
  <c r="L1127" i="9"/>
  <c r="L1128" i="9"/>
  <c r="L1129" i="9"/>
  <c r="B1130" i="9"/>
  <c r="C1130" i="9"/>
  <c r="D1130" i="9"/>
  <c r="E1130" i="9"/>
  <c r="F1130" i="9"/>
  <c r="G1130" i="9"/>
  <c r="H1130" i="9"/>
  <c r="I1130" i="9"/>
  <c r="J1130" i="9"/>
  <c r="K1130" i="9"/>
  <c r="L1132" i="9"/>
  <c r="L1133" i="9"/>
  <c r="L1134" i="9"/>
  <c r="L1135" i="9"/>
  <c r="L1136" i="9"/>
  <c r="L1137" i="9"/>
  <c r="L1138" i="9"/>
  <c r="B1139" i="9"/>
  <c r="C1139" i="9"/>
  <c r="D1139" i="9"/>
  <c r="E1139" i="9"/>
  <c r="F1139" i="9"/>
  <c r="G1139" i="9"/>
  <c r="H1139" i="9"/>
  <c r="I1139" i="9"/>
  <c r="J1139" i="9"/>
  <c r="K1139" i="9"/>
  <c r="K1327" i="9" s="1"/>
  <c r="L1141" i="9"/>
  <c r="L1142" i="9"/>
  <c r="L1143" i="9"/>
  <c r="L1144" i="9"/>
  <c r="L1145" i="9"/>
  <c r="L1146" i="9"/>
  <c r="L1147" i="9"/>
  <c r="L1148" i="9"/>
  <c r="L1149" i="9"/>
  <c r="L1150" i="9"/>
  <c r="L1151" i="9"/>
  <c r="L1152" i="9"/>
  <c r="L1153" i="9"/>
  <c r="L1154" i="9"/>
  <c r="L1155" i="9"/>
  <c r="L1156" i="9"/>
  <c r="L1157" i="9"/>
  <c r="L1158" i="9"/>
  <c r="L1159" i="9"/>
  <c r="L1160" i="9"/>
  <c r="L1161" i="9"/>
  <c r="L1162" i="9"/>
  <c r="L1163" i="9"/>
  <c r="B1164" i="9"/>
  <c r="C1164" i="9"/>
  <c r="D1164" i="9"/>
  <c r="E1164" i="9"/>
  <c r="F1164" i="9"/>
  <c r="G1164" i="9"/>
  <c r="H1164" i="9"/>
  <c r="I1164" i="9"/>
  <c r="J1164" i="9"/>
  <c r="K1164" i="9"/>
  <c r="L1166" i="9"/>
  <c r="L1167" i="9"/>
  <c r="L1168" i="9"/>
  <c r="L1169" i="9"/>
  <c r="L1170" i="9"/>
  <c r="L1171" i="9"/>
  <c r="L1172" i="9"/>
  <c r="L1173" i="9"/>
  <c r="L1174" i="9"/>
  <c r="L1175" i="9"/>
  <c r="L1176" i="9"/>
  <c r="L1177" i="9"/>
  <c r="L1178" i="9"/>
  <c r="B1179" i="9"/>
  <c r="C1179" i="9"/>
  <c r="D1179" i="9"/>
  <c r="E1179" i="9"/>
  <c r="F1179" i="9"/>
  <c r="G1179" i="9"/>
  <c r="H1179" i="9"/>
  <c r="I1179" i="9"/>
  <c r="J1179" i="9"/>
  <c r="K1179" i="9"/>
  <c r="L1181" i="9"/>
  <c r="L1182" i="9"/>
  <c r="L1183" i="9"/>
  <c r="L1184" i="9"/>
  <c r="L1185" i="9"/>
  <c r="L1186" i="9"/>
  <c r="L1187" i="9"/>
  <c r="L1188" i="9"/>
  <c r="L1189" i="9"/>
  <c r="L1190" i="9"/>
  <c r="L1191" i="9"/>
  <c r="L1192" i="9"/>
  <c r="L1193" i="9"/>
  <c r="L1194" i="9"/>
  <c r="L1195" i="9"/>
  <c r="L1196" i="9"/>
  <c r="L1197" i="9"/>
  <c r="L1198" i="9"/>
  <c r="L1199" i="9"/>
  <c r="L1200" i="9"/>
  <c r="L1201" i="9"/>
  <c r="L1202" i="9"/>
  <c r="L1203" i="9"/>
  <c r="L1204" i="9"/>
  <c r="L1205" i="9"/>
  <c r="L1206" i="9"/>
  <c r="L1207" i="9"/>
  <c r="L1208" i="9"/>
  <c r="L1209" i="9"/>
  <c r="L1210" i="9"/>
  <c r="L1211" i="9"/>
  <c r="L1212" i="9"/>
  <c r="L1213" i="9"/>
  <c r="L1214" i="9"/>
  <c r="L1215" i="9"/>
  <c r="L1216" i="9"/>
  <c r="L1217" i="9"/>
  <c r="L1218" i="9"/>
  <c r="L1219" i="9"/>
  <c r="L1220" i="9"/>
  <c r="L1221" i="9"/>
  <c r="L1222" i="9"/>
  <c r="L1223" i="9"/>
  <c r="B1224" i="9"/>
  <c r="C1224" i="9"/>
  <c r="D1224" i="9"/>
  <c r="E1224" i="9"/>
  <c r="F1224" i="9"/>
  <c r="G1224" i="9"/>
  <c r="H1224" i="9"/>
  <c r="I1224" i="9"/>
  <c r="J1224" i="9"/>
  <c r="K1224" i="9"/>
  <c r="L1226" i="9"/>
  <c r="L1227" i="9"/>
  <c r="L1228" i="9"/>
  <c r="L1229" i="9"/>
  <c r="L1230" i="9"/>
  <c r="L1231" i="9"/>
  <c r="L1232" i="9"/>
  <c r="L1233" i="9"/>
  <c r="L1234" i="9"/>
  <c r="L1235" i="9"/>
  <c r="L1236" i="9"/>
  <c r="L1237" i="9"/>
  <c r="L1238" i="9"/>
  <c r="L1239" i="9"/>
  <c r="L1240" i="9"/>
  <c r="L1241" i="9"/>
  <c r="L1242" i="9"/>
  <c r="L1243" i="9"/>
  <c r="L1244" i="9"/>
  <c r="L1245" i="9"/>
  <c r="L1246" i="9"/>
  <c r="L1247" i="9"/>
  <c r="L1248" i="9"/>
  <c r="L1249" i="9"/>
  <c r="L1250" i="9"/>
  <c r="L1251" i="9"/>
  <c r="L1252" i="9"/>
  <c r="L1253" i="9"/>
  <c r="L1254" i="9"/>
  <c r="L1255" i="9"/>
  <c r="L1256" i="9"/>
  <c r="L1257" i="9"/>
  <c r="L1258" i="9"/>
  <c r="L1259" i="9"/>
  <c r="L1260" i="9"/>
  <c r="L1261" i="9"/>
  <c r="L1262" i="9"/>
  <c r="L1263" i="9"/>
  <c r="L1264" i="9"/>
  <c r="B1265" i="9"/>
  <c r="C1265" i="9"/>
  <c r="D1265" i="9"/>
  <c r="E1265" i="9"/>
  <c r="F1265" i="9"/>
  <c r="G1265" i="9"/>
  <c r="H1265" i="9"/>
  <c r="I1265" i="9"/>
  <c r="J1265" i="9"/>
  <c r="K1265" i="9"/>
  <c r="L1267" i="9"/>
  <c r="L1268" i="9"/>
  <c r="L1269" i="9"/>
  <c r="L1270" i="9"/>
  <c r="L1271" i="9"/>
  <c r="L1272" i="9"/>
  <c r="L1273" i="9"/>
  <c r="L1274" i="9"/>
  <c r="L1275" i="9"/>
  <c r="L1276" i="9"/>
  <c r="L1277" i="9"/>
  <c r="L1278" i="9"/>
  <c r="L1279" i="9"/>
  <c r="L1280" i="9"/>
  <c r="L1281" i="9"/>
  <c r="L1282" i="9"/>
  <c r="L1283" i="9"/>
  <c r="L1284" i="9"/>
  <c r="L1285" i="9"/>
  <c r="B1286" i="9"/>
  <c r="C1286" i="9"/>
  <c r="D1286" i="9"/>
  <c r="E1286" i="9"/>
  <c r="F1286" i="9"/>
  <c r="G1286" i="9"/>
  <c r="H1286" i="9"/>
  <c r="I1286" i="9"/>
  <c r="J1286" i="9"/>
  <c r="K1286" i="9"/>
  <c r="L1288" i="9"/>
  <c r="L1289" i="9"/>
  <c r="L1290" i="9"/>
  <c r="L1291" i="9"/>
  <c r="L1292" i="9"/>
  <c r="L1293" i="9"/>
  <c r="L1294" i="9"/>
  <c r="L1295" i="9"/>
  <c r="L1296" i="9"/>
  <c r="L1297" i="9"/>
  <c r="L1298" i="9"/>
  <c r="L1299" i="9"/>
  <c r="L1300" i="9"/>
  <c r="L1301" i="9"/>
  <c r="L1302" i="9"/>
  <c r="L1303" i="9"/>
  <c r="L1304" i="9"/>
  <c r="L1305" i="9"/>
  <c r="L1306" i="9"/>
  <c r="L1307" i="9"/>
  <c r="L1308" i="9"/>
  <c r="L1309" i="9"/>
  <c r="L1310" i="9"/>
  <c r="L1311" i="9"/>
  <c r="L1312" i="9"/>
  <c r="L1313" i="9"/>
  <c r="L1314" i="9"/>
  <c r="L1315" i="9"/>
  <c r="L1316" i="9"/>
  <c r="L1317" i="9"/>
  <c r="L1318" i="9"/>
  <c r="L1319" i="9"/>
  <c r="L1320" i="9"/>
  <c r="L1321" i="9"/>
  <c r="L1322" i="9"/>
  <c r="L1323" i="9"/>
  <c r="L1324" i="9"/>
  <c r="L1325" i="9"/>
  <c r="B1326" i="9"/>
  <c r="C1326" i="9"/>
  <c r="D1326" i="9"/>
  <c r="E1326" i="9"/>
  <c r="F1326" i="9"/>
  <c r="G1326" i="9"/>
  <c r="H1326" i="9"/>
  <c r="I1326" i="9"/>
  <c r="J1326" i="9"/>
  <c r="K1326" i="9"/>
  <c r="L1332" i="9"/>
  <c r="L1333" i="9"/>
  <c r="L1334" i="9"/>
  <c r="L1335" i="9"/>
  <c r="L1336" i="9"/>
  <c r="L1337" i="9"/>
  <c r="L1338" i="9"/>
  <c r="L1339" i="9"/>
  <c r="L1340" i="9"/>
  <c r="L1341" i="9"/>
  <c r="L1342" i="9"/>
  <c r="L1343" i="9"/>
  <c r="L1344" i="9"/>
  <c r="L1345" i="9"/>
  <c r="L1346" i="9"/>
  <c r="L1347" i="9"/>
  <c r="L1348" i="9"/>
  <c r="L1349" i="9"/>
  <c r="L1350" i="9"/>
  <c r="L1351" i="9"/>
  <c r="L1352" i="9"/>
  <c r="L1353" i="9"/>
  <c r="L1354" i="9"/>
  <c r="L1355" i="9"/>
  <c r="L1356" i="9"/>
  <c r="L1357" i="9"/>
  <c r="L1358" i="9"/>
  <c r="L1359" i="9"/>
  <c r="L1360" i="9"/>
  <c r="L1361" i="9"/>
  <c r="L1362" i="9"/>
  <c r="L1363" i="9"/>
  <c r="L1364" i="9"/>
  <c r="L1365" i="9"/>
  <c r="L1366" i="9"/>
  <c r="L1367" i="9"/>
  <c r="L1368" i="9"/>
  <c r="L1369" i="9"/>
  <c r="L1370" i="9"/>
  <c r="L1371" i="9"/>
  <c r="L1372" i="9"/>
  <c r="L1373" i="9"/>
  <c r="L1374" i="9"/>
  <c r="L1375" i="9"/>
  <c r="L1376" i="9"/>
  <c r="B1377" i="9"/>
  <c r="C1377" i="9"/>
  <c r="D1377" i="9"/>
  <c r="E1377" i="9"/>
  <c r="F1377" i="9"/>
  <c r="G1377" i="9"/>
  <c r="H1377" i="9"/>
  <c r="H1803" i="9" s="1"/>
  <c r="H1804" i="9" s="1"/>
  <c r="I1377" i="9"/>
  <c r="J1377" i="9"/>
  <c r="K1377" i="9"/>
  <c r="L1379" i="9"/>
  <c r="L1380" i="9"/>
  <c r="L1381" i="9"/>
  <c r="L1382" i="9"/>
  <c r="L1383" i="9"/>
  <c r="L1384" i="9"/>
  <c r="L1385" i="9"/>
  <c r="L1386" i="9"/>
  <c r="L1387" i="9"/>
  <c r="L1388" i="9"/>
  <c r="L1389" i="9"/>
  <c r="L1390" i="9"/>
  <c r="L1391" i="9"/>
  <c r="L1392" i="9"/>
  <c r="L1393" i="9"/>
  <c r="L1394" i="9"/>
  <c r="L1395" i="9"/>
  <c r="L1396" i="9"/>
  <c r="L1397" i="9"/>
  <c r="L1398" i="9"/>
  <c r="L1399" i="9"/>
  <c r="L1400" i="9"/>
  <c r="L1401" i="9"/>
  <c r="L1402" i="9"/>
  <c r="L1403" i="9"/>
  <c r="L1404" i="9"/>
  <c r="L1405" i="9"/>
  <c r="L1406" i="9"/>
  <c r="L1407" i="9"/>
  <c r="L1408" i="9"/>
  <c r="L1409" i="9"/>
  <c r="L1410" i="9"/>
  <c r="L1411" i="9"/>
  <c r="B1412" i="9"/>
  <c r="C1412" i="9"/>
  <c r="D1412" i="9"/>
  <c r="E1412" i="9"/>
  <c r="F1412" i="9"/>
  <c r="G1412" i="9"/>
  <c r="H1412" i="9"/>
  <c r="I1412" i="9"/>
  <c r="J1412" i="9"/>
  <c r="K1412" i="9"/>
  <c r="L1414" i="9"/>
  <c r="L1415" i="9"/>
  <c r="L1416" i="9"/>
  <c r="L1417" i="9"/>
  <c r="L1418" i="9"/>
  <c r="L1419" i="9"/>
  <c r="L1420" i="9"/>
  <c r="B1421" i="9"/>
  <c r="C1421" i="9"/>
  <c r="D1421" i="9"/>
  <c r="E1421" i="9"/>
  <c r="F1421" i="9"/>
  <c r="G1421" i="9"/>
  <c r="H1421" i="9"/>
  <c r="I1421" i="9"/>
  <c r="J1421" i="9"/>
  <c r="K1421" i="9"/>
  <c r="L1423" i="9"/>
  <c r="L1424" i="9"/>
  <c r="L1425" i="9"/>
  <c r="L1426" i="9"/>
  <c r="L1427" i="9"/>
  <c r="L1428" i="9"/>
  <c r="L1429" i="9"/>
  <c r="L1430" i="9"/>
  <c r="L1431" i="9"/>
  <c r="L1432" i="9"/>
  <c r="L1433" i="9"/>
  <c r="L1434" i="9"/>
  <c r="L1435" i="9"/>
  <c r="L1436" i="9"/>
  <c r="L1437" i="9"/>
  <c r="L1438" i="9"/>
  <c r="L1439" i="9"/>
  <c r="L1440" i="9"/>
  <c r="L1441" i="9"/>
  <c r="L1442" i="9"/>
  <c r="L1443" i="9"/>
  <c r="L1444" i="9"/>
  <c r="L1445" i="9"/>
  <c r="L1446" i="9"/>
  <c r="L1447" i="9"/>
  <c r="L1448" i="9"/>
  <c r="L1449" i="9"/>
  <c r="L1450" i="9"/>
  <c r="L1451" i="9"/>
  <c r="L1452" i="9"/>
  <c r="L1453" i="9"/>
  <c r="L1454" i="9"/>
  <c r="L1455" i="9"/>
  <c r="L1456" i="9"/>
  <c r="L1457" i="9"/>
  <c r="L1458" i="9"/>
  <c r="L1459" i="9"/>
  <c r="L1460" i="9"/>
  <c r="L1461" i="9"/>
  <c r="L1462" i="9"/>
  <c r="L1463" i="9"/>
  <c r="L1464" i="9"/>
  <c r="L1465" i="9"/>
  <c r="L1466" i="9"/>
  <c r="L1467" i="9"/>
  <c r="L1468" i="9"/>
  <c r="L1469" i="9"/>
  <c r="L1470" i="9"/>
  <c r="L1471" i="9"/>
  <c r="L1472" i="9"/>
  <c r="L1473" i="9"/>
  <c r="B1474" i="9"/>
  <c r="C1474" i="9"/>
  <c r="D1474" i="9"/>
  <c r="E1474" i="9"/>
  <c r="F1474" i="9"/>
  <c r="G1474" i="9"/>
  <c r="H1474" i="9"/>
  <c r="I1474" i="9"/>
  <c r="J1474" i="9"/>
  <c r="K1474" i="9"/>
  <c r="L1476" i="9"/>
  <c r="L1477" i="9"/>
  <c r="L1478" i="9"/>
  <c r="L1479" i="9"/>
  <c r="L1480" i="9"/>
  <c r="L1481" i="9"/>
  <c r="L1482" i="9"/>
  <c r="L1483" i="9"/>
  <c r="L1484" i="9"/>
  <c r="L1485" i="9"/>
  <c r="L1486" i="9"/>
  <c r="L1487" i="9"/>
  <c r="L1488" i="9"/>
  <c r="L1489" i="9"/>
  <c r="L1490" i="9"/>
  <c r="L1491" i="9"/>
  <c r="L1492" i="9"/>
  <c r="L1493" i="9"/>
  <c r="L1494" i="9"/>
  <c r="L1495" i="9"/>
  <c r="L1496" i="9"/>
  <c r="L1497" i="9"/>
  <c r="L1498" i="9"/>
  <c r="L1499" i="9"/>
  <c r="L1500" i="9"/>
  <c r="L1501" i="9"/>
  <c r="L1502" i="9"/>
  <c r="L1503" i="9"/>
  <c r="L1504" i="9"/>
  <c r="L1505" i="9"/>
  <c r="L1506" i="9"/>
  <c r="L1507" i="9"/>
  <c r="L1508" i="9"/>
  <c r="L1509" i="9"/>
  <c r="B1510" i="9"/>
  <c r="C1510" i="9"/>
  <c r="D1510" i="9"/>
  <c r="E1510" i="9"/>
  <c r="F1510" i="9"/>
  <c r="G1510" i="9"/>
  <c r="H1510" i="9"/>
  <c r="I1510" i="9"/>
  <c r="J1510" i="9"/>
  <c r="K1510" i="9"/>
  <c r="L1512" i="9"/>
  <c r="L1513" i="9"/>
  <c r="L1514" i="9"/>
  <c r="L1515" i="9"/>
  <c r="L1516" i="9"/>
  <c r="L1517" i="9"/>
  <c r="L1518" i="9"/>
  <c r="L1519" i="9"/>
  <c r="L1520" i="9"/>
  <c r="L1521" i="9"/>
  <c r="L1522" i="9"/>
  <c r="L1523" i="9"/>
  <c r="L1524" i="9"/>
  <c r="L1525" i="9"/>
  <c r="L1526" i="9"/>
  <c r="L1527" i="9"/>
  <c r="L1528" i="9"/>
  <c r="L1529" i="9"/>
  <c r="L1530" i="9"/>
  <c r="L1531" i="9"/>
  <c r="L1532" i="9"/>
  <c r="L1533" i="9"/>
  <c r="L1534" i="9"/>
  <c r="L1535" i="9"/>
  <c r="L1536" i="9"/>
  <c r="L1537" i="9"/>
  <c r="L1538" i="9"/>
  <c r="L1539" i="9"/>
  <c r="L1540" i="9"/>
  <c r="L1541" i="9"/>
  <c r="L1542" i="9"/>
  <c r="L1543" i="9"/>
  <c r="L1544" i="9"/>
  <c r="B1545" i="9"/>
  <c r="C1545" i="9"/>
  <c r="D1545" i="9"/>
  <c r="E1545" i="9"/>
  <c r="F1545" i="9"/>
  <c r="G1545" i="9"/>
  <c r="H1545" i="9"/>
  <c r="I1545" i="9"/>
  <c r="J1545" i="9"/>
  <c r="K1545" i="9"/>
  <c r="L1547" i="9"/>
  <c r="L1548" i="9"/>
  <c r="L1549" i="9"/>
  <c r="L1550" i="9"/>
  <c r="L1551" i="9"/>
  <c r="L1552" i="9"/>
  <c r="L1553" i="9"/>
  <c r="L1554" i="9"/>
  <c r="L1555" i="9"/>
  <c r="L1556" i="9"/>
  <c r="L1557" i="9"/>
  <c r="L1558" i="9"/>
  <c r="L1559" i="9"/>
  <c r="L1560" i="9"/>
  <c r="L1561" i="9"/>
  <c r="L1562" i="9"/>
  <c r="L1563" i="9"/>
  <c r="L1564" i="9"/>
  <c r="L1565" i="9"/>
  <c r="L1566" i="9"/>
  <c r="L1567" i="9"/>
  <c r="L1568" i="9"/>
  <c r="L1569" i="9"/>
  <c r="L1570" i="9"/>
  <c r="L1571" i="9"/>
  <c r="L1572" i="9"/>
  <c r="B1573" i="9"/>
  <c r="C1573" i="9"/>
  <c r="D1573" i="9"/>
  <c r="E1573" i="9"/>
  <c r="F1573" i="9"/>
  <c r="G1573" i="9"/>
  <c r="H1573" i="9"/>
  <c r="I1573" i="9"/>
  <c r="J1573" i="9"/>
  <c r="K1573" i="9"/>
  <c r="L1575" i="9"/>
  <c r="L1576" i="9"/>
  <c r="L1577" i="9"/>
  <c r="L1578" i="9"/>
  <c r="L1579" i="9"/>
  <c r="L1580" i="9"/>
  <c r="L1581" i="9"/>
  <c r="L1582" i="9"/>
  <c r="L1583" i="9"/>
  <c r="L1584" i="9"/>
  <c r="L1585" i="9"/>
  <c r="L1586" i="9"/>
  <c r="L1587" i="9"/>
  <c r="L1588" i="9"/>
  <c r="L1589" i="9"/>
  <c r="L1590" i="9"/>
  <c r="L1591" i="9"/>
  <c r="L1592" i="9"/>
  <c r="L1593" i="9"/>
  <c r="L1594" i="9"/>
  <c r="L1595" i="9"/>
  <c r="L1596" i="9"/>
  <c r="L1597" i="9"/>
  <c r="L1598" i="9"/>
  <c r="L1599" i="9"/>
  <c r="L1600" i="9"/>
  <c r="L1601" i="9"/>
  <c r="L1602" i="9"/>
  <c r="L1603" i="9"/>
  <c r="L1604" i="9"/>
  <c r="L1605" i="9"/>
  <c r="L1606" i="9"/>
  <c r="L1607" i="9"/>
  <c r="L1608" i="9"/>
  <c r="L1609" i="9"/>
  <c r="L1610" i="9"/>
  <c r="L1611" i="9"/>
  <c r="L1612" i="9"/>
  <c r="L1613" i="9"/>
  <c r="L1614" i="9"/>
  <c r="L1615" i="9"/>
  <c r="L1616" i="9"/>
  <c r="L1617" i="9"/>
  <c r="L1618" i="9"/>
  <c r="L1619" i="9"/>
  <c r="L1620" i="9"/>
  <c r="L1621" i="9"/>
  <c r="L1622" i="9"/>
  <c r="L1623" i="9"/>
  <c r="B1624" i="9"/>
  <c r="C1624" i="9"/>
  <c r="D1624" i="9"/>
  <c r="E1624" i="9"/>
  <c r="F1624" i="9"/>
  <c r="G1624" i="9"/>
  <c r="H1624" i="9"/>
  <c r="I1624" i="9"/>
  <c r="J1624" i="9"/>
  <c r="K1624" i="9"/>
  <c r="L1626" i="9"/>
  <c r="L1627" i="9"/>
  <c r="L1628" i="9"/>
  <c r="L1629" i="9"/>
  <c r="L1630" i="9"/>
  <c r="L1631" i="9"/>
  <c r="L1632" i="9"/>
  <c r="L1633" i="9"/>
  <c r="L1634" i="9"/>
  <c r="L1635" i="9"/>
  <c r="L1636" i="9"/>
  <c r="L1637" i="9"/>
  <c r="L1638" i="9"/>
  <c r="L1639" i="9"/>
  <c r="L1640" i="9"/>
  <c r="L1641" i="9"/>
  <c r="L1642" i="9"/>
  <c r="L1643" i="9"/>
  <c r="L1644" i="9"/>
  <c r="L1645" i="9"/>
  <c r="L1646" i="9"/>
  <c r="L1647" i="9"/>
  <c r="L1648" i="9"/>
  <c r="L1649" i="9"/>
  <c r="L1650" i="9"/>
  <c r="L1651" i="9"/>
  <c r="L1652" i="9"/>
  <c r="L1653" i="9"/>
  <c r="L1654" i="9"/>
  <c r="L1655" i="9"/>
  <c r="L1656" i="9"/>
  <c r="L1657" i="9"/>
  <c r="L1658" i="9"/>
  <c r="L1659" i="9"/>
  <c r="L1660" i="9"/>
  <c r="L1661" i="9"/>
  <c r="L1662" i="9"/>
  <c r="L1663" i="9"/>
  <c r="B1664" i="9"/>
  <c r="C1664" i="9"/>
  <c r="D1664" i="9"/>
  <c r="E1664" i="9"/>
  <c r="F1664" i="9"/>
  <c r="G1664" i="9"/>
  <c r="H1664" i="9"/>
  <c r="I1664" i="9"/>
  <c r="J1664" i="9"/>
  <c r="K1664" i="9"/>
  <c r="L1666" i="9"/>
  <c r="L1667" i="9"/>
  <c r="L1668" i="9"/>
  <c r="L1669" i="9"/>
  <c r="L1670" i="9"/>
  <c r="L1671" i="9"/>
  <c r="L1672" i="9"/>
  <c r="L1673" i="9"/>
  <c r="L1674" i="9"/>
  <c r="L1675" i="9"/>
  <c r="L1676" i="9"/>
  <c r="L1677" i="9"/>
  <c r="L1678" i="9"/>
  <c r="L1679" i="9"/>
  <c r="L1680" i="9"/>
  <c r="L1681" i="9"/>
  <c r="L1682" i="9"/>
  <c r="L1683" i="9"/>
  <c r="L1684" i="9"/>
  <c r="L1685" i="9"/>
  <c r="L1686" i="9"/>
  <c r="L1687" i="9"/>
  <c r="L1688" i="9"/>
  <c r="L1689" i="9"/>
  <c r="L1690" i="9"/>
  <c r="L1691" i="9"/>
  <c r="L1692" i="9"/>
  <c r="L1693" i="9"/>
  <c r="L1694" i="9"/>
  <c r="L1695" i="9"/>
  <c r="L1696" i="9"/>
  <c r="L1697" i="9"/>
  <c r="B1698" i="9"/>
  <c r="C1698" i="9"/>
  <c r="D1698" i="9"/>
  <c r="E1698" i="9"/>
  <c r="F1698" i="9"/>
  <c r="G1698" i="9"/>
  <c r="H1698" i="9"/>
  <c r="I1698" i="9"/>
  <c r="J1698" i="9"/>
  <c r="K1698" i="9"/>
  <c r="L1700" i="9"/>
  <c r="L1701" i="9"/>
  <c r="L1702" i="9"/>
  <c r="L1703" i="9"/>
  <c r="L1704" i="9"/>
  <c r="L1705" i="9"/>
  <c r="L1706" i="9"/>
  <c r="L1707" i="9"/>
  <c r="L1708" i="9"/>
  <c r="L1709" i="9"/>
  <c r="L1710" i="9"/>
  <c r="L1711" i="9"/>
  <c r="L1712" i="9"/>
  <c r="L1713" i="9"/>
  <c r="L1714" i="9"/>
  <c r="L1715" i="9"/>
  <c r="L1716" i="9"/>
  <c r="L1717" i="9"/>
  <c r="L1718" i="9"/>
  <c r="L1719" i="9"/>
  <c r="L1720" i="9"/>
  <c r="L1721" i="9"/>
  <c r="L1722" i="9"/>
  <c r="L1723" i="9"/>
  <c r="L1724" i="9"/>
  <c r="L1725" i="9"/>
  <c r="L1726" i="9"/>
  <c r="L1727" i="9"/>
  <c r="L1728" i="9"/>
  <c r="L1729" i="9"/>
  <c r="L1730" i="9"/>
  <c r="L1731" i="9"/>
  <c r="L1732" i="9"/>
  <c r="L1733" i="9"/>
  <c r="B1734" i="9"/>
  <c r="C1734" i="9"/>
  <c r="D1734" i="9"/>
  <c r="E1734" i="9"/>
  <c r="F1734" i="9"/>
  <c r="G1734" i="9"/>
  <c r="H1734" i="9"/>
  <c r="I1734" i="9"/>
  <c r="J1734" i="9"/>
  <c r="K1734" i="9"/>
  <c r="L1736" i="9"/>
  <c r="L1737" i="9"/>
  <c r="L1738" i="9"/>
  <c r="L1739" i="9"/>
  <c r="L1740" i="9"/>
  <c r="L1741" i="9"/>
  <c r="L1742" i="9"/>
  <c r="L1743" i="9"/>
  <c r="L1744" i="9"/>
  <c r="L1745" i="9"/>
  <c r="L1746" i="9"/>
  <c r="L1747" i="9"/>
  <c r="L1748" i="9"/>
  <c r="L1749" i="9"/>
  <c r="L1750" i="9"/>
  <c r="L1751" i="9"/>
  <c r="L1752" i="9"/>
  <c r="L1753" i="9"/>
  <c r="L1754" i="9"/>
  <c r="L1755" i="9"/>
  <c r="L1756" i="9"/>
  <c r="L1757" i="9"/>
  <c r="L1758" i="9"/>
  <c r="L1759" i="9"/>
  <c r="L1760" i="9"/>
  <c r="B1761" i="9"/>
  <c r="C1761" i="9"/>
  <c r="D1761" i="9"/>
  <c r="E1761" i="9"/>
  <c r="F1761" i="9"/>
  <c r="G1761" i="9"/>
  <c r="H1761" i="9"/>
  <c r="I1761" i="9"/>
  <c r="J1761" i="9"/>
  <c r="K1761" i="9"/>
  <c r="L1763" i="9"/>
  <c r="L1764" i="9"/>
  <c r="L1765" i="9"/>
  <c r="L1766" i="9"/>
  <c r="L1767" i="9"/>
  <c r="L1768" i="9"/>
  <c r="L1769" i="9"/>
  <c r="L1770" i="9"/>
  <c r="L1771" i="9"/>
  <c r="L1772" i="9"/>
  <c r="L1773" i="9"/>
  <c r="L1774" i="9"/>
  <c r="L1775" i="9"/>
  <c r="L1776" i="9"/>
  <c r="L1777" i="9"/>
  <c r="L1778" i="9"/>
  <c r="L1779" i="9"/>
  <c r="L1780" i="9"/>
  <c r="L1781" i="9"/>
  <c r="L1782" i="9"/>
  <c r="L1783" i="9"/>
  <c r="L1784" i="9"/>
  <c r="L1785" i="9"/>
  <c r="L1786" i="9"/>
  <c r="L1787" i="9"/>
  <c r="L1788" i="9"/>
  <c r="L1789" i="9"/>
  <c r="L1790" i="9"/>
  <c r="L1791" i="9"/>
  <c r="L1792" i="9"/>
  <c r="L1793" i="9"/>
  <c r="L1794" i="9"/>
  <c r="L1795" i="9"/>
  <c r="L1796" i="9"/>
  <c r="L1797" i="9"/>
  <c r="L1798" i="9"/>
  <c r="L1799" i="9"/>
  <c r="L1800" i="9"/>
  <c r="L1801" i="9"/>
  <c r="B1802" i="9"/>
  <c r="C1802" i="9"/>
  <c r="D1802" i="9"/>
  <c r="E1802" i="9"/>
  <c r="F1802" i="9"/>
  <c r="G1802" i="9"/>
  <c r="H1802" i="9"/>
  <c r="I1802" i="9"/>
  <c r="J1802" i="9"/>
  <c r="K1802" i="9"/>
  <c r="L1809" i="9"/>
  <c r="L1810" i="9" s="1"/>
  <c r="B1810" i="9"/>
  <c r="C1810" i="9"/>
  <c r="D1810" i="9"/>
  <c r="E1810" i="9"/>
  <c r="F1810" i="9"/>
  <c r="G1810" i="9"/>
  <c r="H1810" i="9"/>
  <c r="I1810" i="9"/>
  <c r="J1810" i="9"/>
  <c r="K1810" i="9"/>
  <c r="L1812" i="9"/>
  <c r="L1813" i="9"/>
  <c r="L1814" i="9" s="1"/>
  <c r="B1814" i="9"/>
  <c r="C1814" i="9"/>
  <c r="D1814" i="9"/>
  <c r="E1814" i="9"/>
  <c r="F1814" i="9"/>
  <c r="G1814" i="9"/>
  <c r="H1814" i="9"/>
  <c r="I1814" i="9"/>
  <c r="J1814" i="9"/>
  <c r="K1814" i="9"/>
  <c r="L1816" i="9"/>
  <c r="L1817" i="9"/>
  <c r="L1818" i="9"/>
  <c r="L1819" i="9"/>
  <c r="L1820" i="9"/>
  <c r="L1821" i="9"/>
  <c r="L1822" i="9"/>
  <c r="L1823" i="9"/>
  <c r="L1824" i="9"/>
  <c r="L1825" i="9"/>
  <c r="B1826" i="9"/>
  <c r="C1826" i="9"/>
  <c r="D1826" i="9"/>
  <c r="E1826" i="9"/>
  <c r="F1826" i="9"/>
  <c r="G1826" i="9"/>
  <c r="H1826" i="9"/>
  <c r="I1826" i="9"/>
  <c r="J1826" i="9"/>
  <c r="K1826" i="9"/>
  <c r="L1828" i="9"/>
  <c r="L1829" i="9"/>
  <c r="L1830" i="9"/>
  <c r="L1831" i="9"/>
  <c r="L1832" i="9"/>
  <c r="L1833" i="9"/>
  <c r="L1834" i="9"/>
  <c r="L1835" i="9"/>
  <c r="L1836" i="9"/>
  <c r="L1837" i="9"/>
  <c r="L1838" i="9"/>
  <c r="L1839" i="9"/>
  <c r="L1840" i="9"/>
  <c r="L1841" i="9"/>
  <c r="L1842" i="9"/>
  <c r="L1843" i="9"/>
  <c r="L1844" i="9"/>
  <c r="B1845" i="9"/>
  <c r="C1845" i="9"/>
  <c r="D1845" i="9"/>
  <c r="E1845" i="9"/>
  <c r="F1845" i="9"/>
  <c r="G1845" i="9"/>
  <c r="H1845" i="9"/>
  <c r="I1845" i="9"/>
  <c r="J1845" i="9"/>
  <c r="K1845" i="9"/>
  <c r="L1847" i="9"/>
  <c r="L1848" i="9"/>
  <c r="L1849" i="9"/>
  <c r="L1850" i="9"/>
  <c r="L1851" i="9"/>
  <c r="L1852" i="9"/>
  <c r="L1853" i="9"/>
  <c r="L1854" i="9"/>
  <c r="L1855" i="9"/>
  <c r="L1856" i="9"/>
  <c r="L1857" i="9"/>
  <c r="L1858" i="9"/>
  <c r="L1859" i="9"/>
  <c r="L1860" i="9"/>
  <c r="L1861" i="9"/>
  <c r="L1862" i="9"/>
  <c r="L1863" i="9"/>
  <c r="B1864" i="9"/>
  <c r="C1864" i="9"/>
  <c r="D1864" i="9"/>
  <c r="E1864" i="9"/>
  <c r="F1864" i="9"/>
  <c r="G1864" i="9"/>
  <c r="H1864" i="9"/>
  <c r="I1864" i="9"/>
  <c r="J1864" i="9"/>
  <c r="K1864" i="9"/>
  <c r="L1868" i="9"/>
  <c r="L1869" i="9"/>
  <c r="L1870" i="9"/>
  <c r="L1871" i="9"/>
  <c r="L1872" i="9"/>
  <c r="L1873" i="9"/>
  <c r="B1874" i="9"/>
  <c r="C1874" i="9"/>
  <c r="D1874" i="9"/>
  <c r="E1874" i="9"/>
  <c r="F1874" i="9"/>
  <c r="G1874" i="9"/>
  <c r="H1874" i="9"/>
  <c r="I1874" i="9"/>
  <c r="J1874" i="9"/>
  <c r="K1874" i="9"/>
  <c r="B1865" i="9" l="1"/>
  <c r="J258" i="9"/>
  <c r="H257" i="9"/>
  <c r="H258" i="9" s="1"/>
  <c r="K54" i="9"/>
  <c r="G829" i="9"/>
  <c r="L463" i="9"/>
  <c r="J1865" i="9"/>
  <c r="J464" i="9"/>
  <c r="J465" i="9" s="1"/>
  <c r="I54" i="9"/>
  <c r="J54" i="9"/>
  <c r="L18" i="9"/>
  <c r="L1412" i="9"/>
  <c r="G464" i="9"/>
  <c r="G465" i="9" s="1"/>
  <c r="F54" i="9"/>
  <c r="H464" i="9"/>
  <c r="H465" i="9" s="1"/>
  <c r="D464" i="9"/>
  <c r="D465" i="9" s="1"/>
  <c r="D1327" i="9"/>
  <c r="C1327" i="9"/>
  <c r="B257" i="9"/>
  <c r="B258" i="9" s="1"/>
  <c r="J259" i="9"/>
  <c r="K1803" i="9"/>
  <c r="K1804" i="9" s="1"/>
  <c r="L1545" i="9"/>
  <c r="L1326" i="9"/>
  <c r="L1179" i="9"/>
  <c r="E1327" i="9"/>
  <c r="L1087" i="9"/>
  <c r="L945" i="9"/>
  <c r="L700" i="9"/>
  <c r="J829" i="9"/>
  <c r="B829" i="9"/>
  <c r="L555" i="9"/>
  <c r="D829" i="9"/>
  <c r="D1328" i="9" s="1"/>
  <c r="D1805" i="9" s="1"/>
  <c r="F464" i="9"/>
  <c r="F465" i="9" s="1"/>
  <c r="L391" i="9"/>
  <c r="D259" i="9"/>
  <c r="E257" i="9"/>
  <c r="E258" i="9" s="1"/>
  <c r="E259" i="9" s="1"/>
  <c r="L208" i="9"/>
  <c r="L53" i="9"/>
  <c r="L1224" i="9"/>
  <c r="L1130" i="9"/>
  <c r="H1327" i="9"/>
  <c r="L967" i="9"/>
  <c r="H829" i="9"/>
  <c r="L728" i="9"/>
  <c r="L599" i="9"/>
  <c r="E464" i="9"/>
  <c r="E465" i="9" s="1"/>
  <c r="L431" i="9"/>
  <c r="L236" i="9"/>
  <c r="K257" i="9"/>
  <c r="K258" i="9" s="1"/>
  <c r="C257" i="9"/>
  <c r="C258" i="9" s="1"/>
  <c r="L117" i="9"/>
  <c r="L63" i="9"/>
  <c r="L59" i="9"/>
  <c r="B54" i="9"/>
  <c r="L36" i="9"/>
  <c r="L1698" i="9"/>
  <c r="L1377" i="9"/>
  <c r="L828" i="9"/>
  <c r="L1734" i="9"/>
  <c r="F1803" i="9"/>
  <c r="F1804" i="9" s="1"/>
  <c r="J1803" i="9"/>
  <c r="J1804" i="9" s="1"/>
  <c r="B1803" i="9"/>
  <c r="B1804" i="9" s="1"/>
  <c r="L1421" i="9"/>
  <c r="D1803" i="9"/>
  <c r="D1804" i="9" s="1"/>
  <c r="E1803" i="9"/>
  <c r="E1804" i="9" s="1"/>
  <c r="L1761" i="9"/>
  <c r="L1624" i="9"/>
  <c r="L1474" i="9"/>
  <c r="L1265" i="9"/>
  <c r="L1139" i="9"/>
  <c r="J1327" i="9"/>
  <c r="B1327" i="9"/>
  <c r="L1036" i="9"/>
  <c r="G1327" i="9"/>
  <c r="L875" i="9"/>
  <c r="I829" i="9"/>
  <c r="L766" i="9"/>
  <c r="L630" i="9"/>
  <c r="I464" i="9"/>
  <c r="I465" i="9" s="1"/>
  <c r="L320" i="9"/>
  <c r="L256" i="9"/>
  <c r="L175" i="9"/>
  <c r="C1803" i="9"/>
  <c r="C1804" i="9" s="1"/>
  <c r="L1573" i="9"/>
  <c r="H1865" i="9"/>
  <c r="D1865" i="9"/>
  <c r="F1865" i="9"/>
  <c r="L1802" i="9"/>
  <c r="I1803" i="9"/>
  <c r="I1804" i="9" s="1"/>
  <c r="L1664" i="9"/>
  <c r="G1803" i="9"/>
  <c r="G1804" i="9" s="1"/>
  <c r="L1510" i="9"/>
  <c r="L1286" i="9"/>
  <c r="L1164" i="9"/>
  <c r="I1327" i="9"/>
  <c r="L1052" i="9"/>
  <c r="F1327" i="9"/>
  <c r="L915" i="9"/>
  <c r="F829" i="9"/>
  <c r="L792" i="9"/>
  <c r="K829" i="9"/>
  <c r="K1328" i="9" s="1"/>
  <c r="C829" i="9"/>
  <c r="C1328" i="9" s="1"/>
  <c r="L671" i="9"/>
  <c r="L458" i="9"/>
  <c r="K464" i="9"/>
  <c r="K465" i="9" s="1"/>
  <c r="C464" i="9"/>
  <c r="C465" i="9" s="1"/>
  <c r="L363" i="9"/>
  <c r="I257" i="9"/>
  <c r="I258" i="9" s="1"/>
  <c r="I259" i="9" s="1"/>
  <c r="L197" i="9"/>
  <c r="F258" i="9"/>
  <c r="G54" i="9"/>
  <c r="G259" i="9" s="1"/>
  <c r="H54" i="9"/>
  <c r="H259" i="9" s="1"/>
  <c r="G1865" i="9"/>
  <c r="L1845" i="9"/>
  <c r="K1865" i="9"/>
  <c r="C1865" i="9"/>
  <c r="L1874" i="9"/>
  <c r="I1865" i="9"/>
  <c r="L1826" i="9"/>
  <c r="E1865" i="9"/>
  <c r="L1864" i="9"/>
  <c r="F259" i="9"/>
  <c r="C259" i="9"/>
  <c r="E1328" i="9"/>
  <c r="E1805" i="9" s="1"/>
  <c r="E1806" i="9" s="1"/>
  <c r="H1328" i="9"/>
  <c r="H1805" i="9" s="1"/>
  <c r="L54" i="9"/>
  <c r="K259" i="9"/>
  <c r="L13" i="8"/>
  <c r="L14" i="8" s="1"/>
  <c r="B14" i="8"/>
  <c r="C14" i="8"/>
  <c r="D14" i="8"/>
  <c r="E14" i="8"/>
  <c r="F14" i="8"/>
  <c r="G14" i="8"/>
  <c r="H14" i="8"/>
  <c r="I14" i="8"/>
  <c r="J14" i="8"/>
  <c r="K14" i="8"/>
  <c r="L16" i="8"/>
  <c r="L17" i="8"/>
  <c r="L18" i="8"/>
  <c r="L19" i="8"/>
  <c r="L20" i="8"/>
  <c r="B21" i="8"/>
  <c r="C21" i="8"/>
  <c r="D21" i="8"/>
  <c r="E21" i="8"/>
  <c r="E22" i="8" s="1"/>
  <c r="E23" i="8" s="1"/>
  <c r="E24" i="8" s="1"/>
  <c r="F21" i="8"/>
  <c r="G21" i="8"/>
  <c r="H21" i="8"/>
  <c r="I21" i="8"/>
  <c r="J21" i="8"/>
  <c r="K21" i="8"/>
  <c r="C22" i="8"/>
  <c r="C23" i="8" s="1"/>
  <c r="C24" i="8" s="1"/>
  <c r="L29" i="8"/>
  <c r="L30" i="8"/>
  <c r="L31" i="8"/>
  <c r="L32" i="8"/>
  <c r="L33" i="8"/>
  <c r="L34" i="8"/>
  <c r="B35" i="8"/>
  <c r="B50" i="8" s="1"/>
  <c r="C35" i="8"/>
  <c r="D35" i="8"/>
  <c r="E35" i="8"/>
  <c r="F35" i="8"/>
  <c r="G35" i="8"/>
  <c r="H35" i="8"/>
  <c r="I35" i="8"/>
  <c r="J35" i="8"/>
  <c r="K35" i="8"/>
  <c r="L37" i="8"/>
  <c r="L38" i="8"/>
  <c r="B39" i="8"/>
  <c r="C39" i="8"/>
  <c r="D39" i="8"/>
  <c r="E39" i="8"/>
  <c r="F39" i="8"/>
  <c r="G39" i="8"/>
  <c r="H39" i="8"/>
  <c r="I39" i="8"/>
  <c r="J39" i="8"/>
  <c r="J50" i="8" s="1"/>
  <c r="K39" i="8"/>
  <c r="L41" i="8"/>
  <c r="L42" i="8" s="1"/>
  <c r="B42" i="8"/>
  <c r="C42" i="8"/>
  <c r="D42" i="8"/>
  <c r="E42" i="8"/>
  <c r="F42" i="8"/>
  <c r="G42" i="8"/>
  <c r="H42" i="8"/>
  <c r="I42" i="8"/>
  <c r="J42" i="8"/>
  <c r="K42" i="8"/>
  <c r="L44" i="8"/>
  <c r="L45" i="8"/>
  <c r="B46" i="8"/>
  <c r="C46" i="8"/>
  <c r="D46" i="8"/>
  <c r="E46" i="8"/>
  <c r="F46" i="8"/>
  <c r="G46" i="8"/>
  <c r="H46" i="8"/>
  <c r="I46" i="8"/>
  <c r="J46" i="8"/>
  <c r="K46" i="8"/>
  <c r="L48" i="8"/>
  <c r="L49" i="8" s="1"/>
  <c r="B49" i="8"/>
  <c r="C49" i="8"/>
  <c r="D49" i="8"/>
  <c r="E49" i="8"/>
  <c r="F49" i="8"/>
  <c r="G49" i="8"/>
  <c r="H49" i="8"/>
  <c r="I49" i="8"/>
  <c r="J49" i="8"/>
  <c r="K49" i="8"/>
  <c r="L55" i="8"/>
  <c r="L56" i="8" s="1"/>
  <c r="B56" i="8"/>
  <c r="C56" i="8"/>
  <c r="D56" i="8"/>
  <c r="E56" i="8"/>
  <c r="F56" i="8"/>
  <c r="G56" i="8"/>
  <c r="H56" i="8"/>
  <c r="I56" i="8"/>
  <c r="J56" i="8"/>
  <c r="K56" i="8"/>
  <c r="L58" i="8"/>
  <c r="L59" i="8" s="1"/>
  <c r="B59" i="8"/>
  <c r="C59" i="8"/>
  <c r="D59" i="8"/>
  <c r="E59" i="8"/>
  <c r="F59" i="8"/>
  <c r="G59" i="8"/>
  <c r="H59" i="8"/>
  <c r="I59" i="8"/>
  <c r="J59" i="8"/>
  <c r="K59" i="8"/>
  <c r="L63" i="8"/>
  <c r="L64" i="8" s="1"/>
  <c r="L65" i="8" s="1"/>
  <c r="B64" i="8"/>
  <c r="B65" i="8" s="1"/>
  <c r="C64" i="8"/>
  <c r="C65" i="8" s="1"/>
  <c r="D64" i="8"/>
  <c r="D65" i="8" s="1"/>
  <c r="E64" i="8"/>
  <c r="E65" i="8" s="1"/>
  <c r="F64" i="8"/>
  <c r="F65" i="8" s="1"/>
  <c r="G64" i="8"/>
  <c r="G65" i="8" s="1"/>
  <c r="H64" i="8"/>
  <c r="H65" i="8" s="1"/>
  <c r="I64" i="8"/>
  <c r="I65" i="8" s="1"/>
  <c r="J64" i="8"/>
  <c r="J65" i="8" s="1"/>
  <c r="K64" i="8"/>
  <c r="K65" i="8" s="1"/>
  <c r="L13" i="7"/>
  <c r="L14" i="7"/>
  <c r="L15" i="7" s="1"/>
  <c r="B15" i="7"/>
  <c r="B29" i="7" s="1"/>
  <c r="B30" i="7" s="1"/>
  <c r="B31" i="7" s="1"/>
  <c r="C15" i="7"/>
  <c r="D15" i="7"/>
  <c r="E15" i="7"/>
  <c r="F15" i="7"/>
  <c r="G15" i="7"/>
  <c r="H15" i="7"/>
  <c r="I15" i="7"/>
  <c r="J15" i="7"/>
  <c r="K15" i="7"/>
  <c r="L17" i="7"/>
  <c r="L18" i="7"/>
  <c r="B19" i="7"/>
  <c r="C19" i="7"/>
  <c r="D19" i="7"/>
  <c r="E19" i="7"/>
  <c r="F19" i="7"/>
  <c r="G19" i="7"/>
  <c r="H19" i="7"/>
  <c r="I19" i="7"/>
  <c r="J19" i="7"/>
  <c r="K19" i="7"/>
  <c r="L21" i="7"/>
  <c r="L22" i="7" s="1"/>
  <c r="B22" i="7"/>
  <c r="C22" i="7"/>
  <c r="D22" i="7"/>
  <c r="E22" i="7"/>
  <c r="F22" i="7"/>
  <c r="G22" i="7"/>
  <c r="H22" i="7"/>
  <c r="I22" i="7"/>
  <c r="J22" i="7"/>
  <c r="K22" i="7"/>
  <c r="L24" i="7"/>
  <c r="L25" i="7" s="1"/>
  <c r="B25" i="7"/>
  <c r="C25" i="7"/>
  <c r="D25" i="7"/>
  <c r="E25" i="7"/>
  <c r="F25" i="7"/>
  <c r="G25" i="7"/>
  <c r="H25" i="7"/>
  <c r="I25" i="7"/>
  <c r="J25" i="7"/>
  <c r="K25" i="7"/>
  <c r="L27" i="7"/>
  <c r="L28" i="7" s="1"/>
  <c r="B28" i="7"/>
  <c r="C28" i="7"/>
  <c r="D28" i="7"/>
  <c r="E28" i="7"/>
  <c r="F28" i="7"/>
  <c r="G28" i="7"/>
  <c r="H28" i="7"/>
  <c r="I28" i="7"/>
  <c r="J28" i="7"/>
  <c r="K28" i="7"/>
  <c r="J29" i="7"/>
  <c r="J30" i="7" s="1"/>
  <c r="J31" i="7" s="1"/>
  <c r="K29" i="7"/>
  <c r="K30" i="7" s="1"/>
  <c r="K31" i="7" s="1"/>
  <c r="L36" i="7"/>
  <c r="L37" i="7"/>
  <c r="B38" i="7"/>
  <c r="C38" i="7"/>
  <c r="C51" i="7" s="1"/>
  <c r="C52" i="7" s="1"/>
  <c r="D38" i="7"/>
  <c r="E38" i="7"/>
  <c r="F38" i="7"/>
  <c r="G38" i="7"/>
  <c r="H38" i="7"/>
  <c r="I38" i="7"/>
  <c r="J38" i="7"/>
  <c r="K38" i="7"/>
  <c r="L40" i="7"/>
  <c r="L41" i="7"/>
  <c r="L42" i="7" s="1"/>
  <c r="B42" i="7"/>
  <c r="C42" i="7"/>
  <c r="D42" i="7"/>
  <c r="E42" i="7"/>
  <c r="F42" i="7"/>
  <c r="G42" i="7"/>
  <c r="H42" i="7"/>
  <c r="I42" i="7"/>
  <c r="J42" i="7"/>
  <c r="K42" i="7"/>
  <c r="L44" i="7"/>
  <c r="L45" i="7"/>
  <c r="L46" i="7" s="1"/>
  <c r="B46" i="7"/>
  <c r="C46" i="7"/>
  <c r="D46" i="7"/>
  <c r="D51" i="7" s="1"/>
  <c r="D52" i="7" s="1"/>
  <c r="E46" i="7"/>
  <c r="F46" i="7"/>
  <c r="G46" i="7"/>
  <c r="H46" i="7"/>
  <c r="I46" i="7"/>
  <c r="J46" i="7"/>
  <c r="K46" i="7"/>
  <c r="L48" i="7"/>
  <c r="L49" i="7"/>
  <c r="B50" i="7"/>
  <c r="C50" i="7"/>
  <c r="D50" i="7"/>
  <c r="E50" i="7"/>
  <c r="F50" i="7"/>
  <c r="G50" i="7"/>
  <c r="H50" i="7"/>
  <c r="H51" i="7" s="1"/>
  <c r="H52" i="7" s="1"/>
  <c r="I50" i="7"/>
  <c r="J50" i="7"/>
  <c r="K50" i="7"/>
  <c r="K51" i="7"/>
  <c r="K52" i="7" s="1"/>
  <c r="L56" i="7"/>
  <c r="L57" i="7"/>
  <c r="L58" i="7" s="1"/>
  <c r="B58" i="7"/>
  <c r="C58" i="7"/>
  <c r="D58" i="7"/>
  <c r="E58" i="7"/>
  <c r="F58" i="7"/>
  <c r="G58" i="7"/>
  <c r="H58" i="7"/>
  <c r="I58" i="7"/>
  <c r="I69" i="7" s="1"/>
  <c r="J58" i="7"/>
  <c r="J69" i="7" s="1"/>
  <c r="K58" i="7"/>
  <c r="L60" i="7"/>
  <c r="L61" i="7"/>
  <c r="B62" i="7"/>
  <c r="C62" i="7"/>
  <c r="D62" i="7"/>
  <c r="E62" i="7"/>
  <c r="F62" i="7"/>
  <c r="G62" i="7"/>
  <c r="H62" i="7"/>
  <c r="H69" i="7" s="1"/>
  <c r="I62" i="7"/>
  <c r="J62" i="7"/>
  <c r="K62" i="7"/>
  <c r="L64" i="7"/>
  <c r="L65" i="7" s="1"/>
  <c r="B65" i="7"/>
  <c r="C65" i="7"/>
  <c r="D65" i="7"/>
  <c r="E65" i="7"/>
  <c r="F65" i="7"/>
  <c r="G65" i="7"/>
  <c r="H65" i="7"/>
  <c r="I65" i="7"/>
  <c r="J65" i="7"/>
  <c r="K65" i="7"/>
  <c r="L67" i="7"/>
  <c r="L68" i="7" s="1"/>
  <c r="B68" i="7"/>
  <c r="C68" i="7"/>
  <c r="D68" i="7"/>
  <c r="E68" i="7"/>
  <c r="F68" i="7"/>
  <c r="G68" i="7"/>
  <c r="H68" i="7"/>
  <c r="I68" i="7"/>
  <c r="J68" i="7"/>
  <c r="K68" i="7"/>
  <c r="E69" i="7"/>
  <c r="F69" i="7"/>
  <c r="L72" i="7"/>
  <c r="L73" i="7" s="1"/>
  <c r="B73" i="7"/>
  <c r="B97" i="7" s="1"/>
  <c r="C73" i="7"/>
  <c r="D73" i="7"/>
  <c r="E73" i="7"/>
  <c r="F73" i="7"/>
  <c r="G73" i="7"/>
  <c r="H73" i="7"/>
  <c r="I73" i="7"/>
  <c r="J73" i="7"/>
  <c r="J97" i="7" s="1"/>
  <c r="K73" i="7"/>
  <c r="L75" i="7"/>
  <c r="L76" i="7"/>
  <c r="B77" i="7"/>
  <c r="C77" i="7"/>
  <c r="D77" i="7"/>
  <c r="E77" i="7"/>
  <c r="F77" i="7"/>
  <c r="G77" i="7"/>
  <c r="H77" i="7"/>
  <c r="I77" i="7"/>
  <c r="J77" i="7"/>
  <c r="K77" i="7"/>
  <c r="L79" i="7"/>
  <c r="L80" i="7" s="1"/>
  <c r="B80" i="7"/>
  <c r="C80" i="7"/>
  <c r="D80" i="7"/>
  <c r="E80" i="7"/>
  <c r="F80" i="7"/>
  <c r="G80" i="7"/>
  <c r="H80" i="7"/>
  <c r="I80" i="7"/>
  <c r="J80" i="7"/>
  <c r="K80" i="7"/>
  <c r="L82" i="7"/>
  <c r="L83" i="7"/>
  <c r="L84" i="7" s="1"/>
  <c r="B84" i="7"/>
  <c r="C84" i="7"/>
  <c r="D84" i="7"/>
  <c r="E84" i="7"/>
  <c r="F84" i="7"/>
  <c r="G84" i="7"/>
  <c r="H84" i="7"/>
  <c r="I84" i="7"/>
  <c r="J84" i="7"/>
  <c r="K84" i="7"/>
  <c r="L86" i="7"/>
  <c r="L87" i="7" s="1"/>
  <c r="B87" i="7"/>
  <c r="C87" i="7"/>
  <c r="D87" i="7"/>
  <c r="E87" i="7"/>
  <c r="F87" i="7"/>
  <c r="G87" i="7"/>
  <c r="H87" i="7"/>
  <c r="I87" i="7"/>
  <c r="J87" i="7"/>
  <c r="K87" i="7"/>
  <c r="L89" i="7"/>
  <c r="L90" i="7" s="1"/>
  <c r="B90" i="7"/>
  <c r="C90" i="7"/>
  <c r="D90" i="7"/>
  <c r="E90" i="7"/>
  <c r="F90" i="7"/>
  <c r="G90" i="7"/>
  <c r="H90" i="7"/>
  <c r="I90" i="7"/>
  <c r="J90" i="7"/>
  <c r="K90" i="7"/>
  <c r="L92" i="7"/>
  <c r="L93" i="7" s="1"/>
  <c r="B93" i="7"/>
  <c r="C93" i="7"/>
  <c r="D93" i="7"/>
  <c r="E93" i="7"/>
  <c r="F93" i="7"/>
  <c r="G93" i="7"/>
  <c r="H93" i="7"/>
  <c r="I93" i="7"/>
  <c r="J93" i="7"/>
  <c r="K93" i="7"/>
  <c r="L95" i="7"/>
  <c r="L96" i="7" s="1"/>
  <c r="B96" i="7"/>
  <c r="C96" i="7"/>
  <c r="D96" i="7"/>
  <c r="E96" i="7"/>
  <c r="F96" i="7"/>
  <c r="G96" i="7"/>
  <c r="H96" i="7"/>
  <c r="H97" i="7" s="1"/>
  <c r="I96" i="7"/>
  <c r="J96" i="7"/>
  <c r="K96" i="7"/>
  <c r="L102" i="7"/>
  <c r="L103" i="7" s="1"/>
  <c r="B103" i="7"/>
  <c r="C103" i="7"/>
  <c r="D103" i="7"/>
  <c r="E103" i="7"/>
  <c r="F103" i="7"/>
  <c r="G103" i="7"/>
  <c r="H103" i="7"/>
  <c r="I103" i="7"/>
  <c r="J103" i="7"/>
  <c r="K103" i="7"/>
  <c r="L105" i="7"/>
  <c r="L106" i="7"/>
  <c r="L107" i="7"/>
  <c r="L108" i="7"/>
  <c r="B109" i="7"/>
  <c r="C109" i="7"/>
  <c r="D109" i="7"/>
  <c r="E109" i="7"/>
  <c r="F109" i="7"/>
  <c r="G109" i="7"/>
  <c r="H109" i="7"/>
  <c r="I109" i="7"/>
  <c r="J109" i="7"/>
  <c r="K109" i="7"/>
  <c r="L111" i="7"/>
  <c r="L112" i="7"/>
  <c r="L113" i="7" s="1"/>
  <c r="B113" i="7"/>
  <c r="C113" i="7"/>
  <c r="D113" i="7"/>
  <c r="E113" i="7"/>
  <c r="F113" i="7"/>
  <c r="G113" i="7"/>
  <c r="H113" i="7"/>
  <c r="I113" i="7"/>
  <c r="J113" i="7"/>
  <c r="K113" i="7"/>
  <c r="L115" i="7"/>
  <c r="L116" i="7"/>
  <c r="B117" i="7"/>
  <c r="C117" i="7"/>
  <c r="D117" i="7"/>
  <c r="E117" i="7"/>
  <c r="F117" i="7"/>
  <c r="G117" i="7"/>
  <c r="H117" i="7"/>
  <c r="I117" i="7"/>
  <c r="J117" i="7"/>
  <c r="K117" i="7"/>
  <c r="L119" i="7"/>
  <c r="L120" i="7" s="1"/>
  <c r="B120" i="7"/>
  <c r="C120" i="7"/>
  <c r="D120" i="7"/>
  <c r="E120" i="7"/>
  <c r="F120" i="7"/>
  <c r="G120" i="7"/>
  <c r="H120" i="7"/>
  <c r="I120" i="7"/>
  <c r="J120" i="7"/>
  <c r="K120" i="7"/>
  <c r="L122" i="7"/>
  <c r="L123" i="7"/>
  <c r="L124" i="7" s="1"/>
  <c r="B124" i="7"/>
  <c r="C124" i="7"/>
  <c r="D124" i="7"/>
  <c r="E124" i="7"/>
  <c r="F124" i="7"/>
  <c r="G124" i="7"/>
  <c r="H124" i="7"/>
  <c r="I124" i="7"/>
  <c r="J124" i="7"/>
  <c r="K124" i="7"/>
  <c r="L126" i="7"/>
  <c r="L127" i="7"/>
  <c r="B128" i="7"/>
  <c r="C128" i="7"/>
  <c r="D128" i="7"/>
  <c r="E128" i="7"/>
  <c r="F128" i="7"/>
  <c r="G128" i="7"/>
  <c r="H128" i="7"/>
  <c r="I128" i="7"/>
  <c r="J128" i="7"/>
  <c r="K128" i="7"/>
  <c r="G129" i="7"/>
  <c r="G130" i="7" s="1"/>
  <c r="B69" i="7" l="1"/>
  <c r="B98" i="7" s="1"/>
  <c r="E51" i="7"/>
  <c r="E52" i="7" s="1"/>
  <c r="G29" i="7"/>
  <c r="G30" i="7" s="1"/>
  <c r="G31" i="7" s="1"/>
  <c r="D1806" i="9"/>
  <c r="D1866" i="9" s="1"/>
  <c r="L77" i="7"/>
  <c r="F60" i="8"/>
  <c r="D60" i="8"/>
  <c r="D66" i="8" s="1"/>
  <c r="K22" i="8"/>
  <c r="K23" i="8" s="1"/>
  <c r="K24" i="8" s="1"/>
  <c r="L464" i="9"/>
  <c r="L465" i="9" s="1"/>
  <c r="C29" i="7"/>
  <c r="C30" i="7" s="1"/>
  <c r="C31" i="7" s="1"/>
  <c r="L829" i="9"/>
  <c r="L1328" i="9" s="1"/>
  <c r="L1805" i="9" s="1"/>
  <c r="L109" i="7"/>
  <c r="H22" i="8"/>
  <c r="H23" i="8" s="1"/>
  <c r="H24" i="8" s="1"/>
  <c r="B259" i="9"/>
  <c r="G22" i="8"/>
  <c r="G23" i="8" s="1"/>
  <c r="G24" i="8" s="1"/>
  <c r="F22" i="8"/>
  <c r="F23" i="8" s="1"/>
  <c r="F24" i="8" s="1"/>
  <c r="I1328" i="9"/>
  <c r="I1805" i="9" s="1"/>
  <c r="K129" i="7"/>
  <c r="K130" i="7" s="1"/>
  <c r="F97" i="7"/>
  <c r="F98" i="7" s="1"/>
  <c r="F1328" i="9"/>
  <c r="F1805" i="9" s="1"/>
  <c r="F1806" i="9" s="1"/>
  <c r="L1327" i="9"/>
  <c r="L1803" i="9"/>
  <c r="L1804" i="9" s="1"/>
  <c r="J98" i="7"/>
  <c r="E97" i="7"/>
  <c r="E98" i="7" s="1"/>
  <c r="E131" i="7" s="1"/>
  <c r="E132" i="7" s="1"/>
  <c r="G1328" i="9"/>
  <c r="G1805" i="9" s="1"/>
  <c r="G1806" i="9" s="1"/>
  <c r="I129" i="7"/>
  <c r="I130" i="7" s="1"/>
  <c r="C69" i="7"/>
  <c r="B51" i="7"/>
  <c r="B52" i="7" s="1"/>
  <c r="B131" i="7" s="1"/>
  <c r="B132" i="7" s="1"/>
  <c r="D29" i="7"/>
  <c r="D30" i="7" s="1"/>
  <c r="D31" i="7" s="1"/>
  <c r="G50" i="8"/>
  <c r="B129" i="7"/>
  <c r="B130" i="7" s="1"/>
  <c r="I51" i="7"/>
  <c r="I52" i="7" s="1"/>
  <c r="I131" i="7" s="1"/>
  <c r="I132" i="7" s="1"/>
  <c r="B51" i="8"/>
  <c r="B67" i="8" s="1"/>
  <c r="J51" i="8"/>
  <c r="D22" i="8"/>
  <c r="D23" i="8" s="1"/>
  <c r="D24" i="8" s="1"/>
  <c r="L257" i="9"/>
  <c r="L258" i="9" s="1"/>
  <c r="L259" i="9" s="1"/>
  <c r="B1328" i="9"/>
  <c r="B1805" i="9" s="1"/>
  <c r="B1806" i="9" s="1"/>
  <c r="K69" i="7"/>
  <c r="K98" i="7" s="1"/>
  <c r="K131" i="7" s="1"/>
  <c r="K132" i="7" s="1"/>
  <c r="J51" i="7"/>
  <c r="J52" i="7" s="1"/>
  <c r="J131" i="7" s="1"/>
  <c r="J132" i="7" s="1"/>
  <c r="F51" i="7"/>
  <c r="F52" i="7" s="1"/>
  <c r="L117" i="7"/>
  <c r="L129" i="7" s="1"/>
  <c r="L130" i="7" s="1"/>
  <c r="J129" i="7"/>
  <c r="J130" i="7" s="1"/>
  <c r="L97" i="7"/>
  <c r="L50" i="7"/>
  <c r="C129" i="7"/>
  <c r="C130" i="7" s="1"/>
  <c r="K97" i="7"/>
  <c r="D97" i="7"/>
  <c r="L62" i="7"/>
  <c r="L69" i="7" s="1"/>
  <c r="F29" i="7"/>
  <c r="F30" i="7" s="1"/>
  <c r="F31" i="7" s="1"/>
  <c r="H1806" i="9"/>
  <c r="H1866" i="9" s="1"/>
  <c r="L1865" i="9"/>
  <c r="C1805" i="9"/>
  <c r="C1806" i="9" s="1"/>
  <c r="J1328" i="9"/>
  <c r="J1805" i="9" s="1"/>
  <c r="J1806" i="9" s="1"/>
  <c r="J1866" i="9" s="1"/>
  <c r="H129" i="7"/>
  <c r="H130" i="7" s="1"/>
  <c r="E129" i="7"/>
  <c r="E130" i="7" s="1"/>
  <c r="I97" i="7"/>
  <c r="I98" i="7" s="1"/>
  <c r="F129" i="7"/>
  <c r="F130" i="7" s="1"/>
  <c r="D129" i="7"/>
  <c r="D130" i="7" s="1"/>
  <c r="G97" i="7"/>
  <c r="C97" i="7"/>
  <c r="C98" i="7" s="1"/>
  <c r="C131" i="7" s="1"/>
  <c r="H98" i="7"/>
  <c r="L38" i="7"/>
  <c r="I29" i="7"/>
  <c r="I30" i="7" s="1"/>
  <c r="I31" i="7" s="1"/>
  <c r="L128" i="7"/>
  <c r="D69" i="7"/>
  <c r="D98" i="7" s="1"/>
  <c r="D131" i="7" s="1"/>
  <c r="D132" i="7" s="1"/>
  <c r="G69" i="7"/>
  <c r="G98" i="7" s="1"/>
  <c r="G131" i="7" s="1"/>
  <c r="G132" i="7" s="1"/>
  <c r="G51" i="7"/>
  <c r="G52" i="7" s="1"/>
  <c r="H29" i="7"/>
  <c r="H30" i="7" s="1"/>
  <c r="H31" i="7" s="1"/>
  <c r="L19" i="7"/>
  <c r="E29" i="7"/>
  <c r="E30" i="7" s="1"/>
  <c r="E31" i="7" s="1"/>
  <c r="J60" i="8"/>
  <c r="J66" i="8" s="1"/>
  <c r="B60" i="8"/>
  <c r="B66" i="8" s="1"/>
  <c r="L39" i="8"/>
  <c r="H50" i="8"/>
  <c r="I22" i="8"/>
  <c r="I23" i="8" s="1"/>
  <c r="I24" i="8" s="1"/>
  <c r="K1805" i="9"/>
  <c r="K1806" i="9" s="1"/>
  <c r="K60" i="8"/>
  <c r="K66" i="8" s="1"/>
  <c r="C60" i="8"/>
  <c r="C66" i="8" s="1"/>
  <c r="L60" i="8"/>
  <c r="L66" i="8" s="1"/>
  <c r="I60" i="8"/>
  <c r="I66" i="8" s="1"/>
  <c r="E60" i="8"/>
  <c r="E66" i="8" s="1"/>
  <c r="H60" i="8"/>
  <c r="H66" i="8" s="1"/>
  <c r="G60" i="8"/>
  <c r="G66" i="8" s="1"/>
  <c r="I50" i="8"/>
  <c r="L46" i="8"/>
  <c r="F50" i="8"/>
  <c r="E50" i="8"/>
  <c r="L35" i="8"/>
  <c r="D50" i="8"/>
  <c r="K50" i="8"/>
  <c r="C50" i="8"/>
  <c r="J22" i="8"/>
  <c r="J23" i="8" s="1"/>
  <c r="J24" i="8" s="1"/>
  <c r="B22" i="8"/>
  <c r="B23" i="8" s="1"/>
  <c r="B24" i="8" s="1"/>
  <c r="L21" i="8"/>
  <c r="L22" i="8" s="1"/>
  <c r="L23" i="8" s="1"/>
  <c r="L24" i="8" s="1"/>
  <c r="B1875" i="9"/>
  <c r="B1866" i="9"/>
  <c r="G1866" i="9"/>
  <c r="G1875" i="9"/>
  <c r="E1866" i="9"/>
  <c r="E1875" i="9"/>
  <c r="I1806" i="9"/>
  <c r="J67" i="8"/>
  <c r="F66" i="8"/>
  <c r="L29" i="7"/>
  <c r="L30" i="7" s="1"/>
  <c r="L31" i="7" s="1"/>
  <c r="L51" i="7"/>
  <c r="L52" i="7" s="1"/>
  <c r="L12" i="3"/>
  <c r="L13" i="3"/>
  <c r="L14" i="3"/>
  <c r="L15" i="3"/>
  <c r="L16" i="3"/>
  <c r="L17" i="3"/>
  <c r="B18" i="3"/>
  <c r="C18" i="3"/>
  <c r="D18" i="3"/>
  <c r="E18" i="3"/>
  <c r="F18" i="3"/>
  <c r="G18" i="3"/>
  <c r="H18" i="3"/>
  <c r="I18" i="3"/>
  <c r="J18" i="3"/>
  <c r="K18" i="3"/>
  <c r="L20" i="3"/>
  <c r="L21" i="3"/>
  <c r="L22" i="3"/>
  <c r="L23" i="3"/>
  <c r="L24" i="3"/>
  <c r="L25" i="3"/>
  <c r="L26" i="3"/>
  <c r="L27" i="3"/>
  <c r="L28" i="3"/>
  <c r="L29" i="3"/>
  <c r="L30" i="3"/>
  <c r="L31" i="3"/>
  <c r="L32" i="3"/>
  <c r="L33" i="3"/>
  <c r="L34" i="3"/>
  <c r="L35" i="3"/>
  <c r="B36" i="3"/>
  <c r="C36" i="3"/>
  <c r="D36" i="3"/>
  <c r="E36" i="3"/>
  <c r="F36" i="3"/>
  <c r="G36" i="3"/>
  <c r="H36" i="3"/>
  <c r="H54" i="3" s="1"/>
  <c r="I36" i="3"/>
  <c r="J36" i="3"/>
  <c r="K36" i="3"/>
  <c r="L38" i="3"/>
  <c r="L39" i="3"/>
  <c r="L40" i="3"/>
  <c r="L41" i="3"/>
  <c r="L42" i="3"/>
  <c r="L43" i="3"/>
  <c r="L44" i="3"/>
  <c r="L45" i="3"/>
  <c r="L46" i="3"/>
  <c r="L47" i="3"/>
  <c r="L48" i="3"/>
  <c r="L49" i="3"/>
  <c r="L50" i="3"/>
  <c r="L51" i="3"/>
  <c r="L52" i="3"/>
  <c r="B53" i="3"/>
  <c r="C53" i="3"/>
  <c r="D53" i="3"/>
  <c r="E53" i="3"/>
  <c r="F53" i="3"/>
  <c r="G53" i="3"/>
  <c r="H53" i="3"/>
  <c r="I53" i="3"/>
  <c r="J53" i="3"/>
  <c r="K53" i="3"/>
  <c r="K54" i="3" s="1"/>
  <c r="E54" i="3"/>
  <c r="G54" i="3"/>
  <c r="L57" i="3"/>
  <c r="L58" i="3"/>
  <c r="B59" i="3"/>
  <c r="C59" i="3"/>
  <c r="D59" i="3"/>
  <c r="E59" i="3"/>
  <c r="F59" i="3"/>
  <c r="G59" i="3"/>
  <c r="H59" i="3"/>
  <c r="I59" i="3"/>
  <c r="J59" i="3"/>
  <c r="K59" i="3"/>
  <c r="L59" i="3"/>
  <c r="L61" i="3"/>
  <c r="L62" i="3"/>
  <c r="L63" i="3" s="1"/>
  <c r="B63" i="3"/>
  <c r="C63" i="3"/>
  <c r="D63" i="3"/>
  <c r="E63" i="3"/>
  <c r="F63" i="3"/>
  <c r="G63" i="3"/>
  <c r="H63" i="3"/>
  <c r="I63" i="3"/>
  <c r="J63" i="3"/>
  <c r="K63"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B122" i="3"/>
  <c r="C122" i="3"/>
  <c r="D122" i="3"/>
  <c r="E122" i="3"/>
  <c r="E276" i="3" s="1"/>
  <c r="E277" i="3" s="1"/>
  <c r="E278" i="3" s="1"/>
  <c r="F122" i="3"/>
  <c r="G122" i="3"/>
  <c r="H122" i="3"/>
  <c r="I122" i="3"/>
  <c r="J122" i="3"/>
  <c r="K122"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B190" i="3"/>
  <c r="C190" i="3"/>
  <c r="D190" i="3"/>
  <c r="E190" i="3"/>
  <c r="F190" i="3"/>
  <c r="G190" i="3"/>
  <c r="H190" i="3"/>
  <c r="I190" i="3"/>
  <c r="J190" i="3"/>
  <c r="K190" i="3"/>
  <c r="L192" i="3"/>
  <c r="L193" i="3"/>
  <c r="L194" i="3"/>
  <c r="L195" i="3"/>
  <c r="L196" i="3"/>
  <c r="L197" i="3"/>
  <c r="L198" i="3"/>
  <c r="L199" i="3"/>
  <c r="L200" i="3"/>
  <c r="L201" i="3"/>
  <c r="L202" i="3"/>
  <c r="L203" i="3"/>
  <c r="L204" i="3"/>
  <c r="L205" i="3"/>
  <c r="L206" i="3"/>
  <c r="L207" i="3"/>
  <c r="L208" i="3"/>
  <c r="L209" i="3"/>
  <c r="L210" i="3"/>
  <c r="L211" i="3"/>
  <c r="B212" i="3"/>
  <c r="C212" i="3"/>
  <c r="D212" i="3"/>
  <c r="E212" i="3"/>
  <c r="F212" i="3"/>
  <c r="G212" i="3"/>
  <c r="H212" i="3"/>
  <c r="I212" i="3"/>
  <c r="J212" i="3"/>
  <c r="K212" i="3"/>
  <c r="L214" i="3"/>
  <c r="L215" i="3"/>
  <c r="L216" i="3"/>
  <c r="L217" i="3"/>
  <c r="L218" i="3"/>
  <c r="L219" i="3"/>
  <c r="L220" i="3"/>
  <c r="L221" i="3"/>
  <c r="L222" i="3"/>
  <c r="L223" i="3"/>
  <c r="L224" i="3"/>
  <c r="L225" i="3"/>
  <c r="B226" i="3"/>
  <c r="C226" i="3"/>
  <c r="D226" i="3"/>
  <c r="E226" i="3"/>
  <c r="F226" i="3"/>
  <c r="G226" i="3"/>
  <c r="H226" i="3"/>
  <c r="I226" i="3"/>
  <c r="J226" i="3"/>
  <c r="K226"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B254" i="3"/>
  <c r="C254" i="3"/>
  <c r="D254" i="3"/>
  <c r="E254" i="3"/>
  <c r="F254" i="3"/>
  <c r="G254" i="3"/>
  <c r="H254" i="3"/>
  <c r="I254" i="3"/>
  <c r="J254" i="3"/>
  <c r="K254" i="3"/>
  <c r="L256" i="3"/>
  <c r="L257" i="3"/>
  <c r="L258" i="3"/>
  <c r="L259" i="3"/>
  <c r="L260" i="3"/>
  <c r="L261" i="3"/>
  <c r="L262" i="3"/>
  <c r="L263" i="3"/>
  <c r="L264" i="3"/>
  <c r="L265" i="3"/>
  <c r="L266" i="3"/>
  <c r="L267" i="3"/>
  <c r="L268" i="3"/>
  <c r="L269" i="3"/>
  <c r="L270" i="3"/>
  <c r="L271" i="3"/>
  <c r="L272" i="3"/>
  <c r="L273" i="3"/>
  <c r="L274" i="3"/>
  <c r="B275" i="3"/>
  <c r="C275" i="3"/>
  <c r="D275" i="3"/>
  <c r="E275" i="3"/>
  <c r="F275" i="3"/>
  <c r="G275" i="3"/>
  <c r="H275" i="3"/>
  <c r="I275" i="3"/>
  <c r="J275" i="3"/>
  <c r="K275"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B345" i="3"/>
  <c r="C345" i="3"/>
  <c r="D345" i="3"/>
  <c r="E345" i="3"/>
  <c r="F345" i="3"/>
  <c r="G345" i="3"/>
  <c r="H345" i="3"/>
  <c r="I345" i="3"/>
  <c r="J345" i="3"/>
  <c r="K345"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B391" i="3"/>
  <c r="C391" i="3"/>
  <c r="D391" i="3"/>
  <c r="E391" i="3"/>
  <c r="F391" i="3"/>
  <c r="G391" i="3"/>
  <c r="H391" i="3"/>
  <c r="I391" i="3"/>
  <c r="I502" i="3" s="1"/>
  <c r="I503" i="3" s="1"/>
  <c r="J391" i="3"/>
  <c r="K391"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B421" i="3"/>
  <c r="C421" i="3"/>
  <c r="D421" i="3"/>
  <c r="E421" i="3"/>
  <c r="F421" i="3"/>
  <c r="G421" i="3"/>
  <c r="H421" i="3"/>
  <c r="I421" i="3"/>
  <c r="J421" i="3"/>
  <c r="K421" i="3"/>
  <c r="L423" i="3"/>
  <c r="L424" i="3"/>
  <c r="L425" i="3"/>
  <c r="L426" i="3"/>
  <c r="L427" i="3"/>
  <c r="L464" i="3" s="1"/>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B464" i="3"/>
  <c r="C464" i="3"/>
  <c r="D464" i="3"/>
  <c r="E464" i="3"/>
  <c r="F464" i="3"/>
  <c r="G464" i="3"/>
  <c r="H464" i="3"/>
  <c r="I464" i="3"/>
  <c r="J464" i="3"/>
  <c r="K464" i="3"/>
  <c r="L466" i="3"/>
  <c r="L467" i="3"/>
  <c r="L468" i="3" s="1"/>
  <c r="B468" i="3"/>
  <c r="C468" i="3"/>
  <c r="D468" i="3"/>
  <c r="E468" i="3"/>
  <c r="F468" i="3"/>
  <c r="G468" i="3"/>
  <c r="H468" i="3"/>
  <c r="I468" i="3"/>
  <c r="J468" i="3"/>
  <c r="K468"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B495" i="3"/>
  <c r="C495" i="3"/>
  <c r="D495" i="3"/>
  <c r="E495" i="3"/>
  <c r="F495" i="3"/>
  <c r="G495" i="3"/>
  <c r="H495" i="3"/>
  <c r="I495" i="3"/>
  <c r="J495" i="3"/>
  <c r="K495" i="3"/>
  <c r="L497" i="3"/>
  <c r="L498" i="3"/>
  <c r="L499" i="3"/>
  <c r="L500" i="3"/>
  <c r="L501" i="3" s="1"/>
  <c r="B501" i="3"/>
  <c r="C501" i="3"/>
  <c r="D501" i="3"/>
  <c r="E501" i="3"/>
  <c r="F501" i="3"/>
  <c r="G501" i="3"/>
  <c r="H501" i="3"/>
  <c r="I501" i="3"/>
  <c r="J501" i="3"/>
  <c r="K501"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B563" i="3"/>
  <c r="C563" i="3"/>
  <c r="D563" i="3"/>
  <c r="E563" i="3"/>
  <c r="F563" i="3"/>
  <c r="F876" i="3" s="1"/>
  <c r="G563" i="3"/>
  <c r="H563" i="3"/>
  <c r="I563" i="3"/>
  <c r="J563" i="3"/>
  <c r="K563"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B597" i="3"/>
  <c r="C597" i="3"/>
  <c r="D597" i="3"/>
  <c r="E597" i="3"/>
  <c r="F597" i="3"/>
  <c r="G597" i="3"/>
  <c r="H597" i="3"/>
  <c r="I597" i="3"/>
  <c r="J597" i="3"/>
  <c r="K597"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B642" i="3"/>
  <c r="C642" i="3"/>
  <c r="D642" i="3"/>
  <c r="E642" i="3"/>
  <c r="F642" i="3"/>
  <c r="G642" i="3"/>
  <c r="H642" i="3"/>
  <c r="I642" i="3"/>
  <c r="J642" i="3"/>
  <c r="K642"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B674" i="3"/>
  <c r="C674" i="3"/>
  <c r="D674" i="3"/>
  <c r="E674" i="3"/>
  <c r="F674" i="3"/>
  <c r="G674" i="3"/>
  <c r="H674" i="3"/>
  <c r="I674" i="3"/>
  <c r="J674" i="3"/>
  <c r="K674"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B715" i="3"/>
  <c r="C715" i="3"/>
  <c r="D715" i="3"/>
  <c r="E715" i="3"/>
  <c r="F715" i="3"/>
  <c r="G715" i="3"/>
  <c r="H715" i="3"/>
  <c r="I715" i="3"/>
  <c r="J715" i="3"/>
  <c r="K715"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B745" i="3"/>
  <c r="C745" i="3"/>
  <c r="D745" i="3"/>
  <c r="E745" i="3"/>
  <c r="F745" i="3"/>
  <c r="G745" i="3"/>
  <c r="H745" i="3"/>
  <c r="I745" i="3"/>
  <c r="J745" i="3"/>
  <c r="K745"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B774" i="3"/>
  <c r="C774" i="3"/>
  <c r="D774" i="3"/>
  <c r="E774" i="3"/>
  <c r="F774" i="3"/>
  <c r="G774" i="3"/>
  <c r="H774" i="3"/>
  <c r="I774" i="3"/>
  <c r="J774" i="3"/>
  <c r="K774"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B813" i="3"/>
  <c r="C813" i="3"/>
  <c r="D813" i="3"/>
  <c r="E813" i="3"/>
  <c r="F813" i="3"/>
  <c r="G813" i="3"/>
  <c r="H813" i="3"/>
  <c r="I813" i="3"/>
  <c r="J813" i="3"/>
  <c r="K813" i="3"/>
  <c r="L815" i="3"/>
  <c r="L816" i="3"/>
  <c r="L817" i="3"/>
  <c r="L818" i="3"/>
  <c r="L819" i="3"/>
  <c r="L820" i="3"/>
  <c r="L821" i="3"/>
  <c r="L822" i="3"/>
  <c r="L823" i="3"/>
  <c r="L824" i="3"/>
  <c r="L825" i="3"/>
  <c r="L826" i="3"/>
  <c r="L827" i="3"/>
  <c r="L828" i="3"/>
  <c r="L829" i="3"/>
  <c r="L830" i="3"/>
  <c r="L831" i="3"/>
  <c r="L832" i="3"/>
  <c r="L833" i="3"/>
  <c r="L834" i="3"/>
  <c r="L835" i="3"/>
  <c r="L836" i="3"/>
  <c r="L837" i="3"/>
  <c r="L838" i="3"/>
  <c r="B839" i="3"/>
  <c r="C839" i="3"/>
  <c r="D839" i="3"/>
  <c r="E839" i="3"/>
  <c r="F839" i="3"/>
  <c r="G839" i="3"/>
  <c r="H839" i="3"/>
  <c r="I839" i="3"/>
  <c r="J839" i="3"/>
  <c r="K839" i="3"/>
  <c r="L841" i="3"/>
  <c r="L842" i="3" s="1"/>
  <c r="B842" i="3"/>
  <c r="C842" i="3"/>
  <c r="D842" i="3"/>
  <c r="D876" i="3" s="1"/>
  <c r="E842" i="3"/>
  <c r="F842" i="3"/>
  <c r="G842" i="3"/>
  <c r="H842" i="3"/>
  <c r="I842" i="3"/>
  <c r="J842" i="3"/>
  <c r="K842"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B875" i="3"/>
  <c r="C875" i="3"/>
  <c r="D875" i="3"/>
  <c r="E875" i="3"/>
  <c r="F875" i="3"/>
  <c r="G875" i="3"/>
  <c r="H875" i="3"/>
  <c r="I875" i="3"/>
  <c r="J875" i="3"/>
  <c r="K875"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B927" i="3"/>
  <c r="C927" i="3"/>
  <c r="D927" i="3"/>
  <c r="E927" i="3"/>
  <c r="F927" i="3"/>
  <c r="G927" i="3"/>
  <c r="H927" i="3"/>
  <c r="I927" i="3"/>
  <c r="J927" i="3"/>
  <c r="K927"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B971" i="3"/>
  <c r="C971" i="3"/>
  <c r="D971" i="3"/>
  <c r="E971" i="3"/>
  <c r="F971" i="3"/>
  <c r="G971" i="3"/>
  <c r="H971" i="3"/>
  <c r="I971" i="3"/>
  <c r="J971" i="3"/>
  <c r="K971"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B1002" i="3"/>
  <c r="C1002" i="3"/>
  <c r="D1002" i="3"/>
  <c r="E1002" i="3"/>
  <c r="F1002" i="3"/>
  <c r="G1002" i="3"/>
  <c r="H1002" i="3"/>
  <c r="I1002" i="3"/>
  <c r="J1002" i="3"/>
  <c r="K1002" i="3"/>
  <c r="L1004" i="3"/>
  <c r="L1005" i="3"/>
  <c r="L1006" i="3"/>
  <c r="L1007" i="3"/>
  <c r="L1008" i="3"/>
  <c r="L1009" i="3"/>
  <c r="L1010" i="3"/>
  <c r="L1011" i="3"/>
  <c r="L1012" i="3"/>
  <c r="L1013" i="3"/>
  <c r="L1014" i="3"/>
  <c r="L1015" i="3"/>
  <c r="L1016" i="3"/>
  <c r="L1017" i="3"/>
  <c r="L1018" i="3"/>
  <c r="L1019" i="3"/>
  <c r="L1020" i="3"/>
  <c r="L1021" i="3"/>
  <c r="L1022" i="3"/>
  <c r="L1023" i="3"/>
  <c r="B1024" i="3"/>
  <c r="C1024" i="3"/>
  <c r="D1024" i="3"/>
  <c r="E1024" i="3"/>
  <c r="F1024" i="3"/>
  <c r="G1024" i="3"/>
  <c r="H1024" i="3"/>
  <c r="I1024" i="3"/>
  <c r="J1024" i="3"/>
  <c r="K1024"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B1096" i="3"/>
  <c r="C1096" i="3"/>
  <c r="D1096" i="3"/>
  <c r="E1096" i="3"/>
  <c r="F1096" i="3"/>
  <c r="G1096" i="3"/>
  <c r="H1096" i="3"/>
  <c r="I1096" i="3"/>
  <c r="J1096" i="3"/>
  <c r="K1096" i="3"/>
  <c r="L1098" i="3"/>
  <c r="L1099" i="3"/>
  <c r="L1100" i="3"/>
  <c r="L1101" i="3"/>
  <c r="L1102" i="3"/>
  <c r="L1103" i="3"/>
  <c r="L1104" i="3"/>
  <c r="L1105" i="3"/>
  <c r="L1106" i="3"/>
  <c r="L1107" i="3"/>
  <c r="L1108" i="3"/>
  <c r="L1109" i="3"/>
  <c r="L1110" i="3"/>
  <c r="L1111" i="3"/>
  <c r="B1112" i="3"/>
  <c r="C1112" i="3"/>
  <c r="D1112" i="3"/>
  <c r="E1112" i="3"/>
  <c r="F1112" i="3"/>
  <c r="G1112" i="3"/>
  <c r="H1112" i="3"/>
  <c r="I1112" i="3"/>
  <c r="J1112" i="3"/>
  <c r="K1112"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B1149" i="3"/>
  <c r="C1149" i="3"/>
  <c r="D1149" i="3"/>
  <c r="E1149" i="3"/>
  <c r="F1149" i="3"/>
  <c r="G1149" i="3"/>
  <c r="H1149" i="3"/>
  <c r="I1149" i="3"/>
  <c r="J1149" i="3"/>
  <c r="K1149"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B1193" i="3"/>
  <c r="C1193" i="3"/>
  <c r="D1193" i="3"/>
  <c r="E1193" i="3"/>
  <c r="F1193" i="3"/>
  <c r="G1193" i="3"/>
  <c r="H1193" i="3"/>
  <c r="I1193" i="3"/>
  <c r="J1193" i="3"/>
  <c r="K1193" i="3"/>
  <c r="L1195" i="3"/>
  <c r="L1196" i="3"/>
  <c r="L1197" i="3"/>
  <c r="L1198" i="3"/>
  <c r="L1199" i="3"/>
  <c r="L1200" i="3"/>
  <c r="L1201" i="3"/>
  <c r="B1202" i="3"/>
  <c r="C1202" i="3"/>
  <c r="D1202" i="3"/>
  <c r="E1202" i="3"/>
  <c r="F1202" i="3"/>
  <c r="F1396" i="3" s="1"/>
  <c r="G1202" i="3"/>
  <c r="H1202" i="3"/>
  <c r="I1202" i="3"/>
  <c r="J1202" i="3"/>
  <c r="K1202"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B1228" i="3"/>
  <c r="C1228" i="3"/>
  <c r="D1228" i="3"/>
  <c r="E1228" i="3"/>
  <c r="F1228" i="3"/>
  <c r="G1228" i="3"/>
  <c r="H1228" i="3"/>
  <c r="I1228" i="3"/>
  <c r="J1228" i="3"/>
  <c r="K1228" i="3"/>
  <c r="L1230" i="3"/>
  <c r="L1231" i="3"/>
  <c r="L1232" i="3"/>
  <c r="L1233" i="3"/>
  <c r="L1234" i="3"/>
  <c r="L1244" i="3" s="1"/>
  <c r="L1235" i="3"/>
  <c r="L1236" i="3"/>
  <c r="L1237" i="3"/>
  <c r="L1238" i="3"/>
  <c r="L1239" i="3"/>
  <c r="L1240" i="3"/>
  <c r="L1241" i="3"/>
  <c r="L1242" i="3"/>
  <c r="L1243" i="3"/>
  <c r="B1244" i="3"/>
  <c r="C1244" i="3"/>
  <c r="D1244" i="3"/>
  <c r="E1244" i="3"/>
  <c r="F1244" i="3"/>
  <c r="G1244" i="3"/>
  <c r="H1244" i="3"/>
  <c r="I1244" i="3"/>
  <c r="J1244" i="3"/>
  <c r="K1244"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B1290" i="3"/>
  <c r="C1290" i="3"/>
  <c r="D1290" i="3"/>
  <c r="E1290" i="3"/>
  <c r="F1290" i="3"/>
  <c r="G1290" i="3"/>
  <c r="H1290" i="3"/>
  <c r="I1290" i="3"/>
  <c r="J1290" i="3"/>
  <c r="K1290"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B1332" i="3"/>
  <c r="C1332" i="3"/>
  <c r="D1332" i="3"/>
  <c r="E1332" i="3"/>
  <c r="F1332" i="3"/>
  <c r="G1332" i="3"/>
  <c r="H1332" i="3"/>
  <c r="I1332" i="3"/>
  <c r="J1332" i="3"/>
  <c r="K1332" i="3"/>
  <c r="L1334" i="3"/>
  <c r="L1335" i="3"/>
  <c r="L1336" i="3"/>
  <c r="L1337" i="3"/>
  <c r="L1338" i="3"/>
  <c r="L1339" i="3"/>
  <c r="L1340" i="3"/>
  <c r="L1341" i="3"/>
  <c r="L1342" i="3"/>
  <c r="L1343" i="3"/>
  <c r="L1344" i="3"/>
  <c r="L1345" i="3"/>
  <c r="L1346" i="3"/>
  <c r="L1347" i="3"/>
  <c r="L1348" i="3"/>
  <c r="L1349" i="3"/>
  <c r="L1350" i="3"/>
  <c r="L1351" i="3"/>
  <c r="L1352" i="3"/>
  <c r="L1353" i="3"/>
  <c r="B1354" i="3"/>
  <c r="C1354" i="3"/>
  <c r="D1354" i="3"/>
  <c r="E1354" i="3"/>
  <c r="F1354" i="3"/>
  <c r="G1354" i="3"/>
  <c r="H1354" i="3"/>
  <c r="I1354" i="3"/>
  <c r="J1354" i="3"/>
  <c r="K1354"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B1395" i="3"/>
  <c r="C1395" i="3"/>
  <c r="D1395" i="3"/>
  <c r="E1395" i="3"/>
  <c r="F1395" i="3"/>
  <c r="G1395" i="3"/>
  <c r="H1395" i="3"/>
  <c r="I1395" i="3"/>
  <c r="J1395" i="3"/>
  <c r="K1395"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B1451" i="3"/>
  <c r="C1451" i="3"/>
  <c r="D1451" i="3"/>
  <c r="E1451" i="3"/>
  <c r="F1451" i="3"/>
  <c r="G1451" i="3"/>
  <c r="H1451" i="3"/>
  <c r="I1451" i="3"/>
  <c r="J1451" i="3"/>
  <c r="K1451"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B1488" i="3"/>
  <c r="C1488" i="3"/>
  <c r="D1488" i="3"/>
  <c r="E1488" i="3"/>
  <c r="F1488" i="3"/>
  <c r="G1488" i="3"/>
  <c r="H1488" i="3"/>
  <c r="I1488" i="3"/>
  <c r="J1488" i="3"/>
  <c r="K1488" i="3"/>
  <c r="L1490" i="3"/>
  <c r="L1491" i="3"/>
  <c r="L1492" i="3"/>
  <c r="L1493" i="3"/>
  <c r="L1494" i="3"/>
  <c r="L1495" i="3"/>
  <c r="L1496" i="3"/>
  <c r="L1497" i="3"/>
  <c r="B1498" i="3"/>
  <c r="C1498" i="3"/>
  <c r="D1498" i="3"/>
  <c r="E1498" i="3"/>
  <c r="F1498" i="3"/>
  <c r="G1498" i="3"/>
  <c r="H1498" i="3"/>
  <c r="I1498" i="3"/>
  <c r="J1498" i="3"/>
  <c r="K1498"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B1555" i="3"/>
  <c r="C1555" i="3"/>
  <c r="D1555" i="3"/>
  <c r="E1555" i="3"/>
  <c r="F1555" i="3"/>
  <c r="G1555" i="3"/>
  <c r="H1555" i="3"/>
  <c r="I1555" i="3"/>
  <c r="J1555" i="3"/>
  <c r="K1555"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B1592" i="3"/>
  <c r="C1592" i="3"/>
  <c r="D1592" i="3"/>
  <c r="E1592" i="3"/>
  <c r="F1592" i="3"/>
  <c r="G1592" i="3"/>
  <c r="H1592" i="3"/>
  <c r="I1592" i="3"/>
  <c r="J1592" i="3"/>
  <c r="K1592"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B1627" i="3"/>
  <c r="C1627" i="3"/>
  <c r="D1627" i="3"/>
  <c r="E1627" i="3"/>
  <c r="F1627" i="3"/>
  <c r="G1627" i="3"/>
  <c r="H1627" i="3"/>
  <c r="I1627" i="3"/>
  <c r="J1627" i="3"/>
  <c r="K1627"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B1656" i="3"/>
  <c r="C1656" i="3"/>
  <c r="D1656" i="3"/>
  <c r="E1656" i="3"/>
  <c r="F1656" i="3"/>
  <c r="G1656" i="3"/>
  <c r="H1656" i="3"/>
  <c r="I1656" i="3"/>
  <c r="J1656" i="3"/>
  <c r="K1656"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B1708" i="3"/>
  <c r="C1708" i="3"/>
  <c r="D1708" i="3"/>
  <c r="E1708" i="3"/>
  <c r="F1708" i="3"/>
  <c r="G1708" i="3"/>
  <c r="H1708" i="3"/>
  <c r="I1708" i="3"/>
  <c r="J1708" i="3"/>
  <c r="K1708"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B1754" i="3"/>
  <c r="C1754" i="3"/>
  <c r="D1754" i="3"/>
  <c r="E1754" i="3"/>
  <c r="F1754" i="3"/>
  <c r="G1754" i="3"/>
  <c r="H1754" i="3"/>
  <c r="I1754" i="3"/>
  <c r="J1754" i="3"/>
  <c r="K1754"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B1790" i="3"/>
  <c r="C1790" i="3"/>
  <c r="D1790" i="3"/>
  <c r="E1790" i="3"/>
  <c r="F1790" i="3"/>
  <c r="G1790" i="3"/>
  <c r="H1790" i="3"/>
  <c r="I1790" i="3"/>
  <c r="J1790" i="3"/>
  <c r="K1790"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B1826" i="3"/>
  <c r="C1826" i="3"/>
  <c r="D1826" i="3"/>
  <c r="E1826" i="3"/>
  <c r="F1826" i="3"/>
  <c r="G1826" i="3"/>
  <c r="H1826" i="3"/>
  <c r="I1826" i="3"/>
  <c r="J1826" i="3"/>
  <c r="K1826"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B1853" i="3"/>
  <c r="C1853" i="3"/>
  <c r="D1853" i="3"/>
  <c r="E1853" i="3"/>
  <c r="F1853" i="3"/>
  <c r="G1853" i="3"/>
  <c r="H1853" i="3"/>
  <c r="I1853" i="3"/>
  <c r="J1853" i="3"/>
  <c r="K1853"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B1900" i="3"/>
  <c r="C1900" i="3"/>
  <c r="D1900" i="3"/>
  <c r="E1900" i="3"/>
  <c r="F1900" i="3"/>
  <c r="G1900" i="3"/>
  <c r="H1900" i="3"/>
  <c r="I1900" i="3"/>
  <c r="J1900" i="3"/>
  <c r="K1900" i="3"/>
  <c r="L1907" i="3"/>
  <c r="L1908" i="3" s="1"/>
  <c r="B1908" i="3"/>
  <c r="C1908" i="3"/>
  <c r="D1908" i="3"/>
  <c r="E1908" i="3"/>
  <c r="F1908" i="3"/>
  <c r="G1908" i="3"/>
  <c r="H1908" i="3"/>
  <c r="I1908" i="3"/>
  <c r="J1908" i="3"/>
  <c r="K1908" i="3"/>
  <c r="L1910" i="3"/>
  <c r="L1911" i="3"/>
  <c r="L1912" i="3" s="1"/>
  <c r="B1912" i="3"/>
  <c r="C1912" i="3"/>
  <c r="D1912" i="3"/>
  <c r="E1912" i="3"/>
  <c r="F1912" i="3"/>
  <c r="G1912" i="3"/>
  <c r="H1912" i="3"/>
  <c r="I1912" i="3"/>
  <c r="J1912" i="3"/>
  <c r="K1912" i="3"/>
  <c r="L1914" i="3"/>
  <c r="L1915" i="3"/>
  <c r="L1916" i="3"/>
  <c r="L1917" i="3"/>
  <c r="L1918" i="3"/>
  <c r="L1919" i="3"/>
  <c r="L1920" i="3"/>
  <c r="L1921" i="3"/>
  <c r="L1922" i="3"/>
  <c r="L1923" i="3"/>
  <c r="B1924" i="3"/>
  <c r="C1924" i="3"/>
  <c r="D1924" i="3"/>
  <c r="D1963" i="3" s="1"/>
  <c r="E1924" i="3"/>
  <c r="F1924" i="3"/>
  <c r="G1924" i="3"/>
  <c r="H1924" i="3"/>
  <c r="I1924" i="3"/>
  <c r="J1924" i="3"/>
  <c r="K1924" i="3"/>
  <c r="L1926" i="3"/>
  <c r="L1927" i="3"/>
  <c r="L1928" i="3"/>
  <c r="L1929" i="3"/>
  <c r="L1930" i="3"/>
  <c r="L1931" i="3"/>
  <c r="L1932" i="3"/>
  <c r="L1933" i="3"/>
  <c r="L1934" i="3"/>
  <c r="L1935" i="3"/>
  <c r="L1936" i="3"/>
  <c r="L1937" i="3"/>
  <c r="L1938" i="3"/>
  <c r="L1939" i="3"/>
  <c r="L1940" i="3"/>
  <c r="L1941" i="3"/>
  <c r="L1942" i="3"/>
  <c r="B1943" i="3"/>
  <c r="C1943" i="3"/>
  <c r="D1943" i="3"/>
  <c r="E1943" i="3"/>
  <c r="F1943" i="3"/>
  <c r="G1943" i="3"/>
  <c r="H1943" i="3"/>
  <c r="I1943" i="3"/>
  <c r="J1943" i="3"/>
  <c r="K1943" i="3"/>
  <c r="L1945" i="3"/>
  <c r="L1946" i="3"/>
  <c r="L1947" i="3"/>
  <c r="L1948" i="3"/>
  <c r="L1949" i="3"/>
  <c r="L1950" i="3"/>
  <c r="L1951" i="3"/>
  <c r="L1952" i="3"/>
  <c r="L1953" i="3"/>
  <c r="L1954" i="3"/>
  <c r="L1955" i="3"/>
  <c r="L1956" i="3"/>
  <c r="L1957" i="3"/>
  <c r="L1958" i="3"/>
  <c r="L1959" i="3"/>
  <c r="L1960" i="3"/>
  <c r="L1961" i="3"/>
  <c r="B1962" i="3"/>
  <c r="C1962" i="3"/>
  <c r="D1962" i="3"/>
  <c r="E1962" i="3"/>
  <c r="F1962" i="3"/>
  <c r="F1963" i="3" s="1"/>
  <c r="G1962" i="3"/>
  <c r="H1962" i="3"/>
  <c r="I1962" i="3"/>
  <c r="J1962" i="3"/>
  <c r="J1963" i="3" s="1"/>
  <c r="K1962" i="3"/>
  <c r="L1966" i="3"/>
  <c r="L1967" i="3"/>
  <c r="L1968" i="3"/>
  <c r="L1969" i="3"/>
  <c r="L1970" i="3"/>
  <c r="L1971" i="3"/>
  <c r="B1972" i="3"/>
  <c r="C1972" i="3"/>
  <c r="D1972" i="3"/>
  <c r="E1972" i="3"/>
  <c r="F1972" i="3"/>
  <c r="G1972" i="3"/>
  <c r="H1972" i="3"/>
  <c r="I1972" i="3"/>
  <c r="J1972" i="3"/>
  <c r="K1972" i="3"/>
  <c r="B71" i="2"/>
  <c r="C71" i="2"/>
  <c r="D71" i="2"/>
  <c r="E71" i="2"/>
  <c r="F71" i="2"/>
  <c r="G71" i="2"/>
  <c r="H71" i="2"/>
  <c r="B74" i="2"/>
  <c r="C74" i="2"/>
  <c r="D74" i="2"/>
  <c r="E74" i="2"/>
  <c r="F74" i="2"/>
  <c r="G74" i="2"/>
  <c r="H74" i="2"/>
  <c r="B79" i="2"/>
  <c r="C79" i="2"/>
  <c r="D79" i="2"/>
  <c r="E79" i="2"/>
  <c r="F79" i="2"/>
  <c r="G79" i="2"/>
  <c r="H79" i="2"/>
  <c r="B110" i="2"/>
  <c r="C110" i="2"/>
  <c r="D110" i="2"/>
  <c r="E110" i="2"/>
  <c r="F110" i="2"/>
  <c r="G110" i="2"/>
  <c r="H110" i="2"/>
  <c r="B114" i="2"/>
  <c r="C114" i="2"/>
  <c r="D114" i="2"/>
  <c r="E114" i="2"/>
  <c r="F114" i="2"/>
  <c r="G114" i="2"/>
  <c r="H114" i="2"/>
  <c r="B117" i="2"/>
  <c r="C117" i="2"/>
  <c r="D117" i="2"/>
  <c r="E117" i="2"/>
  <c r="F117" i="2"/>
  <c r="G117" i="2"/>
  <c r="H117" i="2"/>
  <c r="B132" i="2"/>
  <c r="B134" i="2" s="1"/>
  <c r="C132" i="2"/>
  <c r="C134" i="2" s="1"/>
  <c r="D132" i="2"/>
  <c r="D134" i="2" s="1"/>
  <c r="E132" i="2"/>
  <c r="F132" i="2"/>
  <c r="F134" i="2" s="1"/>
  <c r="G132" i="2"/>
  <c r="G134" i="2" s="1"/>
  <c r="H132" i="2"/>
  <c r="H134" i="2" s="1"/>
  <c r="E134" i="2"/>
  <c r="B137" i="2"/>
  <c r="C137" i="2"/>
  <c r="D137" i="2"/>
  <c r="E137" i="2"/>
  <c r="F137" i="2"/>
  <c r="G137" i="2"/>
  <c r="H137" i="2"/>
  <c r="B146" i="2"/>
  <c r="C146" i="2"/>
  <c r="D146" i="2"/>
  <c r="E146" i="2"/>
  <c r="F146" i="2"/>
  <c r="G146" i="2"/>
  <c r="H146" i="2"/>
  <c r="B168" i="2"/>
  <c r="C168" i="2"/>
  <c r="D168" i="2"/>
  <c r="E168" i="2"/>
  <c r="F168" i="2"/>
  <c r="G168" i="2"/>
  <c r="H168" i="2"/>
  <c r="B184" i="2"/>
  <c r="C184" i="2"/>
  <c r="D184" i="2"/>
  <c r="E184" i="2"/>
  <c r="F184" i="2"/>
  <c r="G184" i="2"/>
  <c r="H184" i="2"/>
  <c r="B192" i="2"/>
  <c r="C192" i="2"/>
  <c r="D192" i="2"/>
  <c r="E192" i="2"/>
  <c r="F192" i="2"/>
  <c r="G192" i="2"/>
  <c r="H192" i="2"/>
  <c r="B204" i="2"/>
  <c r="C204" i="2"/>
  <c r="D204" i="2"/>
  <c r="E204" i="2"/>
  <c r="F204" i="2"/>
  <c r="G204" i="2"/>
  <c r="H204" i="2"/>
  <c r="B211" i="2"/>
  <c r="C211" i="2"/>
  <c r="D211" i="2"/>
  <c r="E211" i="2"/>
  <c r="F211" i="2"/>
  <c r="G211" i="2"/>
  <c r="H211" i="2"/>
  <c r="B274" i="2"/>
  <c r="C274" i="2"/>
  <c r="D274" i="2"/>
  <c r="E274" i="2"/>
  <c r="F274" i="2"/>
  <c r="G274" i="2"/>
  <c r="H274" i="2"/>
  <c r="B280" i="2"/>
  <c r="C280" i="2"/>
  <c r="D280" i="2"/>
  <c r="E280" i="2"/>
  <c r="F280" i="2"/>
  <c r="G280" i="2"/>
  <c r="H280" i="2"/>
  <c r="B283" i="2"/>
  <c r="C283" i="2"/>
  <c r="D283" i="2"/>
  <c r="E283" i="2"/>
  <c r="F283" i="2"/>
  <c r="G283" i="2"/>
  <c r="H283" i="2"/>
  <c r="B287" i="2"/>
  <c r="C287" i="2"/>
  <c r="D287" i="2"/>
  <c r="E287" i="2"/>
  <c r="F287" i="2"/>
  <c r="G287" i="2"/>
  <c r="H287" i="2"/>
  <c r="B291" i="2"/>
  <c r="C291" i="2"/>
  <c r="D291" i="2"/>
  <c r="E291" i="2"/>
  <c r="F291" i="2"/>
  <c r="G291" i="2"/>
  <c r="H291" i="2"/>
  <c r="B294" i="2"/>
  <c r="C294" i="2"/>
  <c r="D294" i="2"/>
  <c r="E294" i="2"/>
  <c r="F294" i="2"/>
  <c r="G294" i="2"/>
  <c r="H294" i="2"/>
  <c r="B302" i="2"/>
  <c r="C302" i="2"/>
  <c r="D302" i="2"/>
  <c r="E302" i="2"/>
  <c r="F302" i="2"/>
  <c r="G302" i="2"/>
  <c r="H302" i="2"/>
  <c r="B305" i="2"/>
  <c r="C305" i="2"/>
  <c r="D305" i="2"/>
  <c r="E305" i="2"/>
  <c r="F305" i="2"/>
  <c r="G305" i="2"/>
  <c r="H305" i="2"/>
  <c r="B331" i="2"/>
  <c r="C331" i="2"/>
  <c r="D331" i="2"/>
  <c r="E331" i="2"/>
  <c r="F331" i="2"/>
  <c r="G331" i="2"/>
  <c r="H331" i="2"/>
  <c r="B337" i="2"/>
  <c r="C337" i="2"/>
  <c r="D337" i="2"/>
  <c r="E337" i="2"/>
  <c r="F337" i="2"/>
  <c r="G337" i="2"/>
  <c r="H337" i="2"/>
  <c r="B342" i="2"/>
  <c r="C342" i="2"/>
  <c r="D342" i="2"/>
  <c r="E342" i="2"/>
  <c r="F342" i="2"/>
  <c r="G342" i="2"/>
  <c r="H342" i="2"/>
  <c r="B346" i="2"/>
  <c r="C346" i="2"/>
  <c r="D346" i="2"/>
  <c r="E346" i="2"/>
  <c r="F346" i="2"/>
  <c r="G346" i="2"/>
  <c r="H346" i="2"/>
  <c r="B349" i="2"/>
  <c r="C349" i="2"/>
  <c r="D349" i="2"/>
  <c r="E349" i="2"/>
  <c r="F349" i="2"/>
  <c r="G349" i="2"/>
  <c r="H349" i="2"/>
  <c r="B352" i="2"/>
  <c r="C352" i="2"/>
  <c r="D352" i="2"/>
  <c r="E352" i="2"/>
  <c r="F352" i="2"/>
  <c r="G352" i="2"/>
  <c r="H352" i="2"/>
  <c r="B356" i="2"/>
  <c r="B358" i="2" s="1"/>
  <c r="C356" i="2"/>
  <c r="C358" i="2" s="1"/>
  <c r="D356" i="2"/>
  <c r="D358" i="2" s="1"/>
  <c r="E356" i="2"/>
  <c r="E358" i="2" s="1"/>
  <c r="F356" i="2"/>
  <c r="F358" i="2" s="1"/>
  <c r="G356" i="2"/>
  <c r="G358" i="2" s="1"/>
  <c r="H356" i="2"/>
  <c r="H358" i="2" s="1"/>
  <c r="L1806" i="9" l="1"/>
  <c r="K1875" i="9"/>
  <c r="K1866" i="9"/>
  <c r="C54" i="3"/>
  <c r="B54" i="3"/>
  <c r="E502" i="3"/>
  <c r="E503" i="3" s="1"/>
  <c r="B276" i="3"/>
  <c r="B277" i="3" s="1"/>
  <c r="J1875" i="9"/>
  <c r="L50" i="8"/>
  <c r="L51" i="8" s="1"/>
  <c r="H131" i="7"/>
  <c r="H132" i="7" s="1"/>
  <c r="C111" i="2"/>
  <c r="C205" i="2" s="1"/>
  <c r="J54" i="3"/>
  <c r="J278" i="3" s="1"/>
  <c r="C132" i="7"/>
  <c r="I54" i="3"/>
  <c r="D1875" i="9"/>
  <c r="H1875" i="9"/>
  <c r="J276" i="3"/>
  <c r="J277" i="3" s="1"/>
  <c r="B1963" i="3"/>
  <c r="G1901" i="3"/>
  <c r="G1902" i="3" s="1"/>
  <c r="L1202" i="3"/>
  <c r="L275" i="3"/>
  <c r="K51" i="8"/>
  <c r="K67" i="8" s="1"/>
  <c r="K68" i="8" s="1"/>
  <c r="K69" i="8" s="1"/>
  <c r="L226" i="3"/>
  <c r="I276" i="3"/>
  <c r="I277" i="3" s="1"/>
  <c r="I278" i="3" s="1"/>
  <c r="L190" i="3"/>
  <c r="F51" i="8"/>
  <c r="C1875" i="9"/>
  <c r="C1866" i="9"/>
  <c r="L1943" i="3"/>
  <c r="H1963" i="3"/>
  <c r="K502" i="3"/>
  <c r="K503" i="3" s="1"/>
  <c r="C502" i="3"/>
  <c r="C503" i="3" s="1"/>
  <c r="I1963" i="3"/>
  <c r="L1853" i="3"/>
  <c r="L1708" i="3"/>
  <c r="D1901" i="3"/>
  <c r="D1902" i="3" s="1"/>
  <c r="F1901" i="3"/>
  <c r="F1902" i="3" s="1"/>
  <c r="I1396" i="3"/>
  <c r="F1397" i="3"/>
  <c r="E876" i="3"/>
  <c r="L715" i="3"/>
  <c r="J876" i="3"/>
  <c r="B876" i="3"/>
  <c r="I876" i="3"/>
  <c r="I1397" i="3" s="1"/>
  <c r="L1790" i="3"/>
  <c r="L1555" i="3"/>
  <c r="L1354" i="3"/>
  <c r="D1396" i="3"/>
  <c r="D1397" i="3" s="1"/>
  <c r="D1903" i="3" s="1"/>
  <c r="L1149" i="3"/>
  <c r="L1002" i="3"/>
  <c r="L839" i="3"/>
  <c r="H51" i="8"/>
  <c r="H67" i="8" s="1"/>
  <c r="H68" i="8" s="1"/>
  <c r="H70" i="8" s="1"/>
  <c r="L1962" i="3"/>
  <c r="L1754" i="3"/>
  <c r="L1924" i="3"/>
  <c r="L1826" i="3"/>
  <c r="L1656" i="3"/>
  <c r="K1901" i="3"/>
  <c r="K1902" i="3" s="1"/>
  <c r="L1498" i="3"/>
  <c r="L1395" i="3"/>
  <c r="J1396" i="3"/>
  <c r="L745" i="3"/>
  <c r="F502" i="3"/>
  <c r="F503" i="3" s="1"/>
  <c r="D276" i="3"/>
  <c r="D277" i="3" s="1"/>
  <c r="L18" i="3"/>
  <c r="K1963" i="3"/>
  <c r="C1963" i="3"/>
  <c r="G1963" i="3"/>
  <c r="J1901" i="3"/>
  <c r="J1902" i="3" s="1"/>
  <c r="B1901" i="3"/>
  <c r="B1902" i="3" s="1"/>
  <c r="L1627" i="3"/>
  <c r="I1901" i="3"/>
  <c r="I1902" i="3" s="1"/>
  <c r="H1901" i="3"/>
  <c r="H1902" i="3" s="1"/>
  <c r="L1488" i="3"/>
  <c r="L1290" i="3"/>
  <c r="L1096" i="3"/>
  <c r="K1396" i="3"/>
  <c r="C1396" i="3"/>
  <c r="L927" i="3"/>
  <c r="L875" i="3"/>
  <c r="L774" i="3"/>
  <c r="L642" i="3"/>
  <c r="K876" i="3"/>
  <c r="K1397" i="3" s="1"/>
  <c r="C876" i="3"/>
  <c r="L563" i="3"/>
  <c r="L495" i="3"/>
  <c r="J502" i="3"/>
  <c r="J503" i="3" s="1"/>
  <c r="B502" i="3"/>
  <c r="B503" i="3" s="1"/>
  <c r="G502" i="3"/>
  <c r="G503" i="3" s="1"/>
  <c r="L391" i="3"/>
  <c r="K276" i="3"/>
  <c r="K277" i="3" s="1"/>
  <c r="C276" i="3"/>
  <c r="C277" i="3" s="1"/>
  <c r="G276" i="3"/>
  <c r="G277" i="3" s="1"/>
  <c r="G278" i="3" s="1"/>
  <c r="F54" i="3"/>
  <c r="L36" i="3"/>
  <c r="I51" i="8"/>
  <c r="I67" i="8" s="1"/>
  <c r="I68" i="8" s="1"/>
  <c r="I70" i="8" s="1"/>
  <c r="F131" i="7"/>
  <c r="F132" i="7" s="1"/>
  <c r="C1901" i="3"/>
  <c r="C1902" i="3" s="1"/>
  <c r="L1451" i="3"/>
  <c r="L1332" i="3"/>
  <c r="L1228" i="3"/>
  <c r="B1396" i="3"/>
  <c r="G1396" i="3"/>
  <c r="L1024" i="3"/>
  <c r="L597" i="3"/>
  <c r="L421" i="3"/>
  <c r="L345" i="3"/>
  <c r="L502" i="3" s="1"/>
  <c r="L503" i="3" s="1"/>
  <c r="B278" i="3"/>
  <c r="L53" i="3"/>
  <c r="D51" i="8"/>
  <c r="D67" i="8" s="1"/>
  <c r="D68" i="8" s="1"/>
  <c r="D69" i="8" s="1"/>
  <c r="C284" i="2"/>
  <c r="L1972" i="3"/>
  <c r="E1963" i="3"/>
  <c r="L1900" i="3"/>
  <c r="L1592" i="3"/>
  <c r="E1901" i="3"/>
  <c r="E1902" i="3" s="1"/>
  <c r="H1396" i="3"/>
  <c r="L1193" i="3"/>
  <c r="L1112" i="3"/>
  <c r="E1396" i="3"/>
  <c r="L971" i="3"/>
  <c r="L813" i="3"/>
  <c r="G876" i="3"/>
  <c r="G1397" i="3" s="1"/>
  <c r="G1903" i="3" s="1"/>
  <c r="L674" i="3"/>
  <c r="H876" i="3"/>
  <c r="H502" i="3"/>
  <c r="H503" i="3" s="1"/>
  <c r="D502" i="3"/>
  <c r="D503" i="3" s="1"/>
  <c r="L254" i="3"/>
  <c r="H276" i="3"/>
  <c r="H277" i="3" s="1"/>
  <c r="H278" i="3" s="1"/>
  <c r="L212" i="3"/>
  <c r="F276" i="3"/>
  <c r="F277" i="3" s="1"/>
  <c r="L122" i="3"/>
  <c r="D54" i="3"/>
  <c r="C51" i="8"/>
  <c r="C67" i="8" s="1"/>
  <c r="C68" i="8" s="1"/>
  <c r="C70" i="8" s="1"/>
  <c r="E51" i="8"/>
  <c r="E67" i="8" s="1"/>
  <c r="E68" i="8" s="1"/>
  <c r="E69" i="8" s="1"/>
  <c r="L98" i="7"/>
  <c r="L131" i="7" s="1"/>
  <c r="L132" i="7" s="1"/>
  <c r="G51" i="8"/>
  <c r="G67" i="8" s="1"/>
  <c r="G68" i="8" s="1"/>
  <c r="J68" i="8"/>
  <c r="J69" i="8" s="1"/>
  <c r="L67" i="8"/>
  <c r="L68" i="8" s="1"/>
  <c r="L70" i="8" s="1"/>
  <c r="F67" i="8"/>
  <c r="F68" i="8" s="1"/>
  <c r="F69" i="8" s="1"/>
  <c r="B68" i="8"/>
  <c r="B69" i="8" s="1"/>
  <c r="D284" i="2"/>
  <c r="D332" i="2" s="1"/>
  <c r="B360" i="2"/>
  <c r="B111" i="2"/>
  <c r="B205" i="2" s="1"/>
  <c r="H111" i="2"/>
  <c r="H205" i="2" s="1"/>
  <c r="G111" i="2"/>
  <c r="G205" i="2" s="1"/>
  <c r="G284" i="2"/>
  <c r="G332" i="2" s="1"/>
  <c r="G360" i="2"/>
  <c r="F360" i="2"/>
  <c r="F284" i="2"/>
  <c r="F332" i="2" s="1"/>
  <c r="E284" i="2"/>
  <c r="E332" i="2" s="1"/>
  <c r="D111" i="2"/>
  <c r="D205" i="2" s="1"/>
  <c r="E360" i="2"/>
  <c r="F111" i="2"/>
  <c r="F205" i="2" s="1"/>
  <c r="E111" i="2"/>
  <c r="E205" i="2" s="1"/>
  <c r="H360" i="2"/>
  <c r="B284" i="2"/>
  <c r="B332" i="2" s="1"/>
  <c r="H284" i="2"/>
  <c r="H332" i="2" s="1"/>
  <c r="C332" i="2"/>
  <c r="L1866" i="9"/>
  <c r="L1875" i="9"/>
  <c r="F1866" i="9"/>
  <c r="F1875" i="9"/>
  <c r="I1875" i="9"/>
  <c r="I1866" i="9"/>
  <c r="D70" i="8"/>
  <c r="I69" i="8"/>
  <c r="C69" i="8"/>
  <c r="H133" i="7"/>
  <c r="H134" i="7"/>
  <c r="D134" i="7"/>
  <c r="D133" i="7"/>
  <c r="J133" i="7"/>
  <c r="J134" i="7"/>
  <c r="I133" i="7"/>
  <c r="I134" i="7"/>
  <c r="B133" i="7"/>
  <c r="B134" i="7"/>
  <c r="K133" i="7"/>
  <c r="K134" i="7"/>
  <c r="E133" i="7"/>
  <c r="E134" i="7"/>
  <c r="G134" i="7"/>
  <c r="G133" i="7"/>
  <c r="C134" i="7"/>
  <c r="C133" i="7"/>
  <c r="J1397" i="3"/>
  <c r="L1963" i="3"/>
  <c r="E1397" i="3"/>
  <c r="C278" i="3"/>
  <c r="K278" i="3"/>
  <c r="D360" i="2"/>
  <c r="C360" i="2"/>
  <c r="F278" i="3" l="1"/>
  <c r="L876" i="3"/>
  <c r="L1901" i="3"/>
  <c r="L1902" i="3" s="1"/>
  <c r="K70" i="8"/>
  <c r="B1397" i="3"/>
  <c r="B1903" i="3" s="1"/>
  <c r="B1904" i="3" s="1"/>
  <c r="H1397" i="3"/>
  <c r="H1903" i="3" s="1"/>
  <c r="E1903" i="3"/>
  <c r="E1904" i="3" s="1"/>
  <c r="F70" i="8"/>
  <c r="D278" i="3"/>
  <c r="D1904" i="3" s="1"/>
  <c r="F1903" i="3"/>
  <c r="F1904" i="3" s="1"/>
  <c r="H1904" i="3"/>
  <c r="H1964" i="3" s="1"/>
  <c r="J1903" i="3"/>
  <c r="J1904" i="3" s="1"/>
  <c r="E70" i="8"/>
  <c r="L1396" i="3"/>
  <c r="C1397" i="3"/>
  <c r="C1903" i="3" s="1"/>
  <c r="I1903" i="3"/>
  <c r="I1904" i="3" s="1"/>
  <c r="I1964" i="3" s="1"/>
  <c r="F133" i="7"/>
  <c r="F134" i="7"/>
  <c r="G70" i="8"/>
  <c r="G69" i="8"/>
  <c r="L134" i="7"/>
  <c r="L133" i="7"/>
  <c r="C361" i="2"/>
  <c r="C362" i="2" s="1"/>
  <c r="L276" i="3"/>
  <c r="L277" i="3" s="1"/>
  <c r="H69" i="8"/>
  <c r="K1903" i="3"/>
  <c r="K1904" i="3" s="1"/>
  <c r="H361" i="2"/>
  <c r="H362" i="2" s="1"/>
  <c r="L54" i="3"/>
  <c r="L278" i="3" s="1"/>
  <c r="J70" i="8"/>
  <c r="L69" i="8"/>
  <c r="B70" i="8"/>
  <c r="G361" i="2"/>
  <c r="G362" i="2" s="1"/>
  <c r="F361" i="2"/>
  <c r="F362" i="2" s="1"/>
  <c r="E361" i="2"/>
  <c r="E362" i="2" s="1"/>
  <c r="B361" i="2"/>
  <c r="B362" i="2" s="1"/>
  <c r="D361" i="2"/>
  <c r="D362" i="2" s="1"/>
  <c r="J1964" i="3"/>
  <c r="J1973" i="3"/>
  <c r="E1973" i="3"/>
  <c r="E1964" i="3"/>
  <c r="C1904" i="3"/>
  <c r="G1904" i="3"/>
  <c r="L1397" i="3"/>
  <c r="F1973" i="3" l="1"/>
  <c r="F1964" i="3"/>
  <c r="B1973" i="3"/>
  <c r="B1964" i="3"/>
  <c r="H1973" i="3"/>
  <c r="L1903" i="3"/>
  <c r="L1904" i="3" s="1"/>
  <c r="L1964" i="3" s="1"/>
  <c r="I1973" i="3"/>
  <c r="K1964" i="3"/>
  <c r="K1973" i="3"/>
  <c r="C1964" i="3"/>
  <c r="C1973" i="3"/>
  <c r="G1973" i="3"/>
  <c r="G1964" i="3"/>
  <c r="D1964" i="3"/>
  <c r="D1973" i="3"/>
  <c r="L1973" i="3" l="1"/>
  <c r="K2039" i="1"/>
  <c r="J2039" i="1"/>
  <c r="I2039" i="1"/>
  <c r="H2039" i="1"/>
  <c r="G2039" i="1"/>
  <c r="F2039" i="1"/>
  <c r="E2039" i="1"/>
  <c r="D2039" i="1"/>
  <c r="C2039" i="1"/>
  <c r="B2039" i="1"/>
  <c r="L2038" i="1"/>
  <c r="L2037" i="1"/>
  <c r="L2036" i="1"/>
  <c r="L2035" i="1"/>
  <c r="L2034" i="1"/>
  <c r="L2033" i="1"/>
  <c r="L2032" i="1"/>
  <c r="K2028" i="1"/>
  <c r="J2028" i="1"/>
  <c r="I2028" i="1"/>
  <c r="H2028" i="1"/>
  <c r="G2028" i="1"/>
  <c r="F2028" i="1"/>
  <c r="E2028" i="1"/>
  <c r="D2028" i="1"/>
  <c r="C2028" i="1"/>
  <c r="B2028" i="1"/>
  <c r="L2027" i="1"/>
  <c r="L2026" i="1"/>
  <c r="L2025" i="1"/>
  <c r="L2024" i="1"/>
  <c r="L2023" i="1"/>
  <c r="L2022" i="1"/>
  <c r="L2021" i="1"/>
  <c r="L2020" i="1"/>
  <c r="L2019" i="1"/>
  <c r="L2018" i="1"/>
  <c r="L2017" i="1"/>
  <c r="L2016" i="1"/>
  <c r="L2015" i="1"/>
  <c r="L2014" i="1"/>
  <c r="L2013" i="1"/>
  <c r="L2012" i="1"/>
  <c r="L2011" i="1"/>
  <c r="K2009" i="1"/>
  <c r="J2009" i="1"/>
  <c r="I2009" i="1"/>
  <c r="H2009" i="1"/>
  <c r="G2009" i="1"/>
  <c r="F2009" i="1"/>
  <c r="E2009" i="1"/>
  <c r="D2009" i="1"/>
  <c r="C2009" i="1"/>
  <c r="B2009" i="1"/>
  <c r="L2008" i="1"/>
  <c r="L2007" i="1"/>
  <c r="L2006" i="1"/>
  <c r="L2005" i="1"/>
  <c r="L2004" i="1"/>
  <c r="L2003" i="1"/>
  <c r="L2002" i="1"/>
  <c r="L2001" i="1"/>
  <c r="L2000" i="1"/>
  <c r="L1999" i="1"/>
  <c r="L1998" i="1"/>
  <c r="L1997" i="1"/>
  <c r="L1996" i="1"/>
  <c r="L1995" i="1"/>
  <c r="L1994" i="1"/>
  <c r="L1993" i="1"/>
  <c r="L1992" i="1"/>
  <c r="K1990" i="1"/>
  <c r="J1990" i="1"/>
  <c r="I1990" i="1"/>
  <c r="H1990" i="1"/>
  <c r="G1990" i="1"/>
  <c r="F1990" i="1"/>
  <c r="E1990" i="1"/>
  <c r="D1990" i="1"/>
  <c r="C1990" i="1"/>
  <c r="B1990" i="1"/>
  <c r="L1989" i="1"/>
  <c r="L1988" i="1"/>
  <c r="L1987" i="1"/>
  <c r="L1986" i="1"/>
  <c r="L1985" i="1"/>
  <c r="L1984" i="1"/>
  <c r="L1983" i="1"/>
  <c r="L1982" i="1"/>
  <c r="L1981" i="1"/>
  <c r="L1980" i="1"/>
  <c r="K1978" i="1"/>
  <c r="J1978" i="1"/>
  <c r="I1978" i="1"/>
  <c r="H1978" i="1"/>
  <c r="G1978" i="1"/>
  <c r="F1978" i="1"/>
  <c r="E1978" i="1"/>
  <c r="D1978" i="1"/>
  <c r="C1978" i="1"/>
  <c r="B1978" i="1"/>
  <c r="L1977" i="1"/>
  <c r="L1976" i="1"/>
  <c r="K1974" i="1"/>
  <c r="J1974" i="1"/>
  <c r="J2029" i="1" s="1"/>
  <c r="I1974" i="1"/>
  <c r="H1974" i="1"/>
  <c r="G1974" i="1"/>
  <c r="F1974" i="1"/>
  <c r="E1974" i="1"/>
  <c r="D1974" i="1"/>
  <c r="D2029" i="1" s="1"/>
  <c r="C1974" i="1"/>
  <c r="B1974" i="1"/>
  <c r="L1973" i="1"/>
  <c r="L1974" i="1" s="1"/>
  <c r="K1966" i="1"/>
  <c r="J1966" i="1"/>
  <c r="I1966" i="1"/>
  <c r="H1966" i="1"/>
  <c r="G1966" i="1"/>
  <c r="F1966" i="1"/>
  <c r="E1966" i="1"/>
  <c r="D1966" i="1"/>
  <c r="C1966" i="1"/>
  <c r="B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K1917" i="1"/>
  <c r="J1917" i="1"/>
  <c r="I1917" i="1"/>
  <c r="H1917" i="1"/>
  <c r="G1917" i="1"/>
  <c r="F1917" i="1"/>
  <c r="E1917" i="1"/>
  <c r="D1917" i="1"/>
  <c r="C1917" i="1"/>
  <c r="B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K1890" i="1"/>
  <c r="J1890" i="1"/>
  <c r="I1890" i="1"/>
  <c r="H1890" i="1"/>
  <c r="G1890" i="1"/>
  <c r="F1890" i="1"/>
  <c r="E1890" i="1"/>
  <c r="D1890" i="1"/>
  <c r="C1890" i="1"/>
  <c r="B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K1854" i="1"/>
  <c r="J1854" i="1"/>
  <c r="I1854" i="1"/>
  <c r="H1854" i="1"/>
  <c r="G1854" i="1"/>
  <c r="F1854" i="1"/>
  <c r="E1854" i="1"/>
  <c r="D1854" i="1"/>
  <c r="C1854" i="1"/>
  <c r="B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54" i="1" s="1"/>
  <c r="K1816" i="1"/>
  <c r="J1816" i="1"/>
  <c r="I1816" i="1"/>
  <c r="H1816" i="1"/>
  <c r="G1816" i="1"/>
  <c r="F1816" i="1"/>
  <c r="E1816" i="1"/>
  <c r="D1816" i="1"/>
  <c r="C1816" i="1"/>
  <c r="B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816" i="1" s="1"/>
  <c r="L1777" i="1"/>
  <c r="L1776" i="1"/>
  <c r="L1775" i="1"/>
  <c r="L1774" i="1"/>
  <c r="L1773" i="1"/>
  <c r="L1772" i="1"/>
  <c r="L1771" i="1"/>
  <c r="K1769" i="1"/>
  <c r="J1769" i="1"/>
  <c r="I1769" i="1"/>
  <c r="H1769" i="1"/>
  <c r="G1769" i="1"/>
  <c r="F1769" i="1"/>
  <c r="E1769" i="1"/>
  <c r="D1769" i="1"/>
  <c r="C1769" i="1"/>
  <c r="B1769" i="1"/>
  <c r="L1768" i="1"/>
  <c r="L1767" i="1"/>
  <c r="L1766" i="1"/>
  <c r="L1765"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K1715" i="1"/>
  <c r="J1715" i="1"/>
  <c r="I1715" i="1"/>
  <c r="H1715" i="1"/>
  <c r="G1715" i="1"/>
  <c r="F1715" i="1"/>
  <c r="E1715" i="1"/>
  <c r="D1715" i="1"/>
  <c r="C1715" i="1"/>
  <c r="B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K1686" i="1"/>
  <c r="J1686" i="1"/>
  <c r="I1686" i="1"/>
  <c r="H1686" i="1"/>
  <c r="G1686" i="1"/>
  <c r="F1686" i="1"/>
  <c r="E1686" i="1"/>
  <c r="D1686" i="1"/>
  <c r="C1686" i="1"/>
  <c r="B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K1651" i="1"/>
  <c r="J1651" i="1"/>
  <c r="I1651" i="1"/>
  <c r="H1651" i="1"/>
  <c r="G1651" i="1"/>
  <c r="F1651" i="1"/>
  <c r="E1651" i="1"/>
  <c r="D1651" i="1"/>
  <c r="C1651" i="1"/>
  <c r="B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K1612" i="1"/>
  <c r="J1612" i="1"/>
  <c r="I1612" i="1"/>
  <c r="H1612" i="1"/>
  <c r="G1612" i="1"/>
  <c r="F1612" i="1"/>
  <c r="E1612" i="1"/>
  <c r="D1612" i="1"/>
  <c r="C1612" i="1"/>
  <c r="B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K1551" i="1"/>
  <c r="J1551" i="1"/>
  <c r="I1551" i="1"/>
  <c r="H1551" i="1"/>
  <c r="G1551" i="1"/>
  <c r="F1551" i="1"/>
  <c r="E1551" i="1"/>
  <c r="D1551" i="1"/>
  <c r="C1551" i="1"/>
  <c r="B1551" i="1"/>
  <c r="L1550" i="1"/>
  <c r="L1549" i="1"/>
  <c r="L1548" i="1"/>
  <c r="L1547" i="1"/>
  <c r="L1546" i="1"/>
  <c r="L1545" i="1"/>
  <c r="L1544" i="1"/>
  <c r="L1543" i="1"/>
  <c r="K1541" i="1"/>
  <c r="J1541" i="1"/>
  <c r="I1541" i="1"/>
  <c r="H1541" i="1"/>
  <c r="G1541" i="1"/>
  <c r="F1541" i="1"/>
  <c r="E1541" i="1"/>
  <c r="D1541" i="1"/>
  <c r="C1541" i="1"/>
  <c r="B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K1503" i="1"/>
  <c r="J1503" i="1"/>
  <c r="I1503" i="1"/>
  <c r="H1503" i="1"/>
  <c r="G1503" i="1"/>
  <c r="F1503" i="1"/>
  <c r="E1503" i="1"/>
  <c r="E1967" i="1" s="1"/>
  <c r="E1968" i="1" s="1"/>
  <c r="D1503" i="1"/>
  <c r="C1503" i="1"/>
  <c r="B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K1447" i="1"/>
  <c r="J1447" i="1"/>
  <c r="I1447" i="1"/>
  <c r="H1447" i="1"/>
  <c r="G1447" i="1"/>
  <c r="F1447" i="1"/>
  <c r="E1447" i="1"/>
  <c r="D1447" i="1"/>
  <c r="C1447" i="1"/>
  <c r="B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K1405" i="1"/>
  <c r="J1405" i="1"/>
  <c r="I1405" i="1"/>
  <c r="H1405" i="1"/>
  <c r="G1405" i="1"/>
  <c r="F1405" i="1"/>
  <c r="E1405" i="1"/>
  <c r="D1405" i="1"/>
  <c r="C1405" i="1"/>
  <c r="B1405" i="1"/>
  <c r="L1404" i="1"/>
  <c r="L1403" i="1"/>
  <c r="L1402" i="1"/>
  <c r="L1401" i="1"/>
  <c r="L1400" i="1"/>
  <c r="L1399" i="1"/>
  <c r="L1398" i="1"/>
  <c r="L1397" i="1"/>
  <c r="L1396" i="1"/>
  <c r="L1395" i="1"/>
  <c r="L1394" i="1"/>
  <c r="L1393" i="1"/>
  <c r="L1392" i="1"/>
  <c r="L1391" i="1"/>
  <c r="L1390" i="1"/>
  <c r="L1389" i="1"/>
  <c r="L1388" i="1"/>
  <c r="L1387" i="1"/>
  <c r="L1386" i="1"/>
  <c r="L1385" i="1"/>
  <c r="K1383" i="1"/>
  <c r="J1383" i="1"/>
  <c r="I1383" i="1"/>
  <c r="H1383" i="1"/>
  <c r="G1383" i="1"/>
  <c r="F1383" i="1"/>
  <c r="E1383" i="1"/>
  <c r="D1383" i="1"/>
  <c r="C1383" i="1"/>
  <c r="B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K1340" i="1"/>
  <c r="J1340" i="1"/>
  <c r="I1340" i="1"/>
  <c r="H1340" i="1"/>
  <c r="G1340" i="1"/>
  <c r="F1340" i="1"/>
  <c r="E1340" i="1"/>
  <c r="D1340" i="1"/>
  <c r="C1340" i="1"/>
  <c r="B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K1293" i="1"/>
  <c r="J1293" i="1"/>
  <c r="I1293" i="1"/>
  <c r="H1293" i="1"/>
  <c r="G1293" i="1"/>
  <c r="F1293" i="1"/>
  <c r="E1293" i="1"/>
  <c r="D1293" i="1"/>
  <c r="C1293" i="1"/>
  <c r="B1293" i="1"/>
  <c r="L1292" i="1"/>
  <c r="L1291" i="1"/>
  <c r="L1290" i="1"/>
  <c r="L1289" i="1"/>
  <c r="L1288" i="1"/>
  <c r="L1287" i="1"/>
  <c r="L1286" i="1"/>
  <c r="L1285" i="1"/>
  <c r="L1284" i="1"/>
  <c r="L1283" i="1"/>
  <c r="L1282" i="1"/>
  <c r="L1281" i="1"/>
  <c r="L1280" i="1"/>
  <c r="L1279" i="1"/>
  <c r="K1277" i="1"/>
  <c r="J1277" i="1"/>
  <c r="I1277" i="1"/>
  <c r="H1277" i="1"/>
  <c r="G1277" i="1"/>
  <c r="F1277" i="1"/>
  <c r="E1277" i="1"/>
  <c r="D1277" i="1"/>
  <c r="C1277" i="1"/>
  <c r="B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K1250" i="1"/>
  <c r="J1250" i="1"/>
  <c r="I1250" i="1"/>
  <c r="H1250" i="1"/>
  <c r="G1250" i="1"/>
  <c r="F1250" i="1"/>
  <c r="E1250" i="1"/>
  <c r="D1250" i="1"/>
  <c r="C1250" i="1"/>
  <c r="B1250" i="1"/>
  <c r="L1249" i="1"/>
  <c r="L1248" i="1"/>
  <c r="L1247" i="1"/>
  <c r="L1246" i="1"/>
  <c r="L1245" i="1"/>
  <c r="L1244" i="1"/>
  <c r="L1243" i="1"/>
  <c r="K1241" i="1"/>
  <c r="J1241" i="1"/>
  <c r="I1241" i="1"/>
  <c r="H1241" i="1"/>
  <c r="G1241" i="1"/>
  <c r="F1241" i="1"/>
  <c r="E1241" i="1"/>
  <c r="D1241" i="1"/>
  <c r="C1241" i="1"/>
  <c r="B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K1195" i="1"/>
  <c r="J1195" i="1"/>
  <c r="I1195" i="1"/>
  <c r="H1195" i="1"/>
  <c r="G1195" i="1"/>
  <c r="F1195" i="1"/>
  <c r="E1195" i="1"/>
  <c r="D1195" i="1"/>
  <c r="C1195" i="1"/>
  <c r="B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K1157" i="1"/>
  <c r="J1157" i="1"/>
  <c r="I1157" i="1"/>
  <c r="H1157" i="1"/>
  <c r="G1157" i="1"/>
  <c r="F1157" i="1"/>
  <c r="E1157" i="1"/>
  <c r="D1157" i="1"/>
  <c r="C1157" i="1"/>
  <c r="B1157" i="1"/>
  <c r="L1156" i="1"/>
  <c r="L1155" i="1"/>
  <c r="L1154" i="1"/>
  <c r="L1153" i="1"/>
  <c r="L1152" i="1"/>
  <c r="L1151" i="1"/>
  <c r="L1150" i="1"/>
  <c r="L1149" i="1"/>
  <c r="L1148" i="1"/>
  <c r="L1147" i="1"/>
  <c r="L1146" i="1"/>
  <c r="L1145" i="1"/>
  <c r="L1144" i="1"/>
  <c r="L1143" i="1"/>
  <c r="K1141" i="1"/>
  <c r="J1141" i="1"/>
  <c r="I1141" i="1"/>
  <c r="H1141" i="1"/>
  <c r="G1141" i="1"/>
  <c r="F1141" i="1"/>
  <c r="E1141" i="1"/>
  <c r="D1141" i="1"/>
  <c r="C1141" i="1"/>
  <c r="B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K1066" i="1"/>
  <c r="J1066" i="1"/>
  <c r="I1066" i="1"/>
  <c r="H1066" i="1"/>
  <c r="G1066" i="1"/>
  <c r="F1066" i="1"/>
  <c r="E1066" i="1"/>
  <c r="D1066" i="1"/>
  <c r="C1066" i="1"/>
  <c r="B1066" i="1"/>
  <c r="L1065" i="1"/>
  <c r="L1064" i="1"/>
  <c r="L1063" i="1"/>
  <c r="L1062" i="1"/>
  <c r="L1061" i="1"/>
  <c r="L1060" i="1"/>
  <c r="L1059" i="1"/>
  <c r="L1058" i="1"/>
  <c r="L1057" i="1"/>
  <c r="L1056" i="1"/>
  <c r="L1055" i="1"/>
  <c r="L1054" i="1"/>
  <c r="L1053" i="1"/>
  <c r="L1052" i="1"/>
  <c r="L1051" i="1"/>
  <c r="L1050" i="1"/>
  <c r="L1049" i="1"/>
  <c r="L1048" i="1"/>
  <c r="L1047" i="1"/>
  <c r="L1046" i="1"/>
  <c r="L1045" i="1"/>
  <c r="K1043" i="1"/>
  <c r="J1043" i="1"/>
  <c r="I1043" i="1"/>
  <c r="H1043" i="1"/>
  <c r="G1043" i="1"/>
  <c r="F1043" i="1"/>
  <c r="E1043" i="1"/>
  <c r="D1043" i="1"/>
  <c r="C1043" i="1"/>
  <c r="B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K1012" i="1"/>
  <c r="J1012" i="1"/>
  <c r="I1012" i="1"/>
  <c r="H1012" i="1"/>
  <c r="G1012" i="1"/>
  <c r="F1012" i="1"/>
  <c r="E1012" i="1"/>
  <c r="D1012" i="1"/>
  <c r="C1012" i="1"/>
  <c r="B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K968" i="1"/>
  <c r="J968" i="1"/>
  <c r="I968" i="1"/>
  <c r="H968" i="1"/>
  <c r="H1448" i="1" s="1"/>
  <c r="G968" i="1"/>
  <c r="F968" i="1"/>
  <c r="E968" i="1"/>
  <c r="D968" i="1"/>
  <c r="C968" i="1"/>
  <c r="B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K916" i="1"/>
  <c r="J916" i="1"/>
  <c r="I916" i="1"/>
  <c r="H916" i="1"/>
  <c r="G916" i="1"/>
  <c r="F916" i="1"/>
  <c r="E916" i="1"/>
  <c r="D916" i="1"/>
  <c r="C916" i="1"/>
  <c r="B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K883" i="1"/>
  <c r="J883" i="1"/>
  <c r="I883" i="1"/>
  <c r="H883" i="1"/>
  <c r="G883" i="1"/>
  <c r="F883" i="1"/>
  <c r="E883" i="1"/>
  <c r="D883" i="1"/>
  <c r="C883" i="1"/>
  <c r="B883" i="1"/>
  <c r="L882" i="1"/>
  <c r="L883" i="1" s="1"/>
  <c r="K880" i="1"/>
  <c r="J880" i="1"/>
  <c r="I880" i="1"/>
  <c r="H880" i="1"/>
  <c r="G880" i="1"/>
  <c r="F880" i="1"/>
  <c r="E880" i="1"/>
  <c r="D880" i="1"/>
  <c r="C880" i="1"/>
  <c r="B880" i="1"/>
  <c r="L879" i="1"/>
  <c r="L878" i="1"/>
  <c r="L877" i="1"/>
  <c r="L876" i="1"/>
  <c r="L875" i="1"/>
  <c r="L874" i="1"/>
  <c r="L873" i="1"/>
  <c r="L872" i="1"/>
  <c r="L871" i="1"/>
  <c r="L870" i="1"/>
  <c r="L869" i="1"/>
  <c r="L868" i="1"/>
  <c r="L867" i="1"/>
  <c r="L866" i="1"/>
  <c r="L865" i="1"/>
  <c r="L864" i="1"/>
  <c r="L863" i="1"/>
  <c r="L862" i="1"/>
  <c r="L861" i="1"/>
  <c r="L860" i="1"/>
  <c r="L859" i="1"/>
  <c r="L858" i="1"/>
  <c r="L857" i="1"/>
  <c r="L856" i="1"/>
  <c r="K854" i="1"/>
  <c r="J854" i="1"/>
  <c r="I854" i="1"/>
  <c r="H854" i="1"/>
  <c r="G854" i="1"/>
  <c r="F854" i="1"/>
  <c r="E854" i="1"/>
  <c r="D854" i="1"/>
  <c r="C854" i="1"/>
  <c r="B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K813" i="1"/>
  <c r="J813" i="1"/>
  <c r="I813" i="1"/>
  <c r="H813" i="1"/>
  <c r="G813" i="1"/>
  <c r="F813" i="1"/>
  <c r="E813" i="1"/>
  <c r="D813" i="1"/>
  <c r="C813" i="1"/>
  <c r="B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K783" i="1"/>
  <c r="J783" i="1"/>
  <c r="I783" i="1"/>
  <c r="H783" i="1"/>
  <c r="G783" i="1"/>
  <c r="F783" i="1"/>
  <c r="E783" i="1"/>
  <c r="D783" i="1"/>
  <c r="C783" i="1"/>
  <c r="B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K753" i="1"/>
  <c r="J753" i="1"/>
  <c r="I753" i="1"/>
  <c r="H753" i="1"/>
  <c r="G753" i="1"/>
  <c r="F753" i="1"/>
  <c r="E753" i="1"/>
  <c r="D753" i="1"/>
  <c r="C753" i="1"/>
  <c r="B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53" i="1" s="1"/>
  <c r="K712" i="1"/>
  <c r="J712" i="1"/>
  <c r="I712" i="1"/>
  <c r="H712" i="1"/>
  <c r="G712" i="1"/>
  <c r="F712" i="1"/>
  <c r="E712" i="1"/>
  <c r="D712" i="1"/>
  <c r="C712" i="1"/>
  <c r="B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K680" i="1"/>
  <c r="J680" i="1"/>
  <c r="I680" i="1"/>
  <c r="H680" i="1"/>
  <c r="G680" i="1"/>
  <c r="F680" i="1"/>
  <c r="E680" i="1"/>
  <c r="D680" i="1"/>
  <c r="C680" i="1"/>
  <c r="B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K632" i="1"/>
  <c r="J632" i="1"/>
  <c r="I632" i="1"/>
  <c r="H632" i="1"/>
  <c r="G632" i="1"/>
  <c r="F632" i="1"/>
  <c r="E632" i="1"/>
  <c r="D632" i="1"/>
  <c r="C632" i="1"/>
  <c r="B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K598" i="1"/>
  <c r="J598" i="1"/>
  <c r="I598" i="1"/>
  <c r="H598" i="1"/>
  <c r="G598" i="1"/>
  <c r="F598" i="1"/>
  <c r="E598" i="1"/>
  <c r="E917" i="1" s="1"/>
  <c r="D598" i="1"/>
  <c r="C598" i="1"/>
  <c r="B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K534" i="1"/>
  <c r="J534" i="1"/>
  <c r="I534" i="1"/>
  <c r="H534" i="1"/>
  <c r="G534" i="1"/>
  <c r="F534" i="1"/>
  <c r="E534" i="1"/>
  <c r="D534" i="1"/>
  <c r="C534" i="1"/>
  <c r="B534" i="1"/>
  <c r="L533" i="1"/>
  <c r="L532" i="1"/>
  <c r="L531" i="1"/>
  <c r="L530" i="1"/>
  <c r="L529" i="1"/>
  <c r="K527" i="1"/>
  <c r="J527" i="1"/>
  <c r="I527" i="1"/>
  <c r="H527" i="1"/>
  <c r="G527" i="1"/>
  <c r="F527" i="1"/>
  <c r="E527" i="1"/>
  <c r="D527" i="1"/>
  <c r="C527" i="1"/>
  <c r="B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K500" i="1"/>
  <c r="J500" i="1"/>
  <c r="I500" i="1"/>
  <c r="H500" i="1"/>
  <c r="G500" i="1"/>
  <c r="F500" i="1"/>
  <c r="E500" i="1"/>
  <c r="D500" i="1"/>
  <c r="C500" i="1"/>
  <c r="B500" i="1"/>
  <c r="L499" i="1"/>
  <c r="L498" i="1"/>
  <c r="L500" i="1" s="1"/>
  <c r="K496" i="1"/>
  <c r="J496" i="1"/>
  <c r="I496" i="1"/>
  <c r="H496" i="1"/>
  <c r="G496" i="1"/>
  <c r="F496" i="1"/>
  <c r="E496" i="1"/>
  <c r="D496" i="1"/>
  <c r="C496" i="1"/>
  <c r="B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K449" i="1"/>
  <c r="J449" i="1"/>
  <c r="I449" i="1"/>
  <c r="H449" i="1"/>
  <c r="G449" i="1"/>
  <c r="F449" i="1"/>
  <c r="E449" i="1"/>
  <c r="D449" i="1"/>
  <c r="C449" i="1"/>
  <c r="B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K416" i="1"/>
  <c r="J416" i="1"/>
  <c r="I416" i="1"/>
  <c r="H416" i="1"/>
  <c r="G416" i="1"/>
  <c r="F416" i="1"/>
  <c r="E416" i="1"/>
  <c r="D416" i="1"/>
  <c r="C416" i="1"/>
  <c r="B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K366" i="1"/>
  <c r="J366" i="1"/>
  <c r="I366" i="1"/>
  <c r="H366" i="1"/>
  <c r="H535" i="1" s="1"/>
  <c r="H536" i="1" s="1"/>
  <c r="G366" i="1"/>
  <c r="F366" i="1"/>
  <c r="E366" i="1"/>
  <c r="D366" i="1"/>
  <c r="D535" i="1" s="1"/>
  <c r="D536" i="1" s="1"/>
  <c r="C366" i="1"/>
  <c r="C535" i="1" s="1"/>
  <c r="C536" i="1" s="1"/>
  <c r="B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K288" i="1"/>
  <c r="J288" i="1"/>
  <c r="I288" i="1"/>
  <c r="H288" i="1"/>
  <c r="G288" i="1"/>
  <c r="F288" i="1"/>
  <c r="E288" i="1"/>
  <c r="D288" i="1"/>
  <c r="C288" i="1"/>
  <c r="B288" i="1"/>
  <c r="L287" i="1"/>
  <c r="L286" i="1"/>
  <c r="L285" i="1"/>
  <c r="L284" i="1"/>
  <c r="L283" i="1"/>
  <c r="L282" i="1"/>
  <c r="L281" i="1"/>
  <c r="L280" i="1"/>
  <c r="L279" i="1"/>
  <c r="L278" i="1"/>
  <c r="L277" i="1"/>
  <c r="L276" i="1"/>
  <c r="L275" i="1"/>
  <c r="L274" i="1"/>
  <c r="L273" i="1"/>
  <c r="L272" i="1"/>
  <c r="L271" i="1"/>
  <c r="L270" i="1"/>
  <c r="L269" i="1"/>
  <c r="L268" i="1"/>
  <c r="K266" i="1"/>
  <c r="J266" i="1"/>
  <c r="I266" i="1"/>
  <c r="H266" i="1"/>
  <c r="G266" i="1"/>
  <c r="F266" i="1"/>
  <c r="E266" i="1"/>
  <c r="D266" i="1"/>
  <c r="C266" i="1"/>
  <c r="B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K237" i="1"/>
  <c r="J237" i="1"/>
  <c r="I237" i="1"/>
  <c r="H237" i="1"/>
  <c r="G237" i="1"/>
  <c r="F237" i="1"/>
  <c r="E237" i="1"/>
  <c r="D237" i="1"/>
  <c r="C237" i="1"/>
  <c r="B237" i="1"/>
  <c r="L236" i="1"/>
  <c r="L235" i="1"/>
  <c r="L234" i="1"/>
  <c r="L233" i="1"/>
  <c r="L232" i="1"/>
  <c r="L231" i="1"/>
  <c r="L230" i="1"/>
  <c r="L229" i="1"/>
  <c r="L228" i="1"/>
  <c r="L227" i="1"/>
  <c r="L226" i="1"/>
  <c r="L225" i="1"/>
  <c r="L224" i="1"/>
  <c r="L223" i="1"/>
  <c r="L222" i="1"/>
  <c r="L221" i="1"/>
  <c r="L220" i="1"/>
  <c r="K218" i="1"/>
  <c r="J218" i="1"/>
  <c r="I218" i="1"/>
  <c r="H218" i="1"/>
  <c r="G218" i="1"/>
  <c r="F218" i="1"/>
  <c r="E218" i="1"/>
  <c r="D218" i="1"/>
  <c r="C218" i="1"/>
  <c r="B218" i="1"/>
  <c r="L217" i="1"/>
  <c r="L216" i="1"/>
  <c r="L215" i="1"/>
  <c r="L214" i="1"/>
  <c r="L213" i="1"/>
  <c r="L212" i="1"/>
  <c r="L211" i="1"/>
  <c r="L210" i="1"/>
  <c r="L209" i="1"/>
  <c r="L208" i="1"/>
  <c r="L207" i="1"/>
  <c r="L206" i="1"/>
  <c r="L205" i="1"/>
  <c r="L204" i="1"/>
  <c r="L203" i="1"/>
  <c r="L202" i="1"/>
  <c r="L201" i="1"/>
  <c r="L200" i="1"/>
  <c r="L199" i="1"/>
  <c r="L198" i="1"/>
  <c r="L197" i="1"/>
  <c r="K195" i="1"/>
  <c r="J195" i="1"/>
  <c r="I195" i="1"/>
  <c r="H195" i="1"/>
  <c r="G195" i="1"/>
  <c r="F195" i="1"/>
  <c r="E195" i="1"/>
  <c r="D195" i="1"/>
  <c r="C195" i="1"/>
  <c r="B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K125" i="1"/>
  <c r="J125" i="1"/>
  <c r="I125" i="1"/>
  <c r="H125" i="1"/>
  <c r="G125" i="1"/>
  <c r="F125" i="1"/>
  <c r="E125" i="1"/>
  <c r="D125" i="1"/>
  <c r="C125" i="1"/>
  <c r="B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K63" i="1"/>
  <c r="J63" i="1"/>
  <c r="I63" i="1"/>
  <c r="H63" i="1"/>
  <c r="G63" i="1"/>
  <c r="F63" i="1"/>
  <c r="E63" i="1"/>
  <c r="D63" i="1"/>
  <c r="C63" i="1"/>
  <c r="B63" i="1"/>
  <c r="L62" i="1"/>
  <c r="L61" i="1"/>
  <c r="K59" i="1"/>
  <c r="J59" i="1"/>
  <c r="I59" i="1"/>
  <c r="H59" i="1"/>
  <c r="G59" i="1"/>
  <c r="F59" i="1"/>
  <c r="E59" i="1"/>
  <c r="D59" i="1"/>
  <c r="C59" i="1"/>
  <c r="B59" i="1"/>
  <c r="L58" i="1"/>
  <c r="L57" i="1"/>
  <c r="K53" i="1"/>
  <c r="J53" i="1"/>
  <c r="I53" i="1"/>
  <c r="H53" i="1"/>
  <c r="G53" i="1"/>
  <c r="F53" i="1"/>
  <c r="E53" i="1"/>
  <c r="D53" i="1"/>
  <c r="C53" i="1"/>
  <c r="B53" i="1"/>
  <c r="L52" i="1"/>
  <c r="L51" i="1"/>
  <c r="L50" i="1"/>
  <c r="L49" i="1"/>
  <c r="L48" i="1"/>
  <c r="L47" i="1"/>
  <c r="L46" i="1"/>
  <c r="L45" i="1"/>
  <c r="L44" i="1"/>
  <c r="L43" i="1"/>
  <c r="L42" i="1"/>
  <c r="L41" i="1"/>
  <c r="L40" i="1"/>
  <c r="L39" i="1"/>
  <c r="L38" i="1"/>
  <c r="K36" i="1"/>
  <c r="J36" i="1"/>
  <c r="I36" i="1"/>
  <c r="H36" i="1"/>
  <c r="G36" i="1"/>
  <c r="F36" i="1"/>
  <c r="E36" i="1"/>
  <c r="D36" i="1"/>
  <c r="C36" i="1"/>
  <c r="B36" i="1"/>
  <c r="L35" i="1"/>
  <c r="L34" i="1"/>
  <c r="L33" i="1"/>
  <c r="L32" i="1"/>
  <c r="L31" i="1"/>
  <c r="L30" i="1"/>
  <c r="L29" i="1"/>
  <c r="L28" i="1"/>
  <c r="L27" i="1"/>
  <c r="L26" i="1"/>
  <c r="L25" i="1"/>
  <c r="L24" i="1"/>
  <c r="L23" i="1"/>
  <c r="L22" i="1"/>
  <c r="L21" i="1"/>
  <c r="L20" i="1"/>
  <c r="K18" i="1"/>
  <c r="K54" i="1" s="1"/>
  <c r="J18" i="1"/>
  <c r="I18" i="1"/>
  <c r="H18" i="1"/>
  <c r="H54" i="1" s="1"/>
  <c r="G18" i="1"/>
  <c r="F18" i="1"/>
  <c r="E18" i="1"/>
  <c r="D18" i="1"/>
  <c r="D54" i="1" s="1"/>
  <c r="C18" i="1"/>
  <c r="C54" i="1" s="1"/>
  <c r="B18" i="1"/>
  <c r="L17" i="1"/>
  <c r="L16" i="1"/>
  <c r="L15" i="1"/>
  <c r="L14" i="1"/>
  <c r="L13" i="1"/>
  <c r="L12" i="1"/>
  <c r="L18" i="1" s="1"/>
  <c r="I2029" i="1" l="1"/>
  <c r="G1967" i="1"/>
  <c r="G1968" i="1" s="1"/>
  <c r="B2029" i="1"/>
  <c r="L63" i="1"/>
  <c r="L125" i="1"/>
  <c r="L237" i="1"/>
  <c r="L854" i="1"/>
  <c r="L880" i="1"/>
  <c r="L1012" i="1"/>
  <c r="L1405" i="1"/>
  <c r="I1967" i="1"/>
  <c r="I1968" i="1" s="1"/>
  <c r="E2029" i="1"/>
  <c r="K535" i="1"/>
  <c r="K536" i="1" s="1"/>
  <c r="L366" i="1"/>
  <c r="G54" i="1"/>
  <c r="G289" i="1"/>
  <c r="D1448" i="1"/>
  <c r="L1651" i="1"/>
  <c r="C289" i="1"/>
  <c r="E54" i="1"/>
  <c r="I54" i="1"/>
  <c r="L36" i="1"/>
  <c r="L54" i="1" s="1"/>
  <c r="H289" i="1"/>
  <c r="H290" i="1" s="1"/>
  <c r="H291" i="1" s="1"/>
  <c r="L195" i="1"/>
  <c r="D289" i="1"/>
  <c r="L266" i="1"/>
  <c r="E535" i="1"/>
  <c r="E536" i="1" s="1"/>
  <c r="I535" i="1"/>
  <c r="I536" i="1" s="1"/>
  <c r="F917" i="1"/>
  <c r="H917" i="1"/>
  <c r="H1449" i="1" s="1"/>
  <c r="L680" i="1"/>
  <c r="L712" i="1"/>
  <c r="L813" i="1"/>
  <c r="L916" i="1"/>
  <c r="E1448" i="1"/>
  <c r="E1449" i="1" s="1"/>
  <c r="E1969" i="1" s="1"/>
  <c r="I1448" i="1"/>
  <c r="L1141" i="1"/>
  <c r="L1157" i="1"/>
  <c r="L1250" i="1"/>
  <c r="L1293" i="1"/>
  <c r="L1340" i="1"/>
  <c r="L1383" i="1"/>
  <c r="L1447" i="1"/>
  <c r="B1967" i="1"/>
  <c r="B1968" i="1" s="1"/>
  <c r="F1967" i="1"/>
  <c r="F1968" i="1" s="1"/>
  <c r="J1967" i="1"/>
  <c r="J1968" i="1" s="1"/>
  <c r="L1769" i="1"/>
  <c r="L1917" i="1"/>
  <c r="L1966" i="1"/>
  <c r="C2029" i="1"/>
  <c r="K2029" i="1"/>
  <c r="F2029" i="1"/>
  <c r="B54" i="1"/>
  <c r="F54" i="1"/>
  <c r="J54" i="1"/>
  <c r="L53" i="1"/>
  <c r="C290" i="1"/>
  <c r="C291" i="1" s="1"/>
  <c r="G290" i="1"/>
  <c r="I289" i="1"/>
  <c r="I290" i="1" s="1"/>
  <c r="I291" i="1" s="1"/>
  <c r="E289" i="1"/>
  <c r="E290" i="1" s="1"/>
  <c r="E291" i="1" s="1"/>
  <c r="L288" i="1"/>
  <c r="B535" i="1"/>
  <c r="B536" i="1" s="1"/>
  <c r="F535" i="1"/>
  <c r="F536" i="1" s="1"/>
  <c r="J535" i="1"/>
  <c r="J536" i="1" s="1"/>
  <c r="L449" i="1"/>
  <c r="G535" i="1"/>
  <c r="G536" i="1" s="1"/>
  <c r="L598" i="1"/>
  <c r="C917" i="1"/>
  <c r="G917" i="1"/>
  <c r="K917" i="1"/>
  <c r="I917" i="1"/>
  <c r="L968" i="1"/>
  <c r="B1448" i="1"/>
  <c r="F1448" i="1"/>
  <c r="J1448" i="1"/>
  <c r="L1066" i="1"/>
  <c r="L1277" i="1"/>
  <c r="L1551" i="1"/>
  <c r="C1967" i="1"/>
  <c r="C1968" i="1" s="1"/>
  <c r="K1967" i="1"/>
  <c r="K1968" i="1" s="1"/>
  <c r="L1715" i="1"/>
  <c r="L1890" i="1"/>
  <c r="H1967" i="1"/>
  <c r="H1968" i="1" s="1"/>
  <c r="G2029" i="1"/>
  <c r="L2028" i="1"/>
  <c r="L2039" i="1"/>
  <c r="K289" i="1"/>
  <c r="K290" i="1" s="1"/>
  <c r="K291" i="1" s="1"/>
  <c r="L416" i="1"/>
  <c r="L59" i="1"/>
  <c r="D290" i="1"/>
  <c r="B289" i="1"/>
  <c r="B290" i="1" s="1"/>
  <c r="F289" i="1"/>
  <c r="J289" i="1"/>
  <c r="J290" i="1" s="1"/>
  <c r="L218" i="1"/>
  <c r="L496" i="1"/>
  <c r="L527" i="1"/>
  <c r="L534" i="1"/>
  <c r="D917" i="1"/>
  <c r="D1449" i="1" s="1"/>
  <c r="L632" i="1"/>
  <c r="B917" i="1"/>
  <c r="J917" i="1"/>
  <c r="J1449" i="1" s="1"/>
  <c r="J1969" i="1" s="1"/>
  <c r="L783" i="1"/>
  <c r="C1448" i="1"/>
  <c r="G1448" i="1"/>
  <c r="K1448" i="1"/>
  <c r="L1043" i="1"/>
  <c r="L1195" i="1"/>
  <c r="L1241" i="1"/>
  <c r="L1503" i="1"/>
  <c r="D1967" i="1"/>
  <c r="D1968" i="1" s="1"/>
  <c r="L1541" i="1"/>
  <c r="L1967" i="1" s="1"/>
  <c r="L1968" i="1" s="1"/>
  <c r="L1612" i="1"/>
  <c r="L1686" i="1"/>
  <c r="L1978" i="1"/>
  <c r="L1990" i="1"/>
  <c r="H2029" i="1"/>
  <c r="L2009" i="1"/>
  <c r="G291" i="1"/>
  <c r="B1449" i="1"/>
  <c r="B1969" i="1" s="1"/>
  <c r="F1449" i="1"/>
  <c r="F1969" i="1" s="1"/>
  <c r="D291" i="1"/>
  <c r="F290" i="1"/>
  <c r="F291" i="1" s="1"/>
  <c r="H1969" i="1" l="1"/>
  <c r="I1449" i="1"/>
  <c r="I1969" i="1" s="1"/>
  <c r="I1970" i="1" s="1"/>
  <c r="L535" i="1"/>
  <c r="L536" i="1" s="1"/>
  <c r="D1969" i="1"/>
  <c r="D1970" i="1" s="1"/>
  <c r="D2040" i="1" s="1"/>
  <c r="L289" i="1"/>
  <c r="L290" i="1" s="1"/>
  <c r="L291" i="1" s="1"/>
  <c r="L1448" i="1"/>
  <c r="C1449" i="1"/>
  <c r="C1969" i="1" s="1"/>
  <c r="B291" i="1"/>
  <c r="B1970" i="1" s="1"/>
  <c r="B2040" i="1" s="1"/>
  <c r="H1970" i="1"/>
  <c r="H2030" i="1" s="1"/>
  <c r="L917" i="1"/>
  <c r="L1449" i="1" s="1"/>
  <c r="L1969" i="1" s="1"/>
  <c r="E1970" i="1"/>
  <c r="E2030" i="1" s="1"/>
  <c r="F1970" i="1"/>
  <c r="K1449" i="1"/>
  <c r="K1969" i="1" s="1"/>
  <c r="J291" i="1"/>
  <c r="J1970" i="1" s="1"/>
  <c r="L2029" i="1"/>
  <c r="G1449" i="1"/>
  <c r="G1969" i="1" s="1"/>
  <c r="G1970" i="1" s="1"/>
  <c r="F2030" i="1"/>
  <c r="F2040" i="1"/>
  <c r="K1970" i="1"/>
  <c r="C1970" i="1"/>
  <c r="I2030" i="1" l="1"/>
  <c r="I2040" i="1"/>
  <c r="L1970" i="1"/>
  <c r="L2040" i="1" s="1"/>
  <c r="H2040" i="1"/>
  <c r="B2030" i="1"/>
  <c r="E2040" i="1"/>
  <c r="J2030" i="1"/>
  <c r="J2040" i="1"/>
  <c r="G2030" i="1"/>
  <c r="G2040" i="1"/>
  <c r="D2030" i="1"/>
  <c r="C2040" i="1"/>
  <c r="C2030" i="1"/>
  <c r="K2030" i="1"/>
  <c r="K2040" i="1"/>
  <c r="L2030" i="1" l="1"/>
  <c r="E4" i="24"/>
  <c r="I4" i="24"/>
  <c r="I7" i="24" s="1"/>
  <c r="E7" i="24" l="1"/>
  <c r="H4" i="24"/>
  <c r="H7" i="24" s="1"/>
  <c r="F4" i="24"/>
  <c r="B4" i="24"/>
  <c r="B7" i="24" s="1"/>
  <c r="K4" i="24"/>
  <c r="K7" i="24" s="1"/>
  <c r="G4" i="24" l="1"/>
  <c r="G7" i="24" s="1"/>
  <c r="D4" i="24"/>
  <c r="D7" i="24" s="1"/>
  <c r="C4" i="24"/>
  <c r="C7" i="24" s="1"/>
  <c r="J4" i="24"/>
  <c r="J7" i="24" s="1"/>
  <c r="F7" i="24"/>
  <c r="N4" i="24" l="1"/>
  <c r="N7" i="24" s="1"/>
  <c r="M4" i="24"/>
  <c r="M7" i="24" s="1"/>
</calcChain>
</file>

<file path=xl/sharedStrings.xml><?xml version="1.0" encoding="utf-8"?>
<sst xmlns="http://schemas.openxmlformats.org/spreadsheetml/2006/main" count="7073" uniqueCount="881">
  <si>
    <t>Qualys, Inc.</t>
  </si>
  <si>
    <t>Qualys, Inc. (Consolidated)</t>
  </si>
  <si>
    <t>Qualys Income Statement - OneWorld - NEW - ID 4261</t>
  </si>
  <si>
    <t>From Jan 2017 to Jun 2019</t>
  </si>
  <si>
    <t/>
  </si>
  <si>
    <t>NetSuite Administrator as Owner &amp; include report ID in Name per TICK:54271</t>
  </si>
  <si>
    <t>Financial Row</t>
  </si>
  <si>
    <t>Q1 2017</t>
  </si>
  <si>
    <t>Q2 2017</t>
  </si>
  <si>
    <t>Q3 2017</t>
  </si>
  <si>
    <t>Q4 2017</t>
  </si>
  <si>
    <t>Q1 2018</t>
  </si>
  <si>
    <t>Q2 2018</t>
  </si>
  <si>
    <t>Q3 2018</t>
  </si>
  <si>
    <t>Q4 2018</t>
  </si>
  <si>
    <t>Q1 2019</t>
  </si>
  <si>
    <t>Q2 2019</t>
  </si>
  <si>
    <t>Total</t>
  </si>
  <si>
    <t> </t>
  </si>
  <si>
    <t>Amount</t>
  </si>
  <si>
    <t>Ordinary Income/Expense</t>
  </si>
  <si>
    <t>Total Revenues</t>
  </si>
  <si>
    <t>Revenues</t>
  </si>
  <si>
    <t>41120 - Revenue - Consultant Scans</t>
  </si>
  <si>
    <t>49950 - Revenue - Other</t>
  </si>
  <si>
    <t>41121 - Revenue - Scanner Rental Income</t>
  </si>
  <si>
    <t>41108 - Revenue - Scanners</t>
  </si>
  <si>
    <t>41101 - Subscription Revenue - Direct</t>
  </si>
  <si>
    <t>41102 - Subscription Revenue – Hedge</t>
  </si>
  <si>
    <t>Reimbursement of Comm Expenses</t>
  </si>
  <si>
    <t>42215 - Revenue - Reimb of Expenses - Australia</t>
  </si>
  <si>
    <t>42213 - Revenue - Reimb of Expenses - Brazil</t>
  </si>
  <si>
    <t>42204 - Revenue - Reimb of Expenses - Canada</t>
  </si>
  <si>
    <t>42218 - Revenue - Reimb of Expenses - Colombia</t>
  </si>
  <si>
    <t>42202 - Revenue - Reimb of Expenses - France</t>
  </si>
  <si>
    <t>42201 - Revenue - Reimb of Expenses - GmbH</t>
  </si>
  <si>
    <t>42205 - Revenue - Reimb of Expenses - Hong Kong</t>
  </si>
  <si>
    <t>42212 - Revenue - Reimb of Expenses - India</t>
  </si>
  <si>
    <t>42214 - Revenue - Reimb of Expenses - Middle East FZE (DSO)</t>
  </si>
  <si>
    <t>42219 - Revenue - Reimb of Expenses - Netherlands</t>
  </si>
  <si>
    <t>42217 - Revenue - Reimb of Expenses - S. Africa</t>
  </si>
  <si>
    <t>42210 - Revenue - Reimb of Expenses - Singapore</t>
  </si>
  <si>
    <t>42216 - Revenue - Reimb of Expenses - Switzerland</t>
  </si>
  <si>
    <t>42200 - Revenue - Reimb of Expenses - UK</t>
  </si>
  <si>
    <t>42203 - Revenue-Reimb of Comm Exp-Japan</t>
  </si>
  <si>
    <t>42220 - Subscription Revenue - US</t>
  </si>
  <si>
    <t>Commissionaire Revenues</t>
  </si>
  <si>
    <t>42001 - Revenue - Commissionaire - GmbH</t>
  </si>
  <si>
    <t>42002 - Revenue - Commissionaire - SA</t>
  </si>
  <si>
    <t>42000 - Revenue - Commissionaire - UK</t>
  </si>
  <si>
    <t>42015 - Revenue - Cost Plus - Australia</t>
  </si>
  <si>
    <t>42013 - Revenue - Cost Plus - Brazil</t>
  </si>
  <si>
    <t>42004 - Revenue - Cost Plus - Canada</t>
  </si>
  <si>
    <t>42018 - Revenue - Cost Plus - Colombia</t>
  </si>
  <si>
    <t>42012 - Revenue - Cost Plus - India</t>
  </si>
  <si>
    <t>42003 - Revenue - Cost Plus - Japan</t>
  </si>
  <si>
    <t>42014 - Revenue - Cost Plus - Middle East FZE (DSO)</t>
  </si>
  <si>
    <t>42019 - Revenue - Cost Plus - Netherlands</t>
  </si>
  <si>
    <t>42017 - Revenue - Cost Plus - S. Africa</t>
  </si>
  <si>
    <t>42010 - Revenue - Cost Plus - Singapore</t>
  </si>
  <si>
    <t>42016 - Revenue - Cost Plus - Switzerland</t>
  </si>
  <si>
    <t>42005 - Revenue - Cost Plus -Hong Kong</t>
  </si>
  <si>
    <t>Cost Of Sales</t>
  </si>
  <si>
    <t>- No Department -</t>
  </si>
  <si>
    <t>51101 - Cost of Service</t>
  </si>
  <si>
    <t>51102 - Cost of Service - Scanners</t>
  </si>
  <si>
    <t>Total - No Department -</t>
  </si>
  <si>
    <t>000000 - Balance Sheet</t>
  </si>
  <si>
    <t>Total - 000000 - Balance Sheet</t>
  </si>
  <si>
    <t>Cost of Sales</t>
  </si>
  <si>
    <t>005103 - Technical Support</t>
  </si>
  <si>
    <t>61101 - Salaries</t>
  </si>
  <si>
    <t>61102 - Overtime</t>
  </si>
  <si>
    <t>61103 - Vacation</t>
  </si>
  <si>
    <t>61104 - Bonus</t>
  </si>
  <si>
    <t>61105 - Commissions</t>
  </si>
  <si>
    <t>61106 - Severance</t>
  </si>
  <si>
    <t>61150 - Temporary Services</t>
  </si>
  <si>
    <t>61180 - Stock Option Expense (FAS123R)</t>
  </si>
  <si>
    <t>61183 - Stock Compensation Expense - RSU</t>
  </si>
  <si>
    <t>61194 - Other Compensation - 1Mobility</t>
  </si>
  <si>
    <t>61300 - 401(k) Employer Match</t>
  </si>
  <si>
    <t>61301 - Employee Benefits</t>
  </si>
  <si>
    <t>61302 - Payroll Taxes</t>
  </si>
  <si>
    <t>61303 - Workers Compensation Ins</t>
  </si>
  <si>
    <t>61320 - Social Charges URSSAF</t>
  </si>
  <si>
    <t>61322 - Manager Retirement</t>
  </si>
  <si>
    <t>61325 - Apprenticeship Levy Expenses</t>
  </si>
  <si>
    <t>61326 - Pension Liab &amp; Mutual</t>
  </si>
  <si>
    <t>61327 - Social Charges Holiday Variance</t>
  </si>
  <si>
    <t>61502 - Travel - Transportation</t>
  </si>
  <si>
    <t>61503 - Meals</t>
  </si>
  <si>
    <t>61504 - Company Functions</t>
  </si>
  <si>
    <t>61506 - Travel - Lodging</t>
  </si>
  <si>
    <t>61507 - Entertainment</t>
  </si>
  <si>
    <t>61510 - Travel - Mileage</t>
  </si>
  <si>
    <t>61701 - Recruiting</t>
  </si>
  <si>
    <t>61702 - Employee Relocation</t>
  </si>
  <si>
    <t>61902 - Employee Training / Seminars</t>
  </si>
  <si>
    <t>62104 - Trade Shows</t>
  </si>
  <si>
    <t>62107 - Printing &amp; Graphics</t>
  </si>
  <si>
    <t>62301 - Consulting</t>
  </si>
  <si>
    <t>62502 - Lease Expense</t>
  </si>
  <si>
    <t>62503 - Postage &amp; Courier</t>
  </si>
  <si>
    <t>62504 - Office Supplies</t>
  </si>
  <si>
    <t>62505 - Licenses &amp; Software</t>
  </si>
  <si>
    <t>62506 - Utilities</t>
  </si>
  <si>
    <t>62507 - Telecommunications</t>
  </si>
  <si>
    <t>62511 - Building Repairs &amp; Maint</t>
  </si>
  <si>
    <t>62702 - Other Supplies &amp; Non-Cap Equip</t>
  </si>
  <si>
    <t>62705 - Equipment Repairs &amp; Maint</t>
  </si>
  <si>
    <t>62901 - Deprec - Furn &amp; Fixtures</t>
  </si>
  <si>
    <t>62903 - Deprec - Hardware</t>
  </si>
  <si>
    <t>62909 - Deprec - Telecom Equip</t>
  </si>
  <si>
    <t>62951 - Deprec - Leasehold Improvements</t>
  </si>
  <si>
    <t>62952 - Gain or Loss on Sale of Assets</t>
  </si>
  <si>
    <t>62955 - Deprec – Cap software amort</t>
  </si>
  <si>
    <t>63304 - Fees</t>
  </si>
  <si>
    <t>63310 - Training Tax Expense</t>
  </si>
  <si>
    <t>63311 - Apprenticeship Levy Exp</t>
  </si>
  <si>
    <t>63400 - Miscellaneous Expense</t>
  </si>
  <si>
    <t>69505 - Allocation In - Other</t>
  </si>
  <si>
    <t>69506 - Allocation Out - Other</t>
  </si>
  <si>
    <t>69507 - Allocation In - SFDC</t>
  </si>
  <si>
    <t>69509 - Allocation In- Netsuite</t>
  </si>
  <si>
    <t>69511 - Allocation In - Biz Apps</t>
  </si>
  <si>
    <t>69513 - Allocation In - Corp</t>
  </si>
  <si>
    <t>69515 - Allocation In - IT</t>
  </si>
  <si>
    <t>69516 - Allocation Out - IT</t>
  </si>
  <si>
    <t>69517 - Allocation In - Facility</t>
  </si>
  <si>
    <t>Total - 005103 - Technical Support</t>
  </si>
  <si>
    <t>005111 - Operations</t>
  </si>
  <si>
    <t>61909 - Dues &amp; Subscriptions</t>
  </si>
  <si>
    <t>62512 - Rent - Other</t>
  </si>
  <si>
    <t>62701 - Data Center</t>
  </si>
  <si>
    <t>62801 - Prototype - Scanners</t>
  </si>
  <si>
    <t>62905 - Deprec - Software</t>
  </si>
  <si>
    <t>62907 - Deprec - Office Equipment</t>
  </si>
  <si>
    <t>62910 - Deprec - Leased Equipment</t>
  </si>
  <si>
    <t>62925 - Deprec - Scanner Reserve</t>
  </si>
  <si>
    <t>62933 - Deprec - Voyager Scanners</t>
  </si>
  <si>
    <t>62935 - Deprec - NV Scanners</t>
  </si>
  <si>
    <t>63302 - Penalties</t>
  </si>
  <si>
    <t>63303 - Taxes</t>
  </si>
  <si>
    <t>Total - 005111 - Operations</t>
  </si>
  <si>
    <t>005122 - Customer Service</t>
  </si>
  <si>
    <t>Total - 005122 - Customer Service</t>
  </si>
  <si>
    <t>005123 - Direct Cost of Sales</t>
  </si>
  <si>
    <t>62959 - Amortization Expense - Nevis Technology</t>
  </si>
  <si>
    <t>62960 - Amortization Expense - Netwatcher Technology</t>
  </si>
  <si>
    <t>62961 - Amortization Expense - 1 MobilityTechnology</t>
  </si>
  <si>
    <t>62962 - Amortization Expense – Layered Insight</t>
  </si>
  <si>
    <t>62963 - Amortization Expense - Adya</t>
  </si>
  <si>
    <t>63308 - Custom Duty Charge</t>
  </si>
  <si>
    <t>63309 - VAT Tax</t>
  </si>
  <si>
    <t>Total - 005123 - Direct Cost of Sales</t>
  </si>
  <si>
    <t>005124 - Training</t>
  </si>
  <si>
    <t>61903 - Customer Training / Seminars</t>
  </si>
  <si>
    <t>Total - 005124 - Training</t>
  </si>
  <si>
    <t>005125 - Customer Support (Dir)</t>
  </si>
  <si>
    <t>Total - 005125 - Customer Support (Dir)</t>
  </si>
  <si>
    <t>Total - Cost of Sales</t>
  </si>
  <si>
    <t>Total - Cost Of Sales</t>
  </si>
  <si>
    <t>Gross Profit</t>
  </si>
  <si>
    <t>Expenses</t>
  </si>
  <si>
    <t>Research and Development</t>
  </si>
  <si>
    <t>Research &amp; Development</t>
  </si>
  <si>
    <t>004111 - Engineering</t>
  </si>
  <si>
    <t>62958 - Amortization Exp  - SSL</t>
  </si>
  <si>
    <t>62957 - Amortization Exp - Nemean Intangibles</t>
  </si>
  <si>
    <t>62956 - Amortization Expense - OISF</t>
  </si>
  <si>
    <t>62302 - Legal Services</t>
  </si>
  <si>
    <t>61306 - Capitalized SW Developed Costs – SBC</t>
  </si>
  <si>
    <t>61304 - Capitalized SW Developed Costs</t>
  </si>
  <si>
    <t>61193 - Other Compensation – Adya</t>
  </si>
  <si>
    <t>61192 - Other Compensation - Layered Insight</t>
  </si>
  <si>
    <t>61191 - Other Compensation - NetWatcher</t>
  </si>
  <si>
    <t>61189 - Earn-out liability - Layered Insight</t>
  </si>
  <si>
    <t>Total - 004111 - Engineering</t>
  </si>
  <si>
    <t>004112 - QA - Redwood Shores</t>
  </si>
  <si>
    <t>Total - 004112 - QA - Redwood Shores</t>
  </si>
  <si>
    <t>004113 - Documentation</t>
  </si>
  <si>
    <t>Total - 004113 - Documentation</t>
  </si>
  <si>
    <t>004114 - Performance Eng</t>
  </si>
  <si>
    <t>Total - 004114 - Performance Eng</t>
  </si>
  <si>
    <t>004121 - Engineering - CO</t>
  </si>
  <si>
    <t>Total - 004121 - Engineering - CO</t>
  </si>
  <si>
    <t>004131 - Engineering - WA</t>
  </si>
  <si>
    <t>Total - 004131 - Engineering - WA</t>
  </si>
  <si>
    <t>004141 - Engineering - WI</t>
  </si>
  <si>
    <t>Total - 004141 - Engineering - WI</t>
  </si>
  <si>
    <t>Total - Research &amp; Development</t>
  </si>
  <si>
    <t>Sales And Marketing</t>
  </si>
  <si>
    <t>Marketing</t>
  </si>
  <si>
    <t>003111 - Marketing</t>
  </si>
  <si>
    <t>63350 - Donation &amp; Charitable Contrib.</t>
  </si>
  <si>
    <t>62111 - Branding Expense</t>
  </si>
  <si>
    <t>62110 - Market Development Fund</t>
  </si>
  <si>
    <t>62109 - Channel Marketing</t>
  </si>
  <si>
    <t>62108 - Customer Acquisition Costs</t>
  </si>
  <si>
    <t>62106 - Market Research</t>
  </si>
  <si>
    <t>62105 - General Promotion</t>
  </si>
  <si>
    <t>62103 - Public Relations</t>
  </si>
  <si>
    <t>62101 - Advertising</t>
  </si>
  <si>
    <t>Total - 003111 - Marketing</t>
  </si>
  <si>
    <t>003112 - Marketing SMB</t>
  </si>
  <si>
    <t>Total - 003112 - Marketing SMB</t>
  </si>
  <si>
    <t>003113 - Product Management</t>
  </si>
  <si>
    <t>Total - 003113 - Product Management</t>
  </si>
  <si>
    <t>003115 - Demand Gen</t>
  </si>
  <si>
    <t>Total - 003115 - Demand Gen</t>
  </si>
  <si>
    <t>003116 - Events &amp; Promotions</t>
  </si>
  <si>
    <t>Total - 003116 - Events &amp; Promotions</t>
  </si>
  <si>
    <t>003117 - PR &amp; Communications</t>
  </si>
  <si>
    <t>Total - 003117 - PR &amp; Communications</t>
  </si>
  <si>
    <t>003118 - Web &amp; Community</t>
  </si>
  <si>
    <t>Total - 003118 - Web &amp; Community</t>
  </si>
  <si>
    <t>003119 - Strategic Alliances</t>
  </si>
  <si>
    <t>61120 - Commission Exp - New &amp; Upsell  FY18 &amp; FWD</t>
  </si>
  <si>
    <t>Total - 003119 - Strategic Alliances</t>
  </si>
  <si>
    <t>003120 - AMER Corp Marketing</t>
  </si>
  <si>
    <t>Total - 003120 - AMER Corp Marketing</t>
  </si>
  <si>
    <t>003121 - APAC Corp Marketing</t>
  </si>
  <si>
    <t>Total - 003121 - APAC Corp Marketing</t>
  </si>
  <si>
    <t>003122 - EMEA Corp Marketing</t>
  </si>
  <si>
    <t>Total - 003122 - EMEA Corp Marketing</t>
  </si>
  <si>
    <t>Total - Marketing</t>
  </si>
  <si>
    <t>Sales</t>
  </si>
  <si>
    <t>002102 - Sales - Telesales</t>
  </si>
  <si>
    <t>Total - 002102 - Sales - Telesales</t>
  </si>
  <si>
    <t>002103 - Telesales Renewals</t>
  </si>
  <si>
    <t>Total - 002103 - Telesales Renewals</t>
  </si>
  <si>
    <t>002104 - Telesales Lead Qual</t>
  </si>
  <si>
    <t>Total - 002104 - Telesales Lead Qual</t>
  </si>
  <si>
    <t>002105 - Customer Success</t>
  </si>
  <si>
    <t>Total - 002105 - Customer Success</t>
  </si>
  <si>
    <t>002110 - Sales - Field</t>
  </si>
  <si>
    <t>69508 - Allocation Out - SFDC</t>
  </si>
  <si>
    <t>63316 - Turnover tax</t>
  </si>
  <si>
    <t>63314 - Other tax</t>
  </si>
  <si>
    <t>63312 - Business Tax</t>
  </si>
  <si>
    <t>63305 - Payroll Processing Fee</t>
  </si>
  <si>
    <t>63301 - Bank Charges</t>
  </si>
  <si>
    <t>62510 - Salesforce Licenses</t>
  </si>
  <si>
    <t>62508 - Business Insurance</t>
  </si>
  <si>
    <t>61107 - Bonus-Sign On Bonus</t>
  </si>
  <si>
    <t>Total - 002110 - Sales - Field</t>
  </si>
  <si>
    <t>002111 -  Business Applications</t>
  </si>
  <si>
    <t>69512 - Allocation Out - Biz Apps</t>
  </si>
  <si>
    <t>Total - 002111 -  Business Applications</t>
  </si>
  <si>
    <t>002112 - Sales Operations</t>
  </si>
  <si>
    <t>Total - 002112 - Sales Operations</t>
  </si>
  <si>
    <t>002113 - Sales SA</t>
  </si>
  <si>
    <t>Total - 002113 - Sales SA</t>
  </si>
  <si>
    <t>002114 - Sales - HQ</t>
  </si>
  <si>
    <t>61110 - Commission Exp - New &amp; Upsell FY17 only</t>
  </si>
  <si>
    <t>Total - 002114 - Sales - HQ</t>
  </si>
  <si>
    <t>002115 - Sales Review</t>
  </si>
  <si>
    <t>Total - 002115 - Sales Review</t>
  </si>
  <si>
    <t>002155 - Sales - International</t>
  </si>
  <si>
    <t>Total - 002155 - Sales - International</t>
  </si>
  <si>
    <t>002160 - Sales - SMB</t>
  </si>
  <si>
    <t>Total - 002160 - Sales - SMB</t>
  </si>
  <si>
    <t>002170 - Sales - SME</t>
  </si>
  <si>
    <t>Total - 002170 - Sales - SME</t>
  </si>
  <si>
    <t>002180 - Sales - Consultants</t>
  </si>
  <si>
    <t>Total - 002180 - Sales - Consultants</t>
  </si>
  <si>
    <t>002911 - Business Development</t>
  </si>
  <si>
    <t>Total - 002911 - Business Development</t>
  </si>
  <si>
    <t>Total - Sales</t>
  </si>
  <si>
    <t>General and Administrative</t>
  </si>
  <si>
    <t>G &amp; A</t>
  </si>
  <si>
    <t>001111 - Corporate</t>
  </si>
  <si>
    <t>63313 - Office Tax-France</t>
  </si>
  <si>
    <t>69514 - Allocation Out - Corp</t>
  </si>
  <si>
    <t>Total - 001111 - Corporate</t>
  </si>
  <si>
    <t>001210 - Executive</t>
  </si>
  <si>
    <t>61182 - Stock Option Expense (non-empl)</t>
  </si>
  <si>
    <t>62306 - Director Fees</t>
  </si>
  <si>
    <t>63306 - Withholding Tax Expense</t>
  </si>
  <si>
    <t>Total - 001210 - Executive</t>
  </si>
  <si>
    <t>001211 - Administration</t>
  </si>
  <si>
    <t>Total - 001211 - Administration</t>
  </si>
  <si>
    <t>001212 - Accounting</t>
  </si>
  <si>
    <t>61184 - Stock Compensation Expense – PSU</t>
  </si>
  <si>
    <t>62303 - Accounting</t>
  </si>
  <si>
    <t>62305 - Investor Relations</t>
  </si>
  <si>
    <t>62509 - Netsuite Licenses</t>
  </si>
  <si>
    <t>63101 - Bad Debt</t>
  </si>
  <si>
    <t>69510 - Allocation Out - Netsuite</t>
  </si>
  <si>
    <t>Total - 001212 - Accounting</t>
  </si>
  <si>
    <t>001213 - FP&amp;A</t>
  </si>
  <si>
    <t>Total - 001213 - FP&amp;A</t>
  </si>
  <si>
    <t>001214 - Investor Relations</t>
  </si>
  <si>
    <t>Total - 001214 - Investor Relations</t>
  </si>
  <si>
    <t>001215 - Legal</t>
  </si>
  <si>
    <t>Total - 001215 - Legal</t>
  </si>
  <si>
    <t>001216 - Human Resources</t>
  </si>
  <si>
    <t>Total - 001216 - Human Resources</t>
  </si>
  <si>
    <t>001217 - Facilities</t>
  </si>
  <si>
    <t>62703 - Furniture and Fixture Expenses</t>
  </si>
  <si>
    <t>69518 - Allocation Out - Facility</t>
  </si>
  <si>
    <t>Total - 001217 - Facilities</t>
  </si>
  <si>
    <t>001218 - Business Applications</t>
  </si>
  <si>
    <t>Total - 001218 - Business Applications</t>
  </si>
  <si>
    <t>001219 - Tax &amp; Treasury</t>
  </si>
  <si>
    <t>63307 - Property Tax Expense</t>
  </si>
  <si>
    <t>Total - 001219 - Tax &amp; Treasury</t>
  </si>
  <si>
    <t>001220 - Contracts &amp; Oth Legal</t>
  </si>
  <si>
    <t>Total - 001220 - Contracts &amp; Oth Legal</t>
  </si>
  <si>
    <t>005112 - IT</t>
  </si>
  <si>
    <t>Total - 005112 - IT</t>
  </si>
  <si>
    <t>Total - G &amp; A</t>
  </si>
  <si>
    <t>Net Ordinary Income</t>
  </si>
  <si>
    <t>Other Income (Expense)</t>
  </si>
  <si>
    <t>Interest Expense</t>
  </si>
  <si>
    <t>81101 - Interest Expense</t>
  </si>
  <si>
    <t>Interest Income</t>
  </si>
  <si>
    <t>71101 - Interest Income</t>
  </si>
  <si>
    <t>71102 - Amortization/Accretion and Realized G/L on Invest</t>
  </si>
  <si>
    <t>71103 - Investment Expenses</t>
  </si>
  <si>
    <t>71401 - Translation Gain/Loss</t>
  </si>
  <si>
    <t>71402 - Unrealized Gain/Loss</t>
  </si>
  <si>
    <t>71403 - Realized Gain/Loss</t>
  </si>
  <si>
    <t>71404 - Exchange Rate Variance</t>
  </si>
  <si>
    <t>71405 - Exchange Rate Variance (new)</t>
  </si>
  <si>
    <t>71406 - Rounding Gain/Loss</t>
  </si>
  <si>
    <t>71407 - Realized FX Hedge Clearing</t>
  </si>
  <si>
    <t>71410 - Unrealized Matching Gain/Loss</t>
  </si>
  <si>
    <t>71601 - Other Income</t>
  </si>
  <si>
    <t>Total - Other Income (Expense)</t>
  </si>
  <si>
    <t>Transfer of Commissionaire Revenue</t>
  </si>
  <si>
    <t>98065 - Transfer of Comm Rev - Australia</t>
  </si>
  <si>
    <t>98063 - Transfer of Comm Rev - Brazil</t>
  </si>
  <si>
    <t>98068 - Transfer of Comm Rev - Colombia</t>
  </si>
  <si>
    <t>98052 - Transfer of Comm Rev - GmbH</t>
  </si>
  <si>
    <t>98062 - Transfer of Comm Rev - India</t>
  </si>
  <si>
    <t>98064 - Transfer of Comm Rev - Middle East FZE (DSO)</t>
  </si>
  <si>
    <t>98069 - Transfer of Comm Rev - Netherlands</t>
  </si>
  <si>
    <t>98067 - Transfer of Comm Rev - S. Africa</t>
  </si>
  <si>
    <t>98050 - Transfer of Comm Rev - SA</t>
  </si>
  <si>
    <t>98060 - Transfer of Comm Rev - Singapore</t>
  </si>
  <si>
    <t>98066 - Transfer of Comm Rev - Switzerland</t>
  </si>
  <si>
    <t>98053 - Transfer of Comm Rev - UK</t>
  </si>
  <si>
    <t>98057 - Transfer of Comm Rev-Canada</t>
  </si>
  <si>
    <t>98056 - Transfer of Comm Rev-Hong Kong</t>
  </si>
  <si>
    <t>98055 - Transfer of Comm Rev-Japan</t>
  </si>
  <si>
    <t>98048 - Transfer of Operating Exp from India</t>
  </si>
  <si>
    <t>98049 - Transfer of Operating Exp to US</t>
  </si>
  <si>
    <t>Reimbursement of Commissionaire Expenses</t>
  </si>
  <si>
    <t>91000 - Cost Transfer Comm - UK</t>
  </si>
  <si>
    <t>98165 - Reimb of Comm Exp-Australia</t>
  </si>
  <si>
    <t>98163 - Reimb of Comm Exp-Brazil</t>
  </si>
  <si>
    <t>98157 - Reimb of Comm Exp-Canada</t>
  </si>
  <si>
    <t>98168 - Reimb of Comm Exp-Colombia</t>
  </si>
  <si>
    <t>98156 - Reimb of Comm Exp-Hong Kong</t>
  </si>
  <si>
    <t>98162 - Reimb of Comm Exp-India</t>
  </si>
  <si>
    <t>98155 - Reimb of Comm Exp-Japan</t>
  </si>
  <si>
    <t>98164 - Reimb of Comm Exp-Middle East FZE (DSO)</t>
  </si>
  <si>
    <t>98169 - Reimb of Comm Exp-Netherlands</t>
  </si>
  <si>
    <t>98167 - Reimb of Comm Exp-S. Africa</t>
  </si>
  <si>
    <t>98160 - Reimb of Comm Exp-Singapore</t>
  </si>
  <si>
    <t>98166 - Reimb of Comm Exp-Switzerland</t>
  </si>
  <si>
    <t>98152 - Reimbursement of Comm Exp-GmbH</t>
  </si>
  <si>
    <t>98150 - Reimbursement of Comm Exp-SA</t>
  </si>
  <si>
    <t>98153 - Reimbursement of Comm Exp-UK</t>
  </si>
  <si>
    <t>98170 - Subscription Purchase - India</t>
  </si>
  <si>
    <t>Net Other Income (Expense)</t>
  </si>
  <si>
    <t>Income Before Taxes</t>
  </si>
  <si>
    <t>Provision for Income Tax</t>
  </si>
  <si>
    <t>85050 - Income Tax - Canada Federal</t>
  </si>
  <si>
    <t>85051 - Income Tax - Canada Province</t>
  </si>
  <si>
    <t>85100 - Income Tax - Foreign</t>
  </si>
  <si>
    <t>85000 - Income Tax - US Federal</t>
  </si>
  <si>
    <t>85001 - Income Tax - US State</t>
  </si>
  <si>
    <t>85002 - Income Tax – Non-GAAP to GAAP Adjustment</t>
  </si>
  <si>
    <t>85200 - Tax - Withholding</t>
  </si>
  <si>
    <t>Net Income</t>
  </si>
  <si>
    <t>Total LIABILITIES &amp; EQUITY</t>
  </si>
  <si>
    <t>Total Equity</t>
  </si>
  <si>
    <t>Total Retained Earnings</t>
  </si>
  <si>
    <t>Net Income (Balance Forward to Beginning of Year)</t>
  </si>
  <si>
    <t>Total - Retained Earnings (Account Section)</t>
  </si>
  <si>
    <t>34201 - Retained Earnings - Prior</t>
  </si>
  <si>
    <t>Retained Earnings (Account Section)</t>
  </si>
  <si>
    <t>Retained Earnings</t>
  </si>
  <si>
    <t>Unrealized gains/losses in investments</t>
  </si>
  <si>
    <t>33311 - Unrealized gains/losses on investments</t>
  </si>
  <si>
    <t>Total - OCI on Cash Flow Hedges</t>
  </si>
  <si>
    <t>33310 - OCI on Cash Flow Hedges</t>
  </si>
  <si>
    <t>OCI on Cash Flow Hedges</t>
  </si>
  <si>
    <t>Total - Cumulative Translation Adjustment</t>
  </si>
  <si>
    <t>33301 - Cumulative Translation Adj.</t>
  </si>
  <si>
    <t>Cumulative Translation Adjustment</t>
  </si>
  <si>
    <t>Additional Paid In Capital</t>
  </si>
  <si>
    <t>33102 - Additional Paid in Capital Repurchased</t>
  </si>
  <si>
    <t>33101 - Additional Paid in Capital</t>
  </si>
  <si>
    <t>33110 - APIC- IPO Offering Costs</t>
  </si>
  <si>
    <t>Common Stock</t>
  </si>
  <si>
    <t>31102 - Common Stock Repurchased</t>
  </si>
  <si>
    <t>31101 - Common Stock</t>
  </si>
  <si>
    <t>Equity</t>
  </si>
  <si>
    <t>TOTAL LIABILITIES</t>
  </si>
  <si>
    <t>Intercompany</t>
  </si>
  <si>
    <t>29969 - Intercompany-Switzerland</t>
  </si>
  <si>
    <t>29960 - Intercompany-Singapore</t>
  </si>
  <si>
    <t>29974 - Intercompany-S. Africa</t>
  </si>
  <si>
    <t>29966 - Intercompany-Russia</t>
  </si>
  <si>
    <t>29965 - Intercompany-Philippines</t>
  </si>
  <si>
    <t>29976 - Intercompany-Netherlands</t>
  </si>
  <si>
    <t>29967.2 - Intercompany-Middle East FZE (with RAK)</t>
  </si>
  <si>
    <t>29967 - Intercompany-Middle East FZE</t>
  </si>
  <si>
    <t>29962 - Intercompany-India</t>
  </si>
  <si>
    <t>29975 - Intercompany-Colombia</t>
  </si>
  <si>
    <t>29964 - Intercompany-China WOFE</t>
  </si>
  <si>
    <t>29963 - Intercompany-Brazil</t>
  </si>
  <si>
    <t>29968 - Intercompany-Australia</t>
  </si>
  <si>
    <t>29961 - Intercompany- Qualys (Mexico)</t>
  </si>
  <si>
    <t>29950 - Intercompany Payable -SA</t>
  </si>
  <si>
    <t>29953 - Intercompany Payable - UK</t>
  </si>
  <si>
    <t>29952 - Intercompany Payable - GmbH</t>
  </si>
  <si>
    <t>29959.2 - Intercompany - Qualys RAK (with Middle East FZE)</t>
  </si>
  <si>
    <t>29959 - Intercompany - Qualys RAK</t>
  </si>
  <si>
    <t>29958 - Intercompany - Qualys Beijing</t>
  </si>
  <si>
    <t>29955 - Intercompany - Qualys (Japan)</t>
  </si>
  <si>
    <t>29970 - Intercompany - Qualys (Int'l)</t>
  </si>
  <si>
    <t>29956 - Intercompany - Qualys (Hong Kong)</t>
  </si>
  <si>
    <t>29957 - Intercompany - Qualys (Canada)</t>
  </si>
  <si>
    <t>Financing Leases – LT</t>
  </si>
  <si>
    <t>22601 - Finance Lease - LT</t>
  </si>
  <si>
    <t>Other Long Term Liabilities</t>
  </si>
  <si>
    <t>22319 - LT Liab - asset purchases</t>
  </si>
  <si>
    <t>22309 - LT Tenant Allowance - Foster City</t>
  </si>
  <si>
    <t>22305 - Cash Flow Hedge Payable – LT</t>
  </si>
  <si>
    <t>22303 - Deferred Rent-NC</t>
  </si>
  <si>
    <t>22302 - Deferred Rent-Seattle</t>
  </si>
  <si>
    <t>22301 - Deferred Rent</t>
  </si>
  <si>
    <t>Operating Lease – LT</t>
  </si>
  <si>
    <t>22306 - Operating Lease – LT</t>
  </si>
  <si>
    <t>Total Income Taxes Payable - noncurrent</t>
  </si>
  <si>
    <t>22330 - LT Taxes Payable</t>
  </si>
  <si>
    <t>22350 - Deferred Tax Liability - Long Term</t>
  </si>
  <si>
    <t>Income Taxes Payable - noncurrent</t>
  </si>
  <si>
    <t>Deferred Revenues - LT</t>
  </si>
  <si>
    <t>22401 - Deferred Revenue - LT</t>
  </si>
  <si>
    <t>Total Current Liabilities</t>
  </si>
  <si>
    <t>Capital Leases - ST</t>
  </si>
  <si>
    <t>21270 - Finance Lease - ST</t>
  </si>
  <si>
    <t>Deferred Revenues - ST</t>
  </si>
  <si>
    <t>21411 - Deferred Revenue - Scanners</t>
  </si>
  <si>
    <t>21401 - Deferred Revenue - ST</t>
  </si>
  <si>
    <t>21421 - Deferred Rev - Consultant Scans</t>
  </si>
  <si>
    <t>21422 - Deferred Rev - Cons. Enterprise</t>
  </si>
  <si>
    <t>Accrued Expenses</t>
  </si>
  <si>
    <t>22130 - Accrued Deferred compensation</t>
  </si>
  <si>
    <t>22123 - VAT Payable YE</t>
  </si>
  <si>
    <t>22121 - VAT collected/VAT on sales</t>
  </si>
  <si>
    <t>22112 - Accrued VAT on Sales - Germany</t>
  </si>
  <si>
    <t>22111 - Accrued VAT on Sales - France</t>
  </si>
  <si>
    <t>22110 - Accrued VAT on Sales - UK</t>
  </si>
  <si>
    <t>22109.1 - Accrued Sales Tax - Russia</t>
  </si>
  <si>
    <t>21395 - Accrued Miscellaneous</t>
  </si>
  <si>
    <t>21391 - Accr Sls Tax-misc</t>
  </si>
  <si>
    <t>21390 - Accrued Use Tax - CA</t>
  </si>
  <si>
    <t>21368 - Accrued Sales Tax  - CAN</t>
  </si>
  <si>
    <t>21360 - Accrued Sales Tax - OH</t>
  </si>
  <si>
    <t>21351 - Accrued Sales Tax - CA</t>
  </si>
  <si>
    <t>21340 - Income Taxes Payable - Foreign</t>
  </si>
  <si>
    <t>21335 - Income Tax Payable-Canada Federal</t>
  </si>
  <si>
    <t>21333 - Income Tax Paid - US Federal and State</t>
  </si>
  <si>
    <t>21332 - TDS - Salaries</t>
  </si>
  <si>
    <t>21331 - Income Tax Payable-US State</t>
  </si>
  <si>
    <t>21330 - Income Tax Payable-US Federal</t>
  </si>
  <si>
    <t>21329 - Profession Tax Payable</t>
  </si>
  <si>
    <t>21327 - TDS Rent</t>
  </si>
  <si>
    <t>21326 - TDS - Profession</t>
  </si>
  <si>
    <t>21325 - TDS - Non - Residents</t>
  </si>
  <si>
    <t>21324 - TDS - Contractor</t>
  </si>
  <si>
    <t>21323.1 - IGST payable under rebate</t>
  </si>
  <si>
    <t>21323 - SGST Payable RCM</t>
  </si>
  <si>
    <t>21322 - IGST Payable RCM</t>
  </si>
  <si>
    <t>21321 - CGST Payable RCM</t>
  </si>
  <si>
    <t>21319 - Accrued Liab for asset purch</t>
  </si>
  <si>
    <t>21312 - Accrued Director Fees</t>
  </si>
  <si>
    <t>21311 - Accrued rent</t>
  </si>
  <si>
    <t>21310 - Accrued Market Development Fund</t>
  </si>
  <si>
    <t>21309 - ST Tenant Allowance - Foster City</t>
  </si>
  <si>
    <t>21307 - Accrued Marketing</t>
  </si>
  <si>
    <t>21306 - Accrued Consulting</t>
  </si>
  <si>
    <t>21304 - Accrued Travel</t>
  </si>
  <si>
    <t>21303 - Accrued Legal Fees</t>
  </si>
  <si>
    <t>21302 - Accrued Accounting</t>
  </si>
  <si>
    <t>21301 - Accrued Radius Fees</t>
  </si>
  <si>
    <t>21281 - Operating Lease – ST</t>
  </si>
  <si>
    <t>21280 - Deferred Rent - ST</t>
  </si>
  <si>
    <t>21231 - Training Tax Liab</t>
  </si>
  <si>
    <t>21230 - Apprenticeship Levy Liab</t>
  </si>
  <si>
    <t>21227 - Social Charges Holiday Liab</t>
  </si>
  <si>
    <t>21225 - Non Manager Pension Scheme Liab</t>
  </si>
  <si>
    <t>21224 - UNIP Pension Scheme</t>
  </si>
  <si>
    <t>21222 - Managers Pension Scheme Liab</t>
  </si>
  <si>
    <t>21221 - Unemployment Liability</t>
  </si>
  <si>
    <t>21220 - Social Security Liability</t>
  </si>
  <si>
    <t>21215 - Accrued Pensions</t>
  </si>
  <si>
    <t>21210 - Commuter Benefit Plan Liability</t>
  </si>
  <si>
    <t>21208 - Flex Spending - Medical</t>
  </si>
  <si>
    <t>21206 - Accrued Vacation</t>
  </si>
  <si>
    <t>21205 - Accrued Payroll Taxes</t>
  </si>
  <si>
    <t>21204 - Accrued Commissions</t>
  </si>
  <si>
    <t>21203 - Accrued Bonus</t>
  </si>
  <si>
    <t>21201 - Accrued Payroll</t>
  </si>
  <si>
    <t>21110 - Customer Deposits</t>
  </si>
  <si>
    <t>21107 - Cash Flow Hedge Payable – ST</t>
  </si>
  <si>
    <t>21105 - A/R, A/P Clearing Account</t>
  </si>
  <si>
    <t>21102 - VeriSign Payable</t>
  </si>
  <si>
    <t>Total Accounts Payable</t>
  </si>
  <si>
    <t>21101 - Accounts Payable</t>
  </si>
  <si>
    <t>Accounts Payable</t>
  </si>
  <si>
    <t>Current Liabilities</t>
  </si>
  <si>
    <t>LIABILITIES &amp; EQUITY</t>
  </si>
  <si>
    <t>Total ASSETS</t>
  </si>
  <si>
    <t>Total Other Assets</t>
  </si>
  <si>
    <t>17860 - Investment in 42Crunch</t>
  </si>
  <si>
    <t>17810 - Accum Amort-Cap'l SW Dev Costs</t>
  </si>
  <si>
    <t>17800 - Capitalized S/W Dev Costs</t>
  </si>
  <si>
    <t>17500 - Deferred Tax Assets-Long-Term</t>
  </si>
  <si>
    <t>17201 - Security Deposits - Long Term</t>
  </si>
  <si>
    <t>17106 - Non-current License - Accum Amort- OISF</t>
  </si>
  <si>
    <t>17105 - Non-current License - OISF</t>
  </si>
  <si>
    <t>17102 - Cash Flow Hedge Receivable – LT</t>
  </si>
  <si>
    <t>17101 - Other NonCurrent Asset</t>
  </si>
  <si>
    <t>17100 - Prepaid Commission Cost LT</t>
  </si>
  <si>
    <t>Other Assets</t>
  </si>
  <si>
    <t>Goodwill</t>
  </si>
  <si>
    <t>17824 - Intangible Asset - Nevis Goodwill</t>
  </si>
  <si>
    <t>17826 - Intangible Asset - Netwatcher Goodwill</t>
  </si>
  <si>
    <t>17823 - Intangible Asset - Nemean Goodwill</t>
  </si>
  <si>
    <t>17828 - Intangible Asset - 1Mobility Goodwill</t>
  </si>
  <si>
    <t>17818 - Goodwill - Layered Insight</t>
  </si>
  <si>
    <t>17816 - Goodwill - Adya</t>
  </si>
  <si>
    <t>Intangibles</t>
  </si>
  <si>
    <t>19508 - Investment in SSL Labs</t>
  </si>
  <si>
    <t>17852 - Accum Amortization - 1Mobile Technology</t>
  </si>
  <si>
    <t>17851 - Accum Amortization - Netwatcher Technology</t>
  </si>
  <si>
    <t>17850 - Accum Amortization - Nevis Technology</t>
  </si>
  <si>
    <t>17849 - Accum Amortization - Layered Insight</t>
  </si>
  <si>
    <t>17848 - Accum Amortization - Adya</t>
  </si>
  <si>
    <t>17830 - Accum Amortization - Nemean Intangible</t>
  </si>
  <si>
    <t>17829 - Intangible Asset - 1Mobility Technology</t>
  </si>
  <si>
    <t>17827 - Intangible Asset - Netwatcher Technology</t>
  </si>
  <si>
    <t>17825 - Intangible Asset - Nevis Technology</t>
  </si>
  <si>
    <t>17821 - Intangible Asset - Nemean Patent License</t>
  </si>
  <si>
    <t>17820 - Intangible Asset - Nemean Existing Technology</t>
  </si>
  <si>
    <t>17819 - Intangible Asset - Layered Insight</t>
  </si>
  <si>
    <t>17817 - Intangible Asset - Adya</t>
  </si>
  <si>
    <t>19976 - Intercompany - Netherlands</t>
  </si>
  <si>
    <t>19975 - Intercompany - Colombia</t>
  </si>
  <si>
    <t>19974 - Intercompany - S. Africa</t>
  </si>
  <si>
    <t>19970 - Intercompany - Qualys Int'l</t>
  </si>
  <si>
    <t>19969 - Intercompany - Switzerland</t>
  </si>
  <si>
    <t>19968 - Intercompany - Australia</t>
  </si>
  <si>
    <t>19967 - Intercompany - Middle East FZE</t>
  </si>
  <si>
    <t>19966 - Intercompany - Russia</t>
  </si>
  <si>
    <t>19965 - Intercompany - Philippines</t>
  </si>
  <si>
    <t>19963 - Intercompany - Brazil</t>
  </si>
  <si>
    <t>19962 - Intercompany - India</t>
  </si>
  <si>
    <t>19961 - Intercompany -Mexico</t>
  </si>
  <si>
    <t>19960 - Intercompany - Singapore</t>
  </si>
  <si>
    <t>19959 - Intercompany Rec - UAE</t>
  </si>
  <si>
    <t>19957 - Intercompany Rec - Qualys (Canada)</t>
  </si>
  <si>
    <t>19956 - Intercompany - Hong Kong Ltd.</t>
  </si>
  <si>
    <t>19955 - Intercompany - Japan KK</t>
  </si>
  <si>
    <t>19953 - Intercompany Receivable - UK</t>
  </si>
  <si>
    <t>19952 - Intercompany Receivable - GmbH</t>
  </si>
  <si>
    <t>19950 - Intercompany Receivable - SA</t>
  </si>
  <si>
    <t>Investment in Subsidiaries</t>
  </si>
  <si>
    <t>19514 - Investment in Singapore</t>
  </si>
  <si>
    <t>19513 - Investment in Brazil</t>
  </si>
  <si>
    <t>19512 - Investment in India</t>
  </si>
  <si>
    <t>19507 - Investment in Canada</t>
  </si>
  <si>
    <t>19505 - Investment in Qualys Japan KK</t>
  </si>
  <si>
    <t>19502 - Investment in Qualys GmbH</t>
  </si>
  <si>
    <t>19501 - Investment in Qualys SA</t>
  </si>
  <si>
    <t>Investment in Subsdiairies</t>
  </si>
  <si>
    <t>Operating ROU Assets</t>
  </si>
  <si>
    <t>17161 - ROU Asset</t>
  </si>
  <si>
    <t>Fixed Assets</t>
  </si>
  <si>
    <t>Fixed Assets - A/D</t>
  </si>
  <si>
    <t>Fixed Assets-Gross</t>
  </si>
  <si>
    <t>15191 - Fixed Assets-CIP</t>
  </si>
  <si>
    <t>15151 - Fixed Assets-Leasehold Improve</t>
  </si>
  <si>
    <t>15136 - Fixed Assets - NV Inventory</t>
  </si>
  <si>
    <t>15135 - Fixed Assets - NV Scanners</t>
  </si>
  <si>
    <t>15133 - Fixed Asset - Voyager Scanner</t>
  </si>
  <si>
    <t>15121 - Fixed Assets-NG Scanners</t>
  </si>
  <si>
    <t>15110 - Fixed Assets - Finance Lease</t>
  </si>
  <si>
    <t>15109 - Fixed Assets-Telecom Equipment</t>
  </si>
  <si>
    <t>15107 - Fixed Assets-Office Equipment</t>
  </si>
  <si>
    <t>15105 - Fixed Assets-Computer Software</t>
  </si>
  <si>
    <t>15103 - Fixed Assets-Computer Hardware</t>
  </si>
  <si>
    <t>15101 - Fixed Assets-Furn &amp; Fixtures</t>
  </si>
  <si>
    <t>Long-Term Marketable Securities</t>
  </si>
  <si>
    <t>17160 - WellsCap - LT investments</t>
  </si>
  <si>
    <t>Restricted Cash</t>
  </si>
  <si>
    <t>17150 - LT Restricted Cash</t>
  </si>
  <si>
    <t>Total Current Assets</t>
  </si>
  <si>
    <t>Total Other Current Asset</t>
  </si>
  <si>
    <t>11800 - Deferred Tax Assets</t>
  </si>
  <si>
    <t>11740 - Prepaid Taxes - Fed</t>
  </si>
  <si>
    <t>11730 - Taxes Receivable</t>
  </si>
  <si>
    <t>11710 - GST/HST on Purchases</t>
  </si>
  <si>
    <t>11702 - VAT Recoverable Asset</t>
  </si>
  <si>
    <t>11701 - Recoverable GST</t>
  </si>
  <si>
    <t>11608 - Cash Flow Hedge Receivable – ST</t>
  </si>
  <si>
    <t>11607 - Other Advances</t>
  </si>
  <si>
    <t>11604 - Advance SGST Payments</t>
  </si>
  <si>
    <t>11603 - Advance IGST Payments</t>
  </si>
  <si>
    <t>11602 - Advance CGST Payment</t>
  </si>
  <si>
    <t>11601 - Deferred COS - Reseller</t>
  </si>
  <si>
    <t>11600 - Other Receivables</t>
  </si>
  <si>
    <t>11495 - Prepaid Other</t>
  </si>
  <si>
    <t>11440 - Prepaid Commission Costs ST</t>
  </si>
  <si>
    <t>11420 - Prepaid Radius Fees</t>
  </si>
  <si>
    <t>11414 - IGST receivable under rebate</t>
  </si>
  <si>
    <t>11413 - State Goods &amp; Services Tax (SGST Receivable)</t>
  </si>
  <si>
    <t>11412 - Inter State Goods &amp; Services Tax (IGST Receivable)</t>
  </si>
  <si>
    <t>11411 - Central Goods &amp; Services Tax (CGST Receivable)</t>
  </si>
  <si>
    <t>11410 - Prepaid Trade Shows</t>
  </si>
  <si>
    <t>11405 - Prepaid Rent</t>
  </si>
  <si>
    <t>11404 - Prepaid Maintenance &amp; Support</t>
  </si>
  <si>
    <t>11403 - Prepaid Taxes</t>
  </si>
  <si>
    <t>11402 - Prepaid Insurance</t>
  </si>
  <si>
    <t>11373 - Intercompany - Prepaid Purchase Subscription</t>
  </si>
  <si>
    <t>11371 - Deposits - Short Term</t>
  </si>
  <si>
    <t>11361 - Employee Advances</t>
  </si>
  <si>
    <t>11204 - CGST on Purchase</t>
  </si>
  <si>
    <t>Other Current Asset</t>
  </si>
  <si>
    <t>Total Accounts Receivable</t>
  </si>
  <si>
    <t>11351 - Allowance for Bad Debt</t>
  </si>
  <si>
    <t>11311 - Unbilled AR</t>
  </si>
  <si>
    <t>11301 - Accounts Receivable</t>
  </si>
  <si>
    <t>Accounts Receivable</t>
  </si>
  <si>
    <t>Short-Term Marketable Securities</t>
  </si>
  <si>
    <t>11201 - WellsCap - ST investments</t>
  </si>
  <si>
    <t>Total Bank</t>
  </si>
  <si>
    <t>11118.02 - Wells Fargo Bank – Qualys Inc (CAD)</t>
  </si>
  <si>
    <t>11154.02 - Lloyds Bank PLC (Client Account) - Singapore</t>
  </si>
  <si>
    <t>11152.40 - HSBC - India (INR)</t>
  </si>
  <si>
    <t>11174 - Concur Expense Reimbursement - UK</t>
  </si>
  <si>
    <t>11176 - Concur Expense Reimbursement - UAE</t>
  </si>
  <si>
    <t>11180 - Concur Expense Reimbursement - Switzerland</t>
  </si>
  <si>
    <t>11179 - Concur Expense Reimbursement - South Africa</t>
  </si>
  <si>
    <t>11178 - Concur Expense Reimbursement - Singapore</t>
  </si>
  <si>
    <t>11177 - Concur Expense Reimbursement - Netherlands</t>
  </si>
  <si>
    <t>11175 - Concur Expense Reimbursement - Mexico</t>
  </si>
  <si>
    <t>11173 - Concur Expense Reimbursement - Japan</t>
  </si>
  <si>
    <t>11172 - Concur Expense Reimbursement - Hong Kong</t>
  </si>
  <si>
    <t>11171 - Concur Expense Reimbursement - GmbH</t>
  </si>
  <si>
    <t>11181 - Concur Expense Reimbursement - France</t>
  </si>
  <si>
    <t>11170 - Concur Expense Reimbursement - Colombia</t>
  </si>
  <si>
    <t>11169 - Concur Expense Reimbursement - Canada</t>
  </si>
  <si>
    <t>11168 - Concur Expense Reimbursement - Brazil</t>
  </si>
  <si>
    <t>11167 - Concur Expense Reimbursement - Australia</t>
  </si>
  <si>
    <t>11145 - Concur Expense Reimbursement - India</t>
  </si>
  <si>
    <t>11127.01 - Westpac Bank - Australia (AUD)</t>
  </si>
  <si>
    <t>11191 - WellsCap - Cash Equiv</t>
  </si>
  <si>
    <t>11133 - Wells Fargo UK GBP Collection Acct</t>
  </si>
  <si>
    <t>11131 - Wells Fargo SA EUR Collection Acct</t>
  </si>
  <si>
    <t>11137 - Wells Fargo London GBP MCA - DBA Qualys Ltd</t>
  </si>
  <si>
    <t>11141 - Wells Fargo London GBP - Qualys Inc.</t>
  </si>
  <si>
    <t>11138 - Wells Fargo London EUR MCA - DBA Qualys SA</t>
  </si>
  <si>
    <t>11136 - Wells Fargo London EUR MCA - DBA Qualys Ltd</t>
  </si>
  <si>
    <t>11135 - Wells Fargo London EUR MCA</t>
  </si>
  <si>
    <t>11142 - Wells Fargo London EUR - Qualys Inc.</t>
  </si>
  <si>
    <t>11166.01 - Wells Fargo London - Netherlands (EUR)</t>
  </si>
  <si>
    <t>11123 - Wells Fargo JPY MCA</t>
  </si>
  <si>
    <t>11132 - Wells Fargo GmbH EUR Collection Acct</t>
  </si>
  <si>
    <t>11160.01 - Wells Fargo Bank - UK (GBP)</t>
  </si>
  <si>
    <t>11160.02 - Wells Fargo Bank - UK (EUR)</t>
  </si>
  <si>
    <t>11162.01 - Wells Fargo Bank - Qualys SA (EUR)</t>
  </si>
  <si>
    <t>11114 - Wells Fargo Bank - Qualys Inc.</t>
  </si>
  <si>
    <t>11161.01 - Wells Fargo Bank - Qualys GmbH (EUR)</t>
  </si>
  <si>
    <t>11117.01 - Wells Fargo Bank - Hong Kong (HKD)</t>
  </si>
  <si>
    <t>11118.01 - Wells Fargo Bank - Canada (CAD)</t>
  </si>
  <si>
    <t>11115.5 - Wells Fargo - Int'l</t>
  </si>
  <si>
    <t>11154.01 - Tricor Business Outsourcing - Bank (trust) - Singapore (SGD)</t>
  </si>
  <si>
    <t>11116.02 - Tokyo Mitsubishi Bank - Payroll - Japan (JPY)</t>
  </si>
  <si>
    <t>11116.01 - Sumitomo Mitsui Bank - Japan (JPY)</t>
  </si>
  <si>
    <t>11152.01 - Standard Chartered Bank - India (INR)</t>
  </si>
  <si>
    <t>11164.01 - Standard Bank - S. Africa (ZAR)</t>
  </si>
  <si>
    <t>11151.02 - ScotiaBank Bank - Payroll - Mexico (MXN)</t>
  </si>
  <si>
    <t>11151.01 - ScotiaBank Bank - Mexico (MXN)</t>
  </si>
  <si>
    <t>11126.01 - Raiffeisen Int Bank - Russia (RUB)</t>
  </si>
  <si>
    <t>11125.01 - Raiffeisen Int Bank - Russia (EUR)</t>
  </si>
  <si>
    <t>11198.01 - Petty Cash - India (INR)</t>
  </si>
  <si>
    <t>11106.01 - HSBC Bank - UK (GBP)</t>
  </si>
  <si>
    <t>11119.01 - HSBC Bank - UAE DSO (AED)</t>
  </si>
  <si>
    <t>11105.01 - HSBC Bank - Qualys SA (EUR)</t>
  </si>
  <si>
    <t>11104 - HSBC Bank - Checking - US</t>
  </si>
  <si>
    <t>11106 - HSBC Bank - Checking - UK</t>
  </si>
  <si>
    <t>11105 - HSBC Bank - Checking - SA</t>
  </si>
  <si>
    <t>11153.01 - HSBC Bank - Brazil (BRL)</t>
  </si>
  <si>
    <t>11163.01 - Credit Suisse Bank - Switzerland (CHF)</t>
  </si>
  <si>
    <t>11155.01 - Banco de Oro Bank - Philippines (PHP)</t>
  </si>
  <si>
    <t>11165.01 - BanColombia Bank - Colombia (COP)</t>
  </si>
  <si>
    <t>Bank</t>
  </si>
  <si>
    <t>Current Assets</t>
  </si>
  <si>
    <t>ASSETS</t>
  </si>
  <si>
    <t>Qualys Balance Sheet - OneWorld - By Quarter</t>
  </si>
  <si>
    <t>P&amp;L - ID 4261 - GAAP Vs Non-GAAP - Marina</t>
  </si>
  <si>
    <t>Diluted</t>
  </si>
  <si>
    <t>Basic</t>
  </si>
  <si>
    <t>Weighted average shares used in computing net income per share:</t>
  </si>
  <si>
    <t>Net income per share:</t>
  </si>
  <si>
    <t>Net income</t>
  </si>
  <si>
    <t>Income before income taxes</t>
  </si>
  <si>
    <t>Total other income (expense), net</t>
  </si>
  <si>
    <t>Other income (expense), net</t>
  </si>
  <si>
    <t>Interest income</t>
  </si>
  <si>
    <t>Interest expense</t>
  </si>
  <si>
    <t>Income from operations</t>
  </si>
  <si>
    <t>Total operating expenses</t>
  </si>
  <si>
    <t>General and administrative</t>
  </si>
  <si>
    <t>Sales and marketing</t>
  </si>
  <si>
    <t>Research and development</t>
  </si>
  <si>
    <t>Operating Expenses</t>
  </si>
  <si>
    <t>Gross profit</t>
  </si>
  <si>
    <t>Cost of revenues</t>
  </si>
  <si>
    <t>Q2 19</t>
  </si>
  <si>
    <t>Q1 19</t>
  </si>
  <si>
    <t>Q4 18</t>
  </si>
  <si>
    <t>Q3 18</t>
  </si>
  <si>
    <t>Q2 18</t>
  </si>
  <si>
    <t>Q1 18</t>
  </si>
  <si>
    <t>Q4 17</t>
  </si>
  <si>
    <t>Q3 17</t>
  </si>
  <si>
    <t>Q2 17</t>
  </si>
  <si>
    <t>Q1 17</t>
  </si>
  <si>
    <t>Total liabilities and stockholders' equity</t>
  </si>
  <si>
    <t>Total stockholders' equity</t>
  </si>
  <si>
    <t>Retained earnings</t>
  </si>
  <si>
    <t>Accumulated other comprehensive income (loss)</t>
  </si>
  <si>
    <t>Additional paid-in capital</t>
  </si>
  <si>
    <t>Common stock</t>
  </si>
  <si>
    <t>Stockholders' equity:</t>
  </si>
  <si>
    <t>Total liabilities</t>
  </si>
  <si>
    <t>Other noncurrent liabilities</t>
  </si>
  <si>
    <t>Operating lease liability, noncurrent</t>
  </si>
  <si>
    <t>Deferred revenues, noncurrent</t>
  </si>
  <si>
    <t>Total current liabilities</t>
  </si>
  <si>
    <t>Operating lease liability, current</t>
  </si>
  <si>
    <t>Deferred revenues, current</t>
  </si>
  <si>
    <t>Accrued liabilities</t>
  </si>
  <si>
    <t>Accounts payable</t>
  </si>
  <si>
    <t>Current liabilities:</t>
  </si>
  <si>
    <t>Liabilities and Stockholders' Equity</t>
  </si>
  <si>
    <t>Total assets</t>
  </si>
  <si>
    <t>Other noncurrent assets</t>
  </si>
  <si>
    <t>Intangible assets, net</t>
  </si>
  <si>
    <t>Deferred tax assets, net</t>
  </si>
  <si>
    <t>Operating leases - right of use asset</t>
  </si>
  <si>
    <t>Property and equipment, net</t>
  </si>
  <si>
    <t>Long-term marketable securities</t>
  </si>
  <si>
    <t>Total current assets</t>
  </si>
  <si>
    <t>Prepaid expenses and other current assets</t>
  </si>
  <si>
    <t>Accounts receivable, net</t>
  </si>
  <si>
    <t>Short-term marketable securities</t>
  </si>
  <si>
    <t>Cash and cash equivalents</t>
  </si>
  <si>
    <t>Current assets:</t>
  </si>
  <si>
    <t>Assets</t>
  </si>
  <si>
    <t>Adjusted EBITDA</t>
  </si>
  <si>
    <t>Acquisition-related expenses</t>
  </si>
  <si>
    <t>Amortization of intangible assets</t>
  </si>
  <si>
    <t>Provision for (benefit from) income taxes</t>
  </si>
  <si>
    <t>Add: Acquisition-related expenses</t>
  </si>
  <si>
    <t>FY 17</t>
  </si>
  <si>
    <t>FY 18</t>
  </si>
  <si>
    <t>GAAP Cost of revenues</t>
  </si>
  <si>
    <t>Less: Stock-based compensation</t>
  </si>
  <si>
    <t>Less: Amortization of intangible assets</t>
  </si>
  <si>
    <t>Non-GAAP Cost of revenues</t>
  </si>
  <si>
    <t>GAAP Gross profit</t>
  </si>
  <si>
    <t>Add: Stock-based compensation</t>
  </si>
  <si>
    <t>Add: Amortization of intangible assets</t>
  </si>
  <si>
    <t>Non-GAAP gross profit</t>
  </si>
  <si>
    <t>GAAP Research and development</t>
  </si>
  <si>
    <t>Non-GAAP Research and development</t>
  </si>
  <si>
    <t>GAAP Sales and marketing</t>
  </si>
  <si>
    <t>Non-GAAP Sales and marketing</t>
  </si>
  <si>
    <t>GAAP General and administrative</t>
  </si>
  <si>
    <t>Non-GAAP General and administrative</t>
  </si>
  <si>
    <t>GAAP Operating expenses</t>
  </si>
  <si>
    <t>Non-GAAP Operating expenses</t>
  </si>
  <si>
    <t>GAAP Income from operations</t>
  </si>
  <si>
    <t>Non-GAAP Income from operations</t>
  </si>
  <si>
    <t>GAAP Net income</t>
  </si>
  <si>
    <t>Less: Acquisition-related expenses</t>
  </si>
  <si>
    <t>Non-GAAP Net income</t>
  </si>
  <si>
    <t>Less: Tax adjustment</t>
  </si>
  <si>
    <t>Non-GAAP Net income per share:</t>
  </si>
  <si>
    <t>Weighted average shares used in computing Non-GAAP net income per share:</t>
  </si>
  <si>
    <t>Non-gaap PAT</t>
  </si>
  <si>
    <t>Tax Adjustment</t>
  </si>
  <si>
    <t>Non-gaap PBT</t>
  </si>
  <si>
    <t>Plus: Acquisition-related expenses</t>
  </si>
  <si>
    <t>Plus: Amortization of intangible assets</t>
  </si>
  <si>
    <t>Plus: Stock-based compensation</t>
  </si>
  <si>
    <t>Other income</t>
  </si>
  <si>
    <t>Def Comp - Adya</t>
  </si>
  <si>
    <t>Def Comp - Netwatcher</t>
  </si>
  <si>
    <t>Def Comp - Layered Insight</t>
  </si>
  <si>
    <t>Amort - Adya</t>
  </si>
  <si>
    <t>Amort - Layered Insight</t>
  </si>
  <si>
    <t>Amort - 1Mobility</t>
  </si>
  <si>
    <t>Amort - Netwatcher</t>
  </si>
  <si>
    <t>Amort - Nevis</t>
  </si>
  <si>
    <t>Amort - Nemean</t>
  </si>
  <si>
    <t>Q419</t>
  </si>
  <si>
    <t>Q319</t>
  </si>
  <si>
    <t>Q219</t>
  </si>
  <si>
    <t>Q119</t>
  </si>
  <si>
    <t>(F)</t>
  </si>
  <si>
    <t>(A)</t>
  </si>
  <si>
    <t>Earn-out - Layered Insight</t>
  </si>
  <si>
    <t>Depreciation and amortization of property and equipment</t>
  </si>
  <si>
    <t>Stock-based compensation</t>
  </si>
  <si>
    <t>Interest income and Other income (expense), net</t>
  </si>
  <si>
    <t>GAAP Revenue</t>
  </si>
  <si>
    <t>Non-GAAP Calculated current billings</t>
  </si>
  <si>
    <t>Calculated current billings growth compared to same quarter of prior year</t>
  </si>
  <si>
    <t>Add: Current deferred revenue at end of current period</t>
  </si>
  <si>
    <t>Less: Current deferred revenue at end of prior period</t>
  </si>
  <si>
    <t>Cash flow from operating activities:</t>
  </si>
  <si>
    <t>Adjustments to reconcile net income to net cash provided by operating activities:</t>
  </si>
  <si>
    <t>Depreciation and amortization expense</t>
  </si>
  <si>
    <t>Loss on disposal of property and equipment</t>
  </si>
  <si>
    <t>Stock based compensation</t>
  </si>
  <si>
    <t>Amortization of premiums and accretion of discounts on marketable securities</t>
  </si>
  <si>
    <t>Deferred income taxes</t>
  </si>
  <si>
    <t>Changes in operating assets and liabilities:</t>
  </si>
  <si>
    <t>Accounts receivable</t>
  </si>
  <si>
    <t>Prepaid expenses and other assets</t>
  </si>
  <si>
    <t>Deferred revenues</t>
  </si>
  <si>
    <t>Net cash provided by operating activities</t>
  </si>
  <si>
    <t>Cash flow from investing activities:</t>
  </si>
  <si>
    <t>Purchase of marketable securities</t>
  </si>
  <si>
    <t>Sales and maturities of marketable securities</t>
  </si>
  <si>
    <t>Purchase of property and equipment</t>
  </si>
  <si>
    <t>Business combinations</t>
  </si>
  <si>
    <t>Net cash provided by (used in) investing activities</t>
  </si>
  <si>
    <t>Cash flow from financing activities:</t>
  </si>
  <si>
    <t>Proceeds from exercise of stock options</t>
  </si>
  <si>
    <t>Payments for taxes related to net share settlement of equity awards</t>
  </si>
  <si>
    <t>Repurchase of common stock</t>
  </si>
  <si>
    <t>Net cash provided by (used in) financing activities</t>
  </si>
  <si>
    <t>Net increase in cash, cash equivalents and restricted cash</t>
  </si>
  <si>
    <t>Cash, cash equivalents and restricted cash at beginning of period</t>
  </si>
  <si>
    <t>Cash, cash equivalents and restricted cash at end of period</t>
  </si>
  <si>
    <t>Restricted cash</t>
  </si>
  <si>
    <t>GAAP Cash flows provided by operating activities</t>
  </si>
  <si>
    <t>Less: Purchase of property and equipment</t>
  </si>
  <si>
    <t>Less: Principal payments under finance lease obligations</t>
  </si>
  <si>
    <t>Non-GAAP Free cash flows</t>
  </si>
  <si>
    <t>Bad debt expense</t>
  </si>
  <si>
    <t>Excess tax benefits included in deferred tax assets</t>
  </si>
  <si>
    <t>Total non-cash adjustments</t>
  </si>
  <si>
    <t>Total changes in operating assets and liabilities</t>
  </si>
  <si>
    <t>Purchase of privately-held investment</t>
  </si>
  <si>
    <t>Effect of exchange rate changes on cash and cash equivalents</t>
  </si>
  <si>
    <t>Non-GAAP Financial Measures</t>
  </si>
  <si>
    <t>In addition to reporting financial results in accordance with GAAP, Qualys provides investors with certain non-GAAP financial measures, including non-GAAP gross profit, non-GAAP gross margin, non-GAAP operating expenses, non-GAAP operating income, non-GAAP net income, non-GAAP net income per diluted share, adjusted EBITDA (defined as earnings before interest expense, taxes, depreciation, amortization, stock-based compensation, interest income and other income (expense), net, non-recurring expenses, and acquisition-related expenses that do not reflect ongoing costs of operating the business) and non-GAAP free cash flows (defined as cash provided by operating activities less purchases of property and equipment and principal payments under capital lease).</t>
  </si>
  <si>
    <t>In computing non-GAAP financial measures, Qualys excludes the effects of stock-based compensation expense, non-recurring expenses and acquisition-related expenses that do not reflect ongoing costs of operating the business.  Qualys believes that these non-GAAP financial measures help illustrate underlying trends in its business that could otherwise be masked by the effect of the income or expenses, as well as the related tax effects, that are excluded in non-GAAP gross profit, non-GAAP gross margin, non-GAAP operating expenses, non-GAAP operating income, non-GAAP net income, non-GAAP net income per diluted share, adjusted EBITDA and non-GAAP free cash flows.</t>
  </si>
  <si>
    <t>In order to provide a more complete picture of recurring core operating business results, the Company’s non-GAAP net income and non-GAAP net income per diluted share include tax adjustments required to achieve the effective tax rate on a non-GAAP basis, which could differ from the GAAP effective tax rate. The Company believes its estimated non-GAAP effective tax rate of 22% in 2019 is a reasonable estimate under its global operating structure. The Company may adjust this rate during the year to take into account events or trends that it believes materially impact the estimated annual rate. The non-GAAP effective tax rate could be subject to change for a number of reasons, including but not limited to, significant changes resulting from tax legislation, material changes in geographic mix of revenues and expenses and other significant events.</t>
  </si>
  <si>
    <t>About Qualys, Inc.</t>
  </si>
  <si>
    <t>Qualys and the Qualys logo are proprietary trademarks of Qualys, Inc. All other products or names may be trademarks of their respective companies.</t>
  </si>
  <si>
    <r>
      <t xml:space="preserve">Furthermore, Qualys uses some of these </t>
    </r>
    <r>
      <rPr>
        <sz val="12"/>
        <color rgb="FF000000"/>
        <rFont val="Arial"/>
        <family val="2"/>
      </rPr>
      <t>non-GAAP</t>
    </r>
    <r>
      <rPr>
        <sz val="12"/>
        <rFont val="Arial"/>
        <family val="2"/>
      </rPr>
      <t xml:space="preserve"> financial measures to establish budgets and operational goals for managing its business and evaluating its performance. Qualys believes that non-GAAP gross profit, non-GAAP gross margin, non-GAAP operating expenses, non-GAAP operating income, non-GAAP net income, non-GAAP net income per diluted share, adjusted EBITDA and non-GAAP free cash flows provide additional tools for investors to use in comparing its recurring core business operating results over multiple periods with other companies in its industry. </t>
    </r>
  </si>
  <si>
    <r>
      <t xml:space="preserve">Although Qualys does not focus on quarterly billings, Qualys provides calculated current billings (defined as total revenue recognized in a period plus the sequential change in current deferred revenue in the corresponding period) </t>
    </r>
    <r>
      <rPr>
        <sz val="12"/>
        <color rgb="FF222222"/>
        <rFont val="Arial"/>
        <family val="2"/>
      </rPr>
      <t>to assist investors and analysts in assessing its operating performance.</t>
    </r>
  </si>
  <si>
    <t>Principal payments under capital lease obligations</t>
  </si>
  <si>
    <t xml:space="preserve">The presentation of this non-GAAP financial information is not intended to be considered in isolation or as a substitute for results prepared in accordance with GAAP. A reconciliation of the non-GAAP financial measures presented herein to the most directly comparable GAAP financial measures is included herein. Management uses both GAAP and non-GAAP information in evaluating and operating its business internally and as such has determined that it is important to provide this information to investors. </t>
  </si>
  <si>
    <r>
      <t xml:space="preserve">Qualys, Inc. (NASDAQ: </t>
    </r>
    <r>
      <rPr>
        <sz val="12"/>
        <color rgb="FF0000FF"/>
        <rFont val="Arial"/>
        <family val="2"/>
      </rPr>
      <t>QLYS</t>
    </r>
    <r>
      <rPr>
        <sz val="12"/>
        <rFont val="Arial"/>
        <family val="2"/>
      </rPr>
      <t xml:space="preserve">) is a pioneer and leading provider of cloud-based security and compliance solutions with over 12,200 customers and active users in more than 130 countries, including a majority of each of the Forbes Global 100 and Fortune 100. Qualys helps organizations streamline and consolidate their security and compliance solutions in a single platform and build security into digital transformation initiatives for greater agility, better business outcomes and substantial cost savings. The Qualys Cloud Platform and its integrated cloud apps deliver businesses critical security intelligence continuously, enabling them to automate the full spectrum of auditing, compliance and protection for IT systems and web applications on-premises, on endpoints and elastic clouds. Founded in 1999 as one of the first SaaS security companies, </t>
    </r>
    <r>
      <rPr>
        <sz val="12"/>
        <color rgb="FF000000"/>
        <rFont val="Arial"/>
        <family val="2"/>
      </rPr>
      <t xml:space="preserve">Qualys has established strategic partnerships with leading cloud providers like Amazon Web Services, Microsoft Azure and the Google Cloud Platform, and managed service providers and consulting organizations including </t>
    </r>
    <r>
      <rPr>
        <sz val="12"/>
        <rFont val="Arial"/>
        <family val="2"/>
      </rPr>
      <t xml:space="preserve">Accenture, BT, Cognizant Technology Solutions, Deutsche Telekom, DXC Technology, Fujitsu, HCL Technologies, IBM, Infosys, NTT, Optiv, SecureWorks, Tata Communications, Verizon and Wipro. The company is also a founding member of the Cloud Security Alliance. For more information, please visit </t>
    </r>
    <r>
      <rPr>
        <sz val="12"/>
        <color rgb="FF0000FF"/>
        <rFont val="Arial"/>
        <family val="2"/>
      </rPr>
      <t>www.qualys.com</t>
    </r>
    <r>
      <rPr>
        <sz val="12"/>
        <rFont val="Arial"/>
        <family val="2"/>
      </rPr>
      <t>.</t>
    </r>
  </si>
  <si>
    <t>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</si>
</sst>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mmm\-yy;@"/>
    <numFmt numFmtId="167" formatCode="_(* #,##0.000_);_(* \(#,##0.000\);_(* &quot;-&quot;??_);_(@_)"/>
  </numFmts>
  <fonts count="38"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sz val="8"/>
      <name val="Arial"/>
      <family val="2"/>
    </font>
    <font>
      <sz val="11"/>
      <color theme="1"/>
      <name val="Arial"/>
      <family val="2"/>
    </font>
    <font>
      <b/>
      <sz val="11"/>
      <color theme="1"/>
      <name val="Arial"/>
      <family val="2"/>
    </font>
    <font>
      <b/>
      <sz val="10"/>
      <name val="Arial"/>
      <family val="2"/>
    </font>
    <font>
      <sz val="10"/>
      <name val="Arial"/>
      <family val="2"/>
    </font>
    <font>
      <b/>
      <sz val="10"/>
      <color indexed="8"/>
      <name val="Arial"/>
      <family val="2"/>
    </font>
    <font>
      <sz val="10"/>
      <color indexed="8"/>
      <name val="Arial"/>
      <family val="2"/>
    </font>
    <font>
      <sz val="8"/>
      <name val="Arial"/>
      <family val="2"/>
    </font>
    <font>
      <b/>
      <sz val="11"/>
      <color theme="0"/>
      <name val="Arial"/>
      <family val="2"/>
    </font>
    <font>
      <sz val="8"/>
      <color rgb="FFFF0000"/>
      <name val="Arial"/>
      <family val="2"/>
    </font>
    <font>
      <sz val="12"/>
      <name val="Arial"/>
      <family val="2"/>
    </font>
    <font>
      <sz val="12"/>
      <color rgb="FF0000FF"/>
      <name val="Arial"/>
      <family val="2"/>
    </font>
    <font>
      <sz val="12"/>
      <color rgb="FF000000"/>
      <name val="Arial"/>
      <family val="2"/>
    </font>
    <font>
      <sz val="12"/>
      <color rgb="FF222222"/>
      <name val="Arial"/>
      <family val="2"/>
    </font>
    <font>
      <b/>
      <sz val="14"/>
      <color theme="0"/>
      <name val="Arial"/>
      <family val="2"/>
    </font>
    <font>
      <sz val="8"/>
      <name val="Arial"/>
      <family val="2"/>
    </font>
    <font>
      <sz val="11"/>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0D0D0"/>
        <bgColor indexed="64"/>
      </patternFill>
    </fill>
    <fill>
      <patternFill patternType="solid">
        <fgColor theme="8" tint="-0.49998474074526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tted">
        <color rgb="FF969696"/>
      </top>
      <bottom/>
      <diagonal/>
    </border>
    <border>
      <left/>
      <right/>
      <top style="dotted">
        <color rgb="FFC0C0C0"/>
      </top>
      <bottom/>
      <diagonal/>
    </border>
    <border>
      <left/>
      <right/>
      <top style="thin">
        <color rgb="FF969696"/>
      </top>
      <bottom style="thin">
        <color rgb="FF969696"/>
      </bottom>
      <diagonal/>
    </border>
    <border>
      <left/>
      <right/>
      <top style="thin">
        <color rgb="FF000000"/>
      </top>
      <bottom style="thin">
        <color rgb="FF000000"/>
      </bottom>
      <diagonal/>
    </border>
    <border>
      <left/>
      <right/>
      <top/>
      <bottom style="thin">
        <color rgb="FF969696"/>
      </bottom>
      <diagonal/>
    </border>
    <border>
      <left/>
      <right/>
      <top/>
      <bottom style="double">
        <color rgb="FF000000"/>
      </bottom>
      <diagonal/>
    </border>
    <border>
      <left/>
      <right/>
      <top/>
      <bottom style="double">
        <color auto="1"/>
      </bottom>
      <diagonal/>
    </border>
    <border>
      <left/>
      <right/>
      <top style="thin">
        <color auto="1"/>
      </top>
      <bottom style="double">
        <color auto="1"/>
      </bottom>
      <diagonal/>
    </border>
    <border>
      <left/>
      <right/>
      <top style="thin">
        <color indexed="64"/>
      </top>
      <bottom style="thin">
        <color indexed="64"/>
      </bottom>
      <diagonal/>
    </border>
    <border>
      <left/>
      <right/>
      <top style="thin">
        <color indexed="64"/>
      </top>
      <bottom/>
      <diagonal/>
    </border>
    <border>
      <left/>
      <right/>
      <top style="double">
        <color auto="1"/>
      </top>
      <bottom style="double">
        <color auto="1"/>
      </bottom>
      <diagonal/>
    </border>
  </borders>
  <cellStyleXfs count="50">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21" fillId="0" borderId="0" applyFont="0" applyFill="0" applyBorder="0" applyAlignment="0" applyProtection="0"/>
    <xf numFmtId="44" fontId="21" fillId="0" borderId="0" applyFont="0" applyFill="0" applyBorder="0" applyAlignment="0" applyProtection="0"/>
    <xf numFmtId="0" fontId="21" fillId="0" borderId="0"/>
    <xf numFmtId="0" fontId="2" fillId="0" borderId="0"/>
    <xf numFmtId="9" fontId="28" fillId="0" borderId="0" applyFont="0" applyFill="0" applyBorder="0" applyAlignment="0" applyProtection="0"/>
    <xf numFmtId="43" fontId="28" fillId="0" borderId="0" applyFont="0" applyFill="0" applyBorder="0" applyAlignment="0" applyProtection="0"/>
    <xf numFmtId="0" fontId="1" fillId="0" borderId="0"/>
    <xf numFmtId="9" fontId="36" fillId="0" borderId="0" applyFont="0" applyFill="0" applyBorder="0" applyAlignment="0" applyProtection="0"/>
  </cellStyleXfs>
  <cellXfs count="130">
    <xf numFmtId="0" fontId="0" fillId="0" borderId="0" xfId="0"/>
    <xf numFmtId="0" fontId="21" fillId="0" borderId="0" xfId="44"/>
    <xf numFmtId="165" fontId="22" fillId="0" borderId="0" xfId="42" applyNumberFormat="1" applyFont="1"/>
    <xf numFmtId="0" fontId="25" fillId="0" borderId="0" xfId="0" applyFont="1"/>
    <xf numFmtId="0" fontId="24" fillId="33" borderId="0" xfId="0" applyFont="1" applyFill="1" applyAlignment="1">
      <alignment horizontal="left"/>
    </xf>
    <xf numFmtId="166" fontId="24" fillId="33" borderId="0" xfId="42" applyNumberFormat="1" applyFont="1" applyFill="1" applyAlignment="1">
      <alignment horizontal="center"/>
    </xf>
    <xf numFmtId="0" fontId="26" fillId="0" borderId="0" xfId="0" applyFont="1" applyBorder="1" applyAlignment="1">
      <alignment horizontal="left" vertical="center"/>
    </xf>
    <xf numFmtId="165" fontId="26" fillId="0" borderId="0" xfId="42" applyNumberFormat="1" applyFont="1" applyBorder="1" applyAlignment="1">
      <alignment horizontal="right" vertical="center"/>
    </xf>
    <xf numFmtId="0" fontId="26" fillId="0" borderId="0" xfId="0" applyFont="1" applyBorder="1" applyAlignment="1">
      <alignment horizontal="left" indent="1"/>
    </xf>
    <xf numFmtId="0" fontId="27" fillId="0" borderId="0" xfId="0" applyFont="1" applyBorder="1" applyAlignment="1">
      <alignment horizontal="left" indent="2"/>
    </xf>
    <xf numFmtId="165" fontId="27" fillId="0" borderId="0" xfId="42" applyNumberFormat="1" applyFont="1" applyBorder="1" applyAlignment="1">
      <alignment horizontal="right" vertical="center"/>
    </xf>
    <xf numFmtId="0" fontId="27" fillId="0" borderId="0" xfId="0" applyFont="1" applyBorder="1" applyAlignment="1">
      <alignment horizontal="left" indent="3"/>
    </xf>
    <xf numFmtId="0" fontId="27" fillId="0" borderId="11" xfId="0" applyFont="1" applyBorder="1" applyAlignment="1">
      <alignment horizontal="left" indent="2"/>
    </xf>
    <xf numFmtId="165" fontId="27" fillId="0" borderId="11" xfId="42" applyNumberFormat="1" applyFont="1" applyBorder="1" applyAlignment="1">
      <alignment horizontal="right" vertical="center"/>
    </xf>
    <xf numFmtId="0" fontId="26" fillId="0" borderId="0" xfId="0" applyFont="1" applyBorder="1" applyAlignment="1">
      <alignment horizontal="left" indent="2"/>
    </xf>
    <xf numFmtId="0" fontId="26" fillId="0" borderId="10" xfId="0" applyFont="1" applyBorder="1" applyAlignment="1">
      <alignment horizontal="left" indent="2"/>
    </xf>
    <xf numFmtId="165" fontId="26" fillId="0" borderId="10" xfId="42" applyNumberFormat="1" applyFont="1" applyBorder="1" applyAlignment="1">
      <alignment horizontal="right" vertical="center"/>
    </xf>
    <xf numFmtId="0" fontId="27" fillId="0" borderId="10" xfId="0" applyFont="1" applyBorder="1" applyAlignment="1">
      <alignment horizontal="left" vertical="center"/>
    </xf>
    <xf numFmtId="165" fontId="27" fillId="0" borderId="10" xfId="42" applyNumberFormat="1" applyFont="1" applyBorder="1" applyAlignment="1">
      <alignment horizontal="right" vertical="center"/>
    </xf>
    <xf numFmtId="0" fontId="26" fillId="0" borderId="10" xfId="0" applyFont="1" applyBorder="1" applyAlignment="1">
      <alignment horizontal="left" indent="1"/>
    </xf>
    <xf numFmtId="0" fontId="26" fillId="0" borderId="11" xfId="0" applyFont="1" applyBorder="1" applyAlignment="1">
      <alignment horizontal="left" indent="2"/>
    </xf>
    <xf numFmtId="165" fontId="26" fillId="0" borderId="11" xfId="42" applyNumberFormat="1" applyFont="1" applyBorder="1" applyAlignment="1">
      <alignment horizontal="right" vertical="center"/>
    </xf>
    <xf numFmtId="0" fontId="26" fillId="0" borderId="11" xfId="0" applyFont="1" applyBorder="1" applyAlignment="1">
      <alignment horizontal="left" indent="1"/>
    </xf>
    <xf numFmtId="0" fontId="26" fillId="0" borderId="10" xfId="0" applyFont="1" applyBorder="1" applyAlignment="1">
      <alignment horizontal="left" vertical="center"/>
    </xf>
    <xf numFmtId="0" fontId="26" fillId="0" borderId="0" xfId="0" applyFont="1" applyBorder="1" applyAlignment="1">
      <alignment horizontal="left" indent="3"/>
    </xf>
    <xf numFmtId="0" fontId="27" fillId="0" borderId="0" xfId="0" applyFont="1" applyBorder="1" applyAlignment="1">
      <alignment horizontal="left" indent="4"/>
    </xf>
    <xf numFmtId="0" fontId="26" fillId="0" borderId="11" xfId="0" applyFont="1" applyBorder="1" applyAlignment="1">
      <alignment horizontal="left" indent="3"/>
    </xf>
    <xf numFmtId="0" fontId="26" fillId="0" borderId="10" xfId="0" applyFont="1" applyBorder="1" applyAlignment="1">
      <alignment horizontal="left" indent="3"/>
    </xf>
    <xf numFmtId="165" fontId="25" fillId="0" borderId="0" xfId="42" applyNumberFormat="1" applyFont="1"/>
    <xf numFmtId="0" fontId="24" fillId="0" borderId="0" xfId="0" applyFont="1" applyAlignment="1"/>
    <xf numFmtId="0" fontId="20" fillId="0" borderId="0" xfId="44" applyFont="1" applyAlignment="1"/>
    <xf numFmtId="0" fontId="24" fillId="0" borderId="0" xfId="44" applyFont="1" applyAlignment="1"/>
    <xf numFmtId="0" fontId="24" fillId="33" borderId="0" xfId="44" applyFont="1" applyFill="1" applyAlignment="1">
      <alignment horizontal="left"/>
    </xf>
    <xf numFmtId="0" fontId="26" fillId="0" borderId="0" xfId="44" applyFont="1" applyBorder="1" applyAlignment="1">
      <alignment horizontal="left" vertical="center"/>
    </xf>
    <xf numFmtId="0" fontId="26" fillId="0" borderId="0" xfId="44" applyFont="1" applyBorder="1" applyAlignment="1">
      <alignment horizontal="left" indent="1"/>
    </xf>
    <xf numFmtId="0" fontId="26" fillId="0" borderId="0" xfId="44" applyFont="1" applyBorder="1" applyAlignment="1">
      <alignment horizontal="left" indent="2"/>
    </xf>
    <xf numFmtId="0" fontId="27" fillId="0" borderId="0" xfId="44" applyFont="1" applyBorder="1" applyAlignment="1">
      <alignment horizontal="left" indent="3"/>
    </xf>
    <xf numFmtId="0" fontId="26" fillId="0" borderId="10" xfId="44" applyFont="1" applyBorder="1" applyAlignment="1">
      <alignment horizontal="left" indent="2"/>
    </xf>
    <xf numFmtId="0" fontId="26" fillId="0" borderId="10" xfId="44" applyFont="1" applyBorder="1" applyAlignment="1">
      <alignment horizontal="left" indent="1"/>
    </xf>
    <xf numFmtId="0" fontId="26" fillId="0" borderId="11" xfId="44" applyFont="1" applyBorder="1" applyAlignment="1">
      <alignment horizontal="left" indent="2"/>
    </xf>
    <xf numFmtId="0" fontId="26" fillId="0" borderId="0" xfId="44" applyFont="1" applyBorder="1" applyAlignment="1">
      <alignment horizontal="left" indent="3"/>
    </xf>
    <xf numFmtId="0" fontId="27" fillId="0" borderId="0" xfId="44" applyFont="1" applyBorder="1" applyAlignment="1">
      <alignment horizontal="left" indent="4"/>
    </xf>
    <xf numFmtId="0" fontId="26" fillId="0" borderId="11" xfId="44" applyFont="1" applyBorder="1" applyAlignment="1">
      <alignment horizontal="left" indent="3"/>
    </xf>
    <xf numFmtId="0" fontId="26" fillId="0" borderId="11" xfId="44" applyFont="1" applyBorder="1" applyAlignment="1">
      <alignment horizontal="left" indent="1"/>
    </xf>
    <xf numFmtId="0" fontId="26" fillId="0" borderId="12" xfId="44" applyFont="1" applyBorder="1" applyAlignment="1">
      <alignment horizontal="left" indent="1"/>
    </xf>
    <xf numFmtId="0" fontId="26" fillId="0" borderId="0" xfId="44" applyFont="1" applyBorder="1" applyAlignment="1">
      <alignment horizontal="left" indent="4"/>
    </xf>
    <xf numFmtId="0" fontId="27" fillId="0" borderId="0" xfId="44" applyFont="1" applyBorder="1" applyAlignment="1">
      <alignment horizontal="left" indent="5"/>
    </xf>
    <xf numFmtId="0" fontId="26" fillId="0" borderId="10" xfId="44" applyFont="1" applyBorder="1" applyAlignment="1">
      <alignment horizontal="left" indent="4"/>
    </xf>
    <xf numFmtId="0" fontId="26" fillId="0" borderId="10" xfId="44" applyFont="1" applyBorder="1" applyAlignment="1">
      <alignment horizontal="left" indent="3"/>
    </xf>
    <xf numFmtId="0" fontId="26" fillId="0" borderId="13" xfId="44" applyFont="1" applyBorder="1" applyAlignment="1">
      <alignment horizontal="left" vertical="center"/>
    </xf>
    <xf numFmtId="0" fontId="27" fillId="0" borderId="0" xfId="44" applyFont="1" applyBorder="1" applyAlignment="1">
      <alignment horizontal="left" indent="2"/>
    </xf>
    <xf numFmtId="0" fontId="26" fillId="0" borderId="12" xfId="44" applyFont="1" applyBorder="1" applyAlignment="1">
      <alignment horizontal="left" vertical="center"/>
    </xf>
    <xf numFmtId="0" fontId="26" fillId="0" borderId="10" xfId="44" applyFont="1" applyBorder="1" applyAlignment="1">
      <alignment horizontal="left" vertical="center"/>
    </xf>
    <xf numFmtId="0" fontId="27" fillId="0" borderId="0" xfId="44" applyFont="1" applyBorder="1" applyAlignment="1">
      <alignment horizontal="left" indent="1"/>
    </xf>
    <xf numFmtId="0" fontId="26" fillId="0" borderId="14" xfId="44" applyFont="1" applyBorder="1" applyAlignment="1">
      <alignment horizontal="left" vertical="center"/>
    </xf>
    <xf numFmtId="0" fontId="26" fillId="0" borderId="15" xfId="44" applyFont="1" applyBorder="1" applyAlignment="1">
      <alignment horizontal="left" vertical="center"/>
    </xf>
    <xf numFmtId="165" fontId="24" fillId="0" borderId="0" xfId="42" applyNumberFormat="1" applyFont="1" applyAlignment="1"/>
    <xf numFmtId="165" fontId="21" fillId="0" borderId="0" xfId="42" applyNumberFormat="1"/>
    <xf numFmtId="165" fontId="24" fillId="33" borderId="0" xfId="42" applyNumberFormat="1" applyFont="1" applyFill="1" applyAlignment="1">
      <alignment horizontal="right"/>
    </xf>
    <xf numFmtId="165" fontId="26" fillId="0" borderId="12" xfId="42" applyNumberFormat="1" applyFont="1" applyBorder="1" applyAlignment="1">
      <alignment horizontal="right" vertical="center"/>
    </xf>
    <xf numFmtId="165" fontId="26" fillId="0" borderId="13" xfId="42" applyNumberFormat="1" applyFont="1" applyBorder="1" applyAlignment="1">
      <alignment horizontal="right" vertical="center"/>
    </xf>
    <xf numFmtId="165" fontId="26" fillId="0" borderId="14" xfId="42" applyNumberFormat="1" applyFont="1" applyBorder="1" applyAlignment="1">
      <alignment horizontal="right" vertical="center"/>
    </xf>
    <xf numFmtId="165" fontId="26" fillId="0" borderId="15" xfId="42" applyNumberFormat="1" applyFont="1" applyBorder="1" applyAlignment="1">
      <alignment horizontal="right" vertical="center"/>
    </xf>
    <xf numFmtId="0" fontId="26" fillId="0" borderId="12" xfId="0" applyFont="1" applyBorder="1" applyAlignment="1">
      <alignment horizontal="left" indent="1"/>
    </xf>
    <xf numFmtId="0" fontId="26" fillId="0" borderId="0" xfId="0" applyFont="1" applyBorder="1" applyAlignment="1">
      <alignment horizontal="left" indent="4"/>
    </xf>
    <xf numFmtId="0" fontId="27" fillId="0" borderId="0" xfId="0" applyFont="1" applyBorder="1" applyAlignment="1">
      <alignment horizontal="left" indent="5"/>
    </xf>
    <xf numFmtId="0" fontId="26" fillId="0" borderId="10" xfId="0" applyFont="1" applyBorder="1" applyAlignment="1">
      <alignment horizontal="left" indent="4"/>
    </xf>
    <xf numFmtId="0" fontId="26" fillId="0" borderId="13" xfId="0" applyFont="1" applyBorder="1" applyAlignment="1">
      <alignment horizontal="left" vertical="center"/>
    </xf>
    <xf numFmtId="0" fontId="26" fillId="0" borderId="15" xfId="0" applyFont="1" applyBorder="1" applyAlignment="1">
      <alignment horizontal="left" vertical="center"/>
    </xf>
    <xf numFmtId="0" fontId="26" fillId="0" borderId="12" xfId="0" applyFont="1" applyBorder="1" applyAlignment="1">
      <alignment horizontal="left" vertical="center"/>
    </xf>
    <xf numFmtId="0" fontId="27" fillId="0" borderId="0" xfId="0" applyFont="1" applyBorder="1" applyAlignment="1">
      <alignment horizontal="left" indent="1"/>
    </xf>
    <xf numFmtId="0" fontId="26" fillId="0" borderId="14" xfId="0" applyFont="1" applyBorder="1" applyAlignment="1">
      <alignment horizontal="left" vertical="center"/>
    </xf>
    <xf numFmtId="165" fontId="0" fillId="0" borderId="0" xfId="42" applyNumberFormat="1" applyFont="1"/>
    <xf numFmtId="165" fontId="25" fillId="0" borderId="0" xfId="47" applyNumberFormat="1" applyFont="1"/>
    <xf numFmtId="9" fontId="25" fillId="0" borderId="0" xfId="46" applyFont="1"/>
    <xf numFmtId="43" fontId="25" fillId="0" borderId="0" xfId="0" applyNumberFormat="1" applyFont="1"/>
    <xf numFmtId="43" fontId="25" fillId="0" borderId="0" xfId="47" applyNumberFormat="1" applyFont="1"/>
    <xf numFmtId="167" fontId="24" fillId="0" borderId="17" xfId="47" applyNumberFormat="1" applyFont="1" applyBorder="1"/>
    <xf numFmtId="167" fontId="25" fillId="0" borderId="0" xfId="47" applyNumberFormat="1" applyFont="1"/>
    <xf numFmtId="167" fontId="24" fillId="0" borderId="18" xfId="47" applyNumberFormat="1" applyFont="1" applyBorder="1"/>
    <xf numFmtId="0" fontId="24" fillId="0" borderId="0" xfId="0" applyFont="1" applyAlignment="1">
      <alignment horizontal="center"/>
    </xf>
    <xf numFmtId="0" fontId="25" fillId="0" borderId="0" xfId="44" applyFont="1"/>
    <xf numFmtId="165" fontId="22" fillId="0" borderId="0" xfId="42" applyNumberFormat="1" applyFont="1" applyBorder="1"/>
    <xf numFmtId="164" fontId="22" fillId="0" borderId="0" xfId="43" applyNumberFormat="1" applyFont="1" applyFill="1" applyBorder="1"/>
    <xf numFmtId="165" fontId="22" fillId="0" borderId="0" xfId="42" applyNumberFormat="1" applyFont="1" applyFill="1" applyBorder="1"/>
    <xf numFmtId="44" fontId="22" fillId="0" borderId="0" xfId="43" applyFont="1" applyFill="1" applyBorder="1"/>
    <xf numFmtId="165" fontId="22" fillId="0" borderId="0" xfId="42" applyNumberFormat="1" applyFont="1" applyFill="1"/>
    <xf numFmtId="164" fontId="22" fillId="0" borderId="0" xfId="43" applyNumberFormat="1" applyFont="1" applyFill="1"/>
    <xf numFmtId="164" fontId="22" fillId="0" borderId="17" xfId="43" applyNumberFormat="1" applyFont="1" applyFill="1" applyBorder="1"/>
    <xf numFmtId="165" fontId="22" fillId="0" borderId="19" xfId="42" applyNumberFormat="1" applyFont="1" applyFill="1" applyBorder="1"/>
    <xf numFmtId="165" fontId="22" fillId="0" borderId="18" xfId="42" applyNumberFormat="1" applyFont="1" applyFill="1" applyBorder="1"/>
    <xf numFmtId="164" fontId="22" fillId="0" borderId="18" xfId="43" applyNumberFormat="1" applyFont="1" applyFill="1" applyBorder="1"/>
    <xf numFmtId="164" fontId="22" fillId="0" borderId="19" xfId="43" applyNumberFormat="1" applyFont="1" applyFill="1" applyBorder="1"/>
    <xf numFmtId="44" fontId="22" fillId="0" borderId="16" xfId="43" applyFont="1" applyFill="1" applyBorder="1"/>
    <xf numFmtId="165" fontId="22" fillId="0" borderId="16" xfId="42" applyNumberFormat="1" applyFont="1" applyFill="1" applyBorder="1"/>
    <xf numFmtId="44" fontId="22" fillId="0" borderId="20" xfId="43" applyFont="1" applyFill="1" applyBorder="1"/>
    <xf numFmtId="165" fontId="22" fillId="0" borderId="20" xfId="42" applyNumberFormat="1" applyFont="1" applyFill="1" applyBorder="1"/>
    <xf numFmtId="0" fontId="0" fillId="0" borderId="0" xfId="0" applyAlignment="1">
      <alignment wrapText="1"/>
    </xf>
    <xf numFmtId="0" fontId="30" fillId="0" borderId="0" xfId="0" applyFont="1" applyAlignment="1">
      <alignment wrapText="1"/>
    </xf>
    <xf numFmtId="0" fontId="31" fillId="0" borderId="0" xfId="0" applyFont="1" applyAlignment="1">
      <alignment vertical="center" wrapText="1"/>
    </xf>
    <xf numFmtId="0" fontId="31" fillId="0" borderId="0" xfId="0" applyFont="1" applyAlignment="1">
      <alignment wrapText="1"/>
    </xf>
    <xf numFmtId="0" fontId="35" fillId="34" borderId="0" xfId="0" applyFont="1" applyFill="1" applyAlignment="1">
      <alignment vertical="center" wrapText="1"/>
    </xf>
    <xf numFmtId="0" fontId="22" fillId="0" borderId="0" xfId="48" applyFont="1"/>
    <xf numFmtId="0" fontId="1" fillId="0" borderId="0" xfId="48"/>
    <xf numFmtId="0" fontId="22" fillId="0" borderId="0" xfId="48" applyFont="1" applyFill="1" applyBorder="1"/>
    <xf numFmtId="0" fontId="22" fillId="0" borderId="0" xfId="48" applyFont="1" applyFill="1"/>
    <xf numFmtId="0" fontId="22" fillId="0" borderId="0" xfId="48" applyFont="1" applyAlignment="1">
      <alignment horizontal="left" indent="2"/>
    </xf>
    <xf numFmtId="0" fontId="22" fillId="0" borderId="0" xfId="48" applyFont="1" applyAlignment="1">
      <alignment shrinkToFit="1"/>
    </xf>
    <xf numFmtId="0" fontId="22" fillId="0" borderId="0" xfId="48" applyFont="1" applyAlignment="1">
      <alignment horizontal="left" indent="4"/>
    </xf>
    <xf numFmtId="0" fontId="23" fillId="0" borderId="0" xfId="48" applyFont="1" applyFill="1" applyBorder="1" applyAlignment="1">
      <alignment horizontal="center"/>
    </xf>
    <xf numFmtId="0" fontId="22" fillId="0" borderId="0" xfId="48" applyFont="1" applyBorder="1"/>
    <xf numFmtId="0" fontId="23" fillId="0" borderId="0" xfId="48" applyFont="1" applyBorder="1" applyAlignment="1">
      <alignment horizontal="center"/>
    </xf>
    <xf numFmtId="0" fontId="22" fillId="0" borderId="0" xfId="48" applyFont="1" applyFill="1" applyAlignment="1">
      <alignment horizontal="left" indent="4"/>
    </xf>
    <xf numFmtId="0" fontId="22" fillId="0" borderId="0" xfId="48" applyFont="1" applyFill="1" applyAlignment="1">
      <alignment horizontal="left" indent="2"/>
    </xf>
    <xf numFmtId="165" fontId="22" fillId="0" borderId="0" xfId="48" applyNumberFormat="1" applyFont="1" applyFill="1"/>
    <xf numFmtId="9" fontId="22" fillId="0" borderId="0" xfId="49" applyFont="1" applyBorder="1"/>
    <xf numFmtId="9" fontId="22" fillId="0" borderId="0" xfId="49" applyFont="1"/>
    <xf numFmtId="9" fontId="22" fillId="0" borderId="0" xfId="49" applyFont="1" applyFill="1"/>
    <xf numFmtId="9" fontId="22" fillId="0" borderId="0" xfId="49" applyFont="1" applyFill="1" applyBorder="1"/>
    <xf numFmtId="164" fontId="22" fillId="0" borderId="17" xfId="48" applyNumberFormat="1" applyFont="1" applyFill="1" applyBorder="1"/>
    <xf numFmtId="164" fontId="22" fillId="0" borderId="0" xfId="48" applyNumberFormat="1" applyFont="1" applyBorder="1"/>
    <xf numFmtId="0" fontId="22" fillId="0" borderId="0" xfId="48" applyFont="1" applyFill="1" applyAlignment="1">
      <alignment horizontal="left"/>
    </xf>
    <xf numFmtId="164" fontId="22" fillId="0" borderId="0" xfId="43" applyNumberFormat="1" applyFont="1" applyBorder="1"/>
    <xf numFmtId="0" fontId="22" fillId="0" borderId="0" xfId="48" applyFont="1" applyFill="1" applyAlignment="1">
      <alignment horizontal="left" indent="6"/>
    </xf>
    <xf numFmtId="164" fontId="22" fillId="0" borderId="18" xfId="48" applyNumberFormat="1" applyFont="1" applyFill="1" applyBorder="1"/>
    <xf numFmtId="0" fontId="29" fillId="34" borderId="0" xfId="48" applyFont="1" applyFill="1" applyAlignment="1">
      <alignment horizontal="center"/>
    </xf>
    <xf numFmtId="165" fontId="37" fillId="0" borderId="0" xfId="42" applyNumberFormat="1" applyFont="1" applyFill="1"/>
    <xf numFmtId="0" fontId="1" fillId="0" borderId="0" xfId="48" applyFont="1"/>
    <xf numFmtId="0" fontId="37" fillId="0" borderId="0" xfId="48" applyFont="1" applyFill="1"/>
    <xf numFmtId="0" fontId="24" fillId="0" borderId="0" xfId="44" applyFont="1" applyAlignment="1">
      <alignment horizontal="center"/>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7" xr:uid="{00000000-0005-0000-0000-00001C000000}"/>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4" xr:uid="{00000000-0005-0000-0000-000028000000}"/>
    <cellStyle name="Normal 3" xfId="45" xr:uid="{00000000-0005-0000-0000-000029000000}"/>
    <cellStyle name="Normal 3 2" xfId="48" xr:uid="{5803C366-BF9D-49D9-AB9F-EE5C1CDDE6F8}"/>
    <cellStyle name="Note" xfId="15" builtinId="10" customBuiltin="1"/>
    <cellStyle name="Output" xfId="10" builtinId="21" customBuiltin="1"/>
    <cellStyle name="Percent" xfId="46" builtinId="5"/>
    <cellStyle name="Percent 2" xfId="49" xr:uid="{FBB22508-008F-4305-A2CD-EC68447FF9AD}"/>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ABA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75197</xdr:colOff>
      <xdr:row>1</xdr:row>
      <xdr:rowOff>97089</xdr:rowOff>
    </xdr:from>
    <xdr:to>
      <xdr:col>1</xdr:col>
      <xdr:colOff>2370983</xdr:colOff>
      <xdr:row>8</xdr:row>
      <xdr:rowOff>0</xdr:rowOff>
    </xdr:to>
    <xdr:pic>
      <xdr:nvPicPr>
        <xdr:cNvPr id="2" name="officeArt object" descr="logo_hrztl-01.png">
          <a:extLst>
            <a:ext uri="{FF2B5EF4-FFF2-40B4-BE49-F238E27FC236}">
              <a16:creationId xmlns:a16="http://schemas.microsoft.com/office/drawing/2014/main" id="{FC15CF00-AD49-432A-B013-330342D9F511}"/>
            </a:ext>
          </a:extLst>
        </xdr:cNvPr>
        <xdr:cNvPicPr/>
      </xdr:nvPicPr>
      <xdr:blipFill>
        <a:blip xmlns:r="http://schemas.openxmlformats.org/officeDocument/2006/relationships" r:embed="rId1"/>
        <a:stretch>
          <a:fillRect/>
        </a:stretch>
      </xdr:blipFill>
      <xdr:spPr>
        <a:xfrm>
          <a:off x="501315" y="222418"/>
          <a:ext cx="2298961" cy="780214"/>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74A53-1A7B-4FFE-81C9-EC05AD468433}">
  <dimension ref="B1:B55"/>
  <sheetViews>
    <sheetView showGridLines="0" tabSelected="1" topLeftCell="A13" zoomScale="90" zoomScaleNormal="90" workbookViewId="0">
      <selection activeCell="B36" sqref="B36"/>
    </sheetView>
  </sheetViews>
  <sheetFormatPr baseColWidth="10" defaultColWidth="8.75" defaultRowHeight="11" x14ac:dyDescent="0.15"/>
  <cols>
    <col min="1" max="1" width="7.5" customWidth="1"/>
    <col min="2" max="2" width="255.75" customWidth="1"/>
  </cols>
  <sheetData>
    <row r="1" spans="2:2" x14ac:dyDescent="0.15">
      <c r="B1" s="97"/>
    </row>
    <row r="2" spans="2:2" x14ac:dyDescent="0.15">
      <c r="B2" s="97"/>
    </row>
    <row r="3" spans="2:2" x14ac:dyDescent="0.15">
      <c r="B3" s="97"/>
    </row>
    <row r="4" spans="2:2" x14ac:dyDescent="0.15">
      <c r="B4" s="97"/>
    </row>
    <row r="5" spans="2:2" x14ac:dyDescent="0.15">
      <c r="B5" s="97"/>
    </row>
    <row r="6" spans="2:2" x14ac:dyDescent="0.15">
      <c r="B6" s="97"/>
    </row>
    <row r="7" spans="2:2" x14ac:dyDescent="0.15">
      <c r="B7" s="97"/>
    </row>
    <row r="8" spans="2:2" x14ac:dyDescent="0.15">
      <c r="B8" s="97"/>
    </row>
    <row r="9" spans="2:2" x14ac:dyDescent="0.15">
      <c r="B9" s="98"/>
    </row>
    <row r="10" spans="2:2" x14ac:dyDescent="0.15">
      <c r="B10" s="97"/>
    </row>
    <row r="11" spans="2:2" ht="19" x14ac:dyDescent="0.15">
      <c r="B11" s="101" t="s">
        <v>873</v>
      </c>
    </row>
    <row r="12" spans="2:2" ht="16" x14ac:dyDescent="0.15">
      <c r="B12" s="99"/>
    </row>
    <row r="13" spans="2:2" ht="153" x14ac:dyDescent="0.15">
      <c r="B13" s="99" t="s">
        <v>879</v>
      </c>
    </row>
    <row r="14" spans="2:2" ht="16" x14ac:dyDescent="0.15">
      <c r="B14" s="99"/>
    </row>
    <row r="15" spans="2:2" ht="17" x14ac:dyDescent="0.15">
      <c r="B15" s="99" t="s">
        <v>874</v>
      </c>
    </row>
    <row r="16" spans="2:2" ht="16" x14ac:dyDescent="0.2">
      <c r="B16" s="100"/>
    </row>
    <row r="17" spans="2:2" ht="19" x14ac:dyDescent="0.15">
      <c r="B17" s="101" t="s">
        <v>869</v>
      </c>
    </row>
    <row r="18" spans="2:2" ht="16" x14ac:dyDescent="0.15">
      <c r="B18" s="99"/>
    </row>
    <row r="19" spans="2:2" ht="85" x14ac:dyDescent="0.15">
      <c r="B19" s="99" t="s">
        <v>870</v>
      </c>
    </row>
    <row r="20" spans="2:2" ht="16" x14ac:dyDescent="0.15">
      <c r="B20" s="99"/>
    </row>
    <row r="21" spans="2:2" ht="68" x14ac:dyDescent="0.15">
      <c r="B21" s="99" t="s">
        <v>871</v>
      </c>
    </row>
    <row r="22" spans="2:2" ht="16" x14ac:dyDescent="0.15">
      <c r="B22" s="99"/>
    </row>
    <row r="23" spans="2:2" ht="68" x14ac:dyDescent="0.15">
      <c r="B23" s="99" t="s">
        <v>875</v>
      </c>
    </row>
    <row r="24" spans="2:2" ht="16" x14ac:dyDescent="0.15">
      <c r="B24" s="99"/>
    </row>
    <row r="25" spans="2:2" ht="34" x14ac:dyDescent="0.15">
      <c r="B25" s="99" t="s">
        <v>876</v>
      </c>
    </row>
    <row r="26" spans="2:2" ht="16" x14ac:dyDescent="0.15">
      <c r="B26" s="99"/>
    </row>
    <row r="27" spans="2:2" ht="85" x14ac:dyDescent="0.15">
      <c r="B27" s="99" t="s">
        <v>872</v>
      </c>
    </row>
    <row r="28" spans="2:2" ht="16" x14ac:dyDescent="0.15">
      <c r="B28" s="99"/>
    </row>
    <row r="29" spans="2:2" ht="51" x14ac:dyDescent="0.15">
      <c r="B29" s="99" t="s">
        <v>878</v>
      </c>
    </row>
    <row r="30" spans="2:2" ht="16" x14ac:dyDescent="0.2">
      <c r="B30" s="100"/>
    </row>
    <row r="31" spans="2:2" ht="16" x14ac:dyDescent="0.15">
      <c r="B31" s="99"/>
    </row>
    <row r="32" spans="2:2" x14ac:dyDescent="0.15">
      <c r="B32" s="97"/>
    </row>
    <row r="33" spans="2:2" x14ac:dyDescent="0.15">
      <c r="B33" s="97"/>
    </row>
    <row r="34" spans="2:2" x14ac:dyDescent="0.15">
      <c r="B34" s="97"/>
    </row>
    <row r="35" spans="2:2" x14ac:dyDescent="0.15">
      <c r="B35" s="97"/>
    </row>
    <row r="36" spans="2:2" x14ac:dyDescent="0.15">
      <c r="B36" s="97"/>
    </row>
    <row r="37" spans="2:2" x14ac:dyDescent="0.15">
      <c r="B37" s="97"/>
    </row>
    <row r="38" spans="2:2" x14ac:dyDescent="0.15">
      <c r="B38" s="97"/>
    </row>
    <row r="39" spans="2:2" x14ac:dyDescent="0.15">
      <c r="B39" s="97"/>
    </row>
    <row r="40" spans="2:2" x14ac:dyDescent="0.15">
      <c r="B40" s="97"/>
    </row>
    <row r="41" spans="2:2" x14ac:dyDescent="0.15">
      <c r="B41" s="97"/>
    </row>
    <row r="42" spans="2:2" x14ac:dyDescent="0.15">
      <c r="B42" s="97"/>
    </row>
    <row r="43" spans="2:2" x14ac:dyDescent="0.15">
      <c r="B43" s="97"/>
    </row>
    <row r="44" spans="2:2" x14ac:dyDescent="0.15">
      <c r="B44" s="97"/>
    </row>
    <row r="45" spans="2:2" x14ac:dyDescent="0.15">
      <c r="B45" s="97"/>
    </row>
    <row r="46" spans="2:2" x14ac:dyDescent="0.15">
      <c r="B46" s="97"/>
    </row>
    <row r="47" spans="2:2" x14ac:dyDescent="0.15">
      <c r="B47" s="97"/>
    </row>
    <row r="48" spans="2:2" x14ac:dyDescent="0.15">
      <c r="B48" s="97"/>
    </row>
    <row r="49" spans="2:2" x14ac:dyDescent="0.15">
      <c r="B49" s="97"/>
    </row>
    <row r="50" spans="2:2" x14ac:dyDescent="0.15">
      <c r="B50" s="97"/>
    </row>
    <row r="51" spans="2:2" x14ac:dyDescent="0.15">
      <c r="B51" s="97"/>
    </row>
    <row r="52" spans="2:2" x14ac:dyDescent="0.15">
      <c r="B52" s="97"/>
    </row>
    <row r="53" spans="2:2" x14ac:dyDescent="0.15">
      <c r="B53" s="97"/>
    </row>
    <row r="54" spans="2:2" x14ac:dyDescent="0.15">
      <c r="B54" s="97"/>
    </row>
    <row r="55" spans="2:2" x14ac:dyDescent="0.15">
      <c r="B55" s="9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974"/>
  <sheetViews>
    <sheetView zoomScaleNormal="100" workbookViewId="0"/>
  </sheetViews>
  <sheetFormatPr baseColWidth="10" defaultColWidth="8.75" defaultRowHeight="11" x14ac:dyDescent="0.15"/>
  <cols>
    <col min="1" max="1" width="60.75" bestFit="1" customWidth="1"/>
    <col min="2" max="7" width="14.75" style="72" bestFit="1" customWidth="1"/>
    <col min="8" max="10" width="15.75" style="72" bestFit="1" customWidth="1"/>
    <col min="11" max="11" width="14.75" style="72" bestFit="1" customWidth="1"/>
    <col min="12" max="12" width="16" style="72" bestFit="1" customWidth="1"/>
    <col min="13" max="13" width="9" style="72"/>
  </cols>
  <sheetData>
    <row r="1" spans="1:12" ht="13" x14ac:dyDescent="0.15">
      <c r="A1" s="29" t="s">
        <v>0</v>
      </c>
      <c r="B1" s="56"/>
      <c r="C1" s="56"/>
      <c r="D1" s="56"/>
      <c r="E1" s="56"/>
      <c r="F1" s="56"/>
      <c r="G1" s="56"/>
      <c r="H1" s="56"/>
      <c r="I1" s="56"/>
      <c r="J1" s="56"/>
      <c r="K1" s="56"/>
      <c r="L1" s="56"/>
    </row>
    <row r="2" spans="1:12" ht="13" x14ac:dyDescent="0.15">
      <c r="A2" s="29" t="s">
        <v>1</v>
      </c>
      <c r="B2" s="56"/>
      <c r="C2" s="56"/>
      <c r="D2" s="56"/>
      <c r="E2" s="56"/>
      <c r="F2" s="56"/>
      <c r="G2" s="56"/>
      <c r="H2" s="56"/>
      <c r="I2" s="56"/>
      <c r="J2" s="56"/>
      <c r="K2" s="56"/>
      <c r="L2" s="56"/>
    </row>
    <row r="3" spans="1:12" ht="13" x14ac:dyDescent="0.15">
      <c r="A3" s="29" t="s">
        <v>709</v>
      </c>
      <c r="B3" s="56"/>
      <c r="C3" s="56"/>
      <c r="D3" s="56"/>
      <c r="E3" s="56"/>
      <c r="F3" s="56"/>
      <c r="G3" s="56"/>
      <c r="H3" s="56"/>
      <c r="I3" s="56"/>
      <c r="J3" s="56"/>
      <c r="K3" s="56"/>
      <c r="L3" s="56"/>
    </row>
    <row r="4" spans="1:12" ht="13" x14ac:dyDescent="0.15">
      <c r="A4" s="29" t="s">
        <v>3</v>
      </c>
      <c r="B4" s="56"/>
      <c r="C4" s="56"/>
      <c r="D4" s="56"/>
      <c r="E4" s="56"/>
      <c r="F4" s="56"/>
      <c r="G4" s="56"/>
      <c r="H4" s="56"/>
      <c r="I4" s="56"/>
      <c r="J4" s="56"/>
      <c r="K4" s="56"/>
      <c r="L4" s="56"/>
    </row>
    <row r="5" spans="1:12" ht="13" x14ac:dyDescent="0.15">
      <c r="A5" s="29" t="s">
        <v>4</v>
      </c>
      <c r="B5" s="56"/>
      <c r="C5" s="56"/>
      <c r="D5" s="56"/>
      <c r="E5" s="56"/>
      <c r="F5" s="56"/>
      <c r="G5" s="56"/>
      <c r="H5" s="56"/>
      <c r="I5" s="56"/>
      <c r="J5" s="56"/>
      <c r="K5" s="56"/>
      <c r="L5" s="56"/>
    </row>
    <row r="6" spans="1:12" ht="13" x14ac:dyDescent="0.15">
      <c r="A6" s="29" t="s">
        <v>5</v>
      </c>
      <c r="B6" s="56"/>
      <c r="C6" s="56"/>
      <c r="D6" s="56"/>
      <c r="E6" s="56"/>
      <c r="F6" s="56"/>
      <c r="G6" s="56"/>
      <c r="H6" s="56"/>
      <c r="I6" s="56"/>
      <c r="J6" s="56"/>
      <c r="K6" s="56"/>
      <c r="L6" s="56"/>
    </row>
    <row r="7" spans="1:12" ht="13" x14ac:dyDescent="0.15">
      <c r="A7" s="4" t="s">
        <v>6</v>
      </c>
      <c r="B7" s="58" t="s">
        <v>7</v>
      </c>
      <c r="C7" s="58" t="s">
        <v>8</v>
      </c>
      <c r="D7" s="58" t="s">
        <v>9</v>
      </c>
      <c r="E7" s="58" t="s">
        <v>10</v>
      </c>
      <c r="F7" s="58" t="s">
        <v>11</v>
      </c>
      <c r="G7" s="58" t="s">
        <v>12</v>
      </c>
      <c r="H7" s="58" t="s">
        <v>13</v>
      </c>
      <c r="I7" s="58" t="s">
        <v>14</v>
      </c>
      <c r="J7" s="58" t="s">
        <v>15</v>
      </c>
      <c r="K7" s="58" t="s">
        <v>16</v>
      </c>
      <c r="L7" s="58" t="s">
        <v>17</v>
      </c>
    </row>
    <row r="8" spans="1:12" ht="13" x14ac:dyDescent="0.15">
      <c r="A8" s="4" t="s">
        <v>18</v>
      </c>
      <c r="B8" s="58" t="s">
        <v>19</v>
      </c>
      <c r="C8" s="58" t="s">
        <v>19</v>
      </c>
      <c r="D8" s="58" t="s">
        <v>19</v>
      </c>
      <c r="E8" s="58" t="s">
        <v>19</v>
      </c>
      <c r="F8" s="58" t="s">
        <v>19</v>
      </c>
      <c r="G8" s="58" t="s">
        <v>19</v>
      </c>
      <c r="H8" s="58" t="s">
        <v>19</v>
      </c>
      <c r="I8" s="58" t="s">
        <v>19</v>
      </c>
      <c r="J8" s="58" t="s">
        <v>19</v>
      </c>
      <c r="K8" s="58" t="s">
        <v>19</v>
      </c>
      <c r="L8" s="58" t="s">
        <v>19</v>
      </c>
    </row>
    <row r="9" spans="1:12" ht="13" x14ac:dyDescent="0.15">
      <c r="A9" s="6" t="s">
        <v>20</v>
      </c>
      <c r="B9" s="7"/>
      <c r="C9" s="7"/>
      <c r="D9" s="7"/>
      <c r="E9" s="7"/>
      <c r="F9" s="7"/>
      <c r="G9" s="7"/>
      <c r="H9" s="7"/>
      <c r="I9" s="7"/>
      <c r="J9" s="7"/>
      <c r="K9" s="7"/>
      <c r="L9" s="7"/>
    </row>
    <row r="10" spans="1:12" ht="13" x14ac:dyDescent="0.15">
      <c r="A10" s="8" t="s">
        <v>21</v>
      </c>
      <c r="B10" s="7">
        <v>53120600.960000001</v>
      </c>
      <c r="C10" s="7">
        <v>55302528.310000002</v>
      </c>
      <c r="D10" s="7">
        <v>59489573.100000001</v>
      </c>
      <c r="E10" s="7">
        <v>62914913.579999998</v>
      </c>
      <c r="F10" s="7">
        <v>64878322.289999999</v>
      </c>
      <c r="G10" s="7">
        <v>68153017.680000007</v>
      </c>
      <c r="H10" s="7">
        <v>71658415.069999993</v>
      </c>
      <c r="I10" s="7">
        <v>74199394.179999992</v>
      </c>
      <c r="J10" s="7">
        <v>75343283.179999992</v>
      </c>
      <c r="K10" s="7">
        <v>52372483.640000001</v>
      </c>
      <c r="L10" s="7">
        <v>637432531.99000001</v>
      </c>
    </row>
    <row r="11" spans="1:12" ht="13" hidden="1" x14ac:dyDescent="0.15">
      <c r="A11" s="14" t="s">
        <v>22</v>
      </c>
      <c r="B11" s="7"/>
      <c r="C11" s="7"/>
      <c r="D11" s="7"/>
      <c r="E11" s="7"/>
      <c r="F11" s="7"/>
      <c r="G11" s="7"/>
      <c r="H11" s="7"/>
      <c r="I11" s="7"/>
      <c r="J11" s="7"/>
      <c r="K11" s="7"/>
      <c r="L11" s="7"/>
    </row>
    <row r="12" spans="1:12" ht="13" hidden="1" x14ac:dyDescent="0.15">
      <c r="A12" s="11" t="s">
        <v>23</v>
      </c>
      <c r="B12" s="10">
        <v>696918.19</v>
      </c>
      <c r="C12" s="10">
        <v>709832.9</v>
      </c>
      <c r="D12" s="10">
        <v>632675.52</v>
      </c>
      <c r="E12" s="10">
        <v>780545.17</v>
      </c>
      <c r="F12" s="10">
        <v>609997.92000000004</v>
      </c>
      <c r="G12" s="10">
        <v>750821.63</v>
      </c>
      <c r="H12" s="10">
        <v>766605.77</v>
      </c>
      <c r="I12" s="10">
        <v>815840.3</v>
      </c>
      <c r="J12" s="10">
        <v>639643.55000000005</v>
      </c>
      <c r="K12" s="10">
        <v>395158.35</v>
      </c>
      <c r="L12" s="10">
        <f t="shared" ref="L12:L17" si="0">SUM(B12:K12)</f>
        <v>6798039.2999999989</v>
      </c>
    </row>
    <row r="13" spans="1:12" ht="13" hidden="1" x14ac:dyDescent="0.15">
      <c r="A13" s="11" t="s">
        <v>24</v>
      </c>
      <c r="B13" s="10">
        <v>-319.2</v>
      </c>
      <c r="C13" s="10">
        <v>0</v>
      </c>
      <c r="D13" s="10">
        <v>0</v>
      </c>
      <c r="E13" s="10">
        <v>0</v>
      </c>
      <c r="F13" s="10">
        <v>150000</v>
      </c>
      <c r="G13" s="10">
        <v>0</v>
      </c>
      <c r="H13" s="10">
        <v>150000</v>
      </c>
      <c r="I13" s="10">
        <v>2881.81</v>
      </c>
      <c r="J13" s="10">
        <v>125073.61</v>
      </c>
      <c r="K13" s="10">
        <v>151814.51999999999</v>
      </c>
      <c r="L13" s="10">
        <f t="shared" si="0"/>
        <v>579450.74</v>
      </c>
    </row>
    <row r="14" spans="1:12" ht="13" hidden="1" x14ac:dyDescent="0.15">
      <c r="A14" s="11" t="s">
        <v>25</v>
      </c>
      <c r="B14" s="10">
        <v>1017655.59</v>
      </c>
      <c r="C14" s="10">
        <v>914263.25</v>
      </c>
      <c r="D14" s="10">
        <v>660373.14</v>
      </c>
      <c r="E14" s="10">
        <v>681853.5</v>
      </c>
      <c r="F14" s="10">
        <v>587799.49</v>
      </c>
      <c r="G14" s="10">
        <v>511394.34</v>
      </c>
      <c r="H14" s="10">
        <v>455039.07</v>
      </c>
      <c r="I14" s="10">
        <v>423956.92</v>
      </c>
      <c r="J14" s="10">
        <v>343179.44</v>
      </c>
      <c r="K14" s="10">
        <v>232585.86</v>
      </c>
      <c r="L14" s="10">
        <f t="shared" si="0"/>
        <v>5828100.6000000006</v>
      </c>
    </row>
    <row r="15" spans="1:12" ht="13" hidden="1" x14ac:dyDescent="0.15">
      <c r="A15" s="11" t="s">
        <v>26</v>
      </c>
      <c r="B15" s="10">
        <v>2986667.37</v>
      </c>
      <c r="C15" s="10">
        <v>3286531.74</v>
      </c>
      <c r="D15" s="10">
        <v>3440098.95</v>
      </c>
      <c r="E15" s="10">
        <v>3362806.27</v>
      </c>
      <c r="F15" s="10">
        <v>2899944.37</v>
      </c>
      <c r="G15" s="10">
        <v>3191888.64</v>
      </c>
      <c r="H15" s="10">
        <v>3373493.22</v>
      </c>
      <c r="I15" s="10">
        <v>3217699.8</v>
      </c>
      <c r="J15" s="10">
        <v>3245934.17</v>
      </c>
      <c r="K15" s="10">
        <v>2255417.87</v>
      </c>
      <c r="L15" s="10">
        <f t="shared" si="0"/>
        <v>31260482.400000002</v>
      </c>
    </row>
    <row r="16" spans="1:12" ht="13" hidden="1" x14ac:dyDescent="0.15">
      <c r="A16" s="11" t="s">
        <v>27</v>
      </c>
      <c r="B16" s="10">
        <v>48419679.009999998</v>
      </c>
      <c r="C16" s="10">
        <v>50391900.420000002</v>
      </c>
      <c r="D16" s="10">
        <v>54756425.490000002</v>
      </c>
      <c r="E16" s="10">
        <v>58089708.640000001</v>
      </c>
      <c r="F16" s="10">
        <v>60630580.509999998</v>
      </c>
      <c r="G16" s="10">
        <v>63698913.07</v>
      </c>
      <c r="H16" s="10">
        <v>66913277.009999998</v>
      </c>
      <c r="I16" s="10">
        <v>69739015.349999994</v>
      </c>
      <c r="J16" s="10">
        <v>71002943.879999995</v>
      </c>
      <c r="K16" s="10">
        <v>49347474.960000001</v>
      </c>
      <c r="L16" s="10">
        <f t="shared" si="0"/>
        <v>592989918.34000003</v>
      </c>
    </row>
    <row r="17" spans="1:12" ht="13" hidden="1" x14ac:dyDescent="0.15">
      <c r="A17" s="11" t="s">
        <v>28</v>
      </c>
      <c r="B17" s="10">
        <v>0</v>
      </c>
      <c r="C17" s="10">
        <v>0</v>
      </c>
      <c r="D17" s="10">
        <v>0</v>
      </c>
      <c r="E17" s="10">
        <v>0</v>
      </c>
      <c r="F17" s="10">
        <v>0</v>
      </c>
      <c r="G17" s="10">
        <v>0</v>
      </c>
      <c r="H17" s="10">
        <v>0</v>
      </c>
      <c r="I17" s="10">
        <v>0</v>
      </c>
      <c r="J17" s="10">
        <v>-13491.47</v>
      </c>
      <c r="K17" s="10">
        <v>-9967.92</v>
      </c>
      <c r="L17" s="10">
        <f t="shared" si="0"/>
        <v>-23459.39</v>
      </c>
    </row>
    <row r="18" spans="1:12" ht="13" hidden="1" x14ac:dyDescent="0.15">
      <c r="A18" s="15" t="s">
        <v>22</v>
      </c>
      <c r="B18" s="16">
        <f t="shared" ref="B18:L18" si="1">SUM(B12:B17)</f>
        <v>53120600.960000001</v>
      </c>
      <c r="C18" s="16">
        <f t="shared" si="1"/>
        <v>55302528.310000002</v>
      </c>
      <c r="D18" s="16">
        <f t="shared" si="1"/>
        <v>59489573.100000001</v>
      </c>
      <c r="E18" s="16">
        <f t="shared" si="1"/>
        <v>62914913.579999998</v>
      </c>
      <c r="F18" s="16">
        <f t="shared" si="1"/>
        <v>64878322.289999999</v>
      </c>
      <c r="G18" s="16">
        <f t="shared" si="1"/>
        <v>68153017.680000007</v>
      </c>
      <c r="H18" s="16">
        <f t="shared" si="1"/>
        <v>71658415.069999993</v>
      </c>
      <c r="I18" s="16">
        <f t="shared" si="1"/>
        <v>74199394.179999992</v>
      </c>
      <c r="J18" s="16">
        <f t="shared" si="1"/>
        <v>75343283.179999992</v>
      </c>
      <c r="K18" s="16">
        <f t="shared" si="1"/>
        <v>52372483.640000001</v>
      </c>
      <c r="L18" s="16">
        <f t="shared" si="1"/>
        <v>637432531.99000001</v>
      </c>
    </row>
    <row r="19" spans="1:12" ht="13" hidden="1" x14ac:dyDescent="0.15">
      <c r="A19" s="14" t="s">
        <v>29</v>
      </c>
      <c r="B19" s="7"/>
      <c r="C19" s="7"/>
      <c r="D19" s="7"/>
      <c r="E19" s="7"/>
      <c r="F19" s="7"/>
      <c r="G19" s="7"/>
      <c r="H19" s="7"/>
      <c r="I19" s="7"/>
      <c r="J19" s="7"/>
      <c r="K19" s="7"/>
      <c r="L19" s="7"/>
    </row>
    <row r="20" spans="1:12" ht="13" hidden="1" x14ac:dyDescent="0.15">
      <c r="A20" s="11" t="s">
        <v>30</v>
      </c>
      <c r="B20" s="10">
        <v>249795.95</v>
      </c>
      <c r="C20" s="10">
        <v>283160.51</v>
      </c>
      <c r="D20" s="10">
        <v>363712.58</v>
      </c>
      <c r="E20" s="10">
        <v>361850.25</v>
      </c>
      <c r="F20" s="10">
        <v>250822.57</v>
      </c>
      <c r="G20" s="10">
        <v>238277.33</v>
      </c>
      <c r="H20" s="10">
        <v>257499.39</v>
      </c>
      <c r="I20" s="10">
        <v>232740</v>
      </c>
      <c r="J20" s="10">
        <v>134652.38</v>
      </c>
      <c r="K20" s="10">
        <v>95966.02</v>
      </c>
      <c r="L20" s="10">
        <f t="shared" ref="L20:L35" si="2">SUM(B20:K20)</f>
        <v>2468476.98</v>
      </c>
    </row>
    <row r="21" spans="1:12" ht="13" hidden="1" x14ac:dyDescent="0.15">
      <c r="A21" s="11" t="s">
        <v>31</v>
      </c>
      <c r="B21" s="10">
        <v>213264.87</v>
      </c>
      <c r="C21" s="10">
        <v>209952.01</v>
      </c>
      <c r="D21" s="10">
        <v>202211.43</v>
      </c>
      <c r="E21" s="10">
        <v>278338.86</v>
      </c>
      <c r="F21" s="10">
        <v>141845.04999999999</v>
      </c>
      <c r="G21" s="10">
        <v>136786.32999999999</v>
      </c>
      <c r="H21" s="10">
        <v>74408.070000000007</v>
      </c>
      <c r="I21" s="10">
        <v>98337.86</v>
      </c>
      <c r="J21" s="10">
        <v>101306.41</v>
      </c>
      <c r="K21" s="10">
        <v>131690.54999999999</v>
      </c>
      <c r="L21" s="10">
        <f t="shared" si="2"/>
        <v>1588141.4400000002</v>
      </c>
    </row>
    <row r="22" spans="1:12" ht="13" hidden="1" x14ac:dyDescent="0.15">
      <c r="A22" s="11" t="s">
        <v>32</v>
      </c>
      <c r="B22" s="10">
        <v>101793.52</v>
      </c>
      <c r="C22" s="10">
        <v>71112.929999999993</v>
      </c>
      <c r="D22" s="10">
        <v>81533.59</v>
      </c>
      <c r="E22" s="10">
        <v>118711.13</v>
      </c>
      <c r="F22" s="10">
        <v>75016.84</v>
      </c>
      <c r="G22" s="10">
        <v>96740.13</v>
      </c>
      <c r="H22" s="10">
        <v>94200.78</v>
      </c>
      <c r="I22" s="10">
        <v>145002.48000000001</v>
      </c>
      <c r="J22" s="10">
        <v>138318.73000000001</v>
      </c>
      <c r="K22" s="10">
        <v>109739.31</v>
      </c>
      <c r="L22" s="10">
        <f t="shared" si="2"/>
        <v>1032169.44</v>
      </c>
    </row>
    <row r="23" spans="1:12" ht="13" hidden="1" x14ac:dyDescent="0.15">
      <c r="A23" s="11" t="s">
        <v>33</v>
      </c>
      <c r="B23" s="10">
        <v>16652.86</v>
      </c>
      <c r="C23" s="10">
        <v>13884.12</v>
      </c>
      <c r="D23" s="10">
        <v>14409.26</v>
      </c>
      <c r="E23" s="10">
        <v>12702.56</v>
      </c>
      <c r="F23" s="10">
        <v>12851.13</v>
      </c>
      <c r="G23" s="10">
        <v>15244.73</v>
      </c>
      <c r="H23" s="10">
        <v>12033.89</v>
      </c>
      <c r="I23" s="10">
        <v>21302.12</v>
      </c>
      <c r="J23" s="10">
        <v>12983.05</v>
      </c>
      <c r="K23" s="10">
        <v>17906.400000000001</v>
      </c>
      <c r="L23" s="10">
        <f t="shared" si="2"/>
        <v>149970.12</v>
      </c>
    </row>
    <row r="24" spans="1:12" ht="13" hidden="1" x14ac:dyDescent="0.15">
      <c r="A24" s="11" t="s">
        <v>34</v>
      </c>
      <c r="B24" s="10">
        <v>2204612.63</v>
      </c>
      <c r="C24" s="10">
        <v>2521172.4700000002</v>
      </c>
      <c r="D24" s="10">
        <v>1644639.68</v>
      </c>
      <c r="E24" s="10">
        <v>2429494.04</v>
      </c>
      <c r="F24" s="10">
        <v>2233498.2200000002</v>
      </c>
      <c r="G24" s="10">
        <v>2250018.16</v>
      </c>
      <c r="H24" s="10">
        <v>2333197.31</v>
      </c>
      <c r="I24" s="10">
        <v>2649809.37</v>
      </c>
      <c r="J24" s="10">
        <v>2113364.6</v>
      </c>
      <c r="K24" s="10">
        <v>1943374.66</v>
      </c>
      <c r="L24" s="10">
        <f t="shared" si="2"/>
        <v>22323181.140000004</v>
      </c>
    </row>
    <row r="25" spans="1:12" ht="13" hidden="1" x14ac:dyDescent="0.15">
      <c r="A25" s="11" t="s">
        <v>35</v>
      </c>
      <c r="B25" s="10">
        <v>556078.96</v>
      </c>
      <c r="C25" s="10">
        <v>572197.57999999996</v>
      </c>
      <c r="D25" s="10">
        <v>487938</v>
      </c>
      <c r="E25" s="10">
        <v>795752.11</v>
      </c>
      <c r="F25" s="10">
        <v>564437.47</v>
      </c>
      <c r="G25" s="10">
        <v>629490.72</v>
      </c>
      <c r="H25" s="10">
        <v>580123.19999999995</v>
      </c>
      <c r="I25" s="10">
        <v>822751.95</v>
      </c>
      <c r="J25" s="10">
        <v>549600.78</v>
      </c>
      <c r="K25" s="10">
        <v>459386.03</v>
      </c>
      <c r="L25" s="10">
        <f t="shared" si="2"/>
        <v>6017756.8000000007</v>
      </c>
    </row>
    <row r="26" spans="1:12" ht="13" hidden="1" x14ac:dyDescent="0.15">
      <c r="A26" s="11" t="s">
        <v>36</v>
      </c>
      <c r="B26" s="10">
        <v>70591.64</v>
      </c>
      <c r="C26" s="10">
        <v>62941.15</v>
      </c>
      <c r="D26" s="10">
        <v>61605.86</v>
      </c>
      <c r="E26" s="10">
        <v>60163.9</v>
      </c>
      <c r="F26" s="10">
        <v>50334.27</v>
      </c>
      <c r="G26" s="10">
        <v>60447.08</v>
      </c>
      <c r="H26" s="10">
        <v>49792.62</v>
      </c>
      <c r="I26" s="10">
        <v>53519.18</v>
      </c>
      <c r="J26" s="10">
        <v>51935.53</v>
      </c>
      <c r="K26" s="10">
        <v>36490.86</v>
      </c>
      <c r="L26" s="10">
        <f t="shared" si="2"/>
        <v>557822.09</v>
      </c>
    </row>
    <row r="27" spans="1:12" ht="13" hidden="1" x14ac:dyDescent="0.15">
      <c r="A27" s="11" t="s">
        <v>37</v>
      </c>
      <c r="B27" s="10">
        <v>2109685.27</v>
      </c>
      <c r="C27" s="10">
        <v>2493228.23</v>
      </c>
      <c r="D27" s="10">
        <v>3096666.33</v>
      </c>
      <c r="E27" s="10">
        <v>3394170.84</v>
      </c>
      <c r="F27" s="10">
        <v>4299853.7300000004</v>
      </c>
      <c r="G27" s="10">
        <v>4310203.37</v>
      </c>
      <c r="H27" s="10">
        <v>7179184.5499999998</v>
      </c>
      <c r="I27" s="10">
        <v>6277620.1399999997</v>
      </c>
      <c r="J27" s="10">
        <v>7495637.7599999998</v>
      </c>
      <c r="K27" s="10">
        <v>4059451.56</v>
      </c>
      <c r="L27" s="10">
        <f t="shared" si="2"/>
        <v>44715701.780000001</v>
      </c>
    </row>
    <row r="28" spans="1:12" ht="13" hidden="1" x14ac:dyDescent="0.15">
      <c r="A28" s="11" t="s">
        <v>38</v>
      </c>
      <c r="B28" s="10">
        <v>241473.71</v>
      </c>
      <c r="C28" s="10">
        <v>209871.66</v>
      </c>
      <c r="D28" s="10">
        <v>167355.22</v>
      </c>
      <c r="E28" s="10">
        <v>169795.01</v>
      </c>
      <c r="F28" s="10">
        <v>227534.88</v>
      </c>
      <c r="G28" s="10">
        <v>231733.54</v>
      </c>
      <c r="H28" s="10">
        <v>217634.25</v>
      </c>
      <c r="I28" s="10">
        <v>241949.19</v>
      </c>
      <c r="J28" s="10">
        <v>222922.43</v>
      </c>
      <c r="K28" s="10">
        <v>241060.61</v>
      </c>
      <c r="L28" s="10">
        <f t="shared" si="2"/>
        <v>2171330.5</v>
      </c>
    </row>
    <row r="29" spans="1:12" ht="13" hidden="1" x14ac:dyDescent="0.15">
      <c r="A29" s="11" t="s">
        <v>39</v>
      </c>
      <c r="B29" s="10">
        <v>0</v>
      </c>
      <c r="C29" s="10">
        <v>72205.100000000006</v>
      </c>
      <c r="D29" s="10">
        <v>778523.04</v>
      </c>
      <c r="E29" s="10">
        <v>704841.69</v>
      </c>
      <c r="F29" s="10">
        <v>551122.27</v>
      </c>
      <c r="G29" s="10">
        <v>537239.51</v>
      </c>
      <c r="H29" s="10">
        <v>437178.12</v>
      </c>
      <c r="I29" s="10">
        <v>619079.93000000005</v>
      </c>
      <c r="J29" s="10">
        <v>428514.42</v>
      </c>
      <c r="K29" s="10">
        <v>250561.96</v>
      </c>
      <c r="L29" s="10">
        <f t="shared" si="2"/>
        <v>4379266.040000001</v>
      </c>
    </row>
    <row r="30" spans="1:12" ht="13" hidden="1" x14ac:dyDescent="0.15">
      <c r="A30" s="11" t="s">
        <v>40</v>
      </c>
      <c r="B30" s="10">
        <v>36078.800000000003</v>
      </c>
      <c r="C30" s="10">
        <v>35054.730000000003</v>
      </c>
      <c r="D30" s="10">
        <v>39325.949999999997</v>
      </c>
      <c r="E30" s="10">
        <v>43202.74</v>
      </c>
      <c r="F30" s="10">
        <v>51735.01</v>
      </c>
      <c r="G30" s="10">
        <v>49465.24</v>
      </c>
      <c r="H30" s="10">
        <v>38518</v>
      </c>
      <c r="I30" s="10">
        <v>46289.67</v>
      </c>
      <c r="J30" s="10">
        <v>34403.18</v>
      </c>
      <c r="K30" s="10">
        <v>28067.25</v>
      </c>
      <c r="L30" s="10">
        <f t="shared" si="2"/>
        <v>402140.56999999995</v>
      </c>
    </row>
    <row r="31" spans="1:12" ht="13" hidden="1" x14ac:dyDescent="0.15">
      <c r="A31" s="11" t="s">
        <v>41</v>
      </c>
      <c r="B31" s="10">
        <v>93644.160000000003</v>
      </c>
      <c r="C31" s="10">
        <v>122123.92</v>
      </c>
      <c r="D31" s="10">
        <v>119446.53</v>
      </c>
      <c r="E31" s="10">
        <v>116547.25</v>
      </c>
      <c r="F31" s="10">
        <v>109164.64</v>
      </c>
      <c r="G31" s="10">
        <v>105174.91</v>
      </c>
      <c r="H31" s="10">
        <v>83720.88</v>
      </c>
      <c r="I31" s="10">
        <v>121567.44</v>
      </c>
      <c r="J31" s="10">
        <v>90747.520000000004</v>
      </c>
      <c r="K31" s="10">
        <v>63093.53</v>
      </c>
      <c r="L31" s="10">
        <f t="shared" si="2"/>
        <v>1025230.78</v>
      </c>
    </row>
    <row r="32" spans="1:12" ht="13" hidden="1" x14ac:dyDescent="0.15">
      <c r="A32" s="11" t="s">
        <v>42</v>
      </c>
      <c r="B32" s="10">
        <v>60710.65</v>
      </c>
      <c r="C32" s="10">
        <v>59127.69</v>
      </c>
      <c r="D32" s="10">
        <v>61474.46</v>
      </c>
      <c r="E32" s="10">
        <v>73191.37</v>
      </c>
      <c r="F32" s="10">
        <v>57915.81</v>
      </c>
      <c r="G32" s="10">
        <v>59333.22</v>
      </c>
      <c r="H32" s="10">
        <v>27703.65</v>
      </c>
      <c r="I32" s="10">
        <v>43558.33</v>
      </c>
      <c r="J32" s="10">
        <v>17169.34</v>
      </c>
      <c r="K32" s="10">
        <v>27577.15</v>
      </c>
      <c r="L32" s="10">
        <f t="shared" si="2"/>
        <v>487761.67000000004</v>
      </c>
    </row>
    <row r="33" spans="1:12" ht="13" hidden="1" x14ac:dyDescent="0.15">
      <c r="A33" s="11" t="s">
        <v>43</v>
      </c>
      <c r="B33" s="10">
        <v>-6178248.04</v>
      </c>
      <c r="C33" s="10">
        <v>-6958448.9500000002</v>
      </c>
      <c r="D33" s="10">
        <v>-7336289.6900000004</v>
      </c>
      <c r="E33" s="10">
        <v>-8765612</v>
      </c>
      <c r="F33" s="10">
        <v>-8831667.4299999997</v>
      </c>
      <c r="G33" s="10">
        <v>-8947685.7400000002</v>
      </c>
      <c r="H33" s="10">
        <v>-11621842.65</v>
      </c>
      <c r="I33" s="10">
        <v>-11570254.710000001</v>
      </c>
      <c r="J33" s="10">
        <v>-11828562.74</v>
      </c>
      <c r="K33" s="10">
        <v>-7804766.1299999999</v>
      </c>
      <c r="L33" s="10">
        <f t="shared" si="2"/>
        <v>-89843378.079999998</v>
      </c>
    </row>
    <row r="34" spans="1:12" ht="13" hidden="1" x14ac:dyDescent="0.15">
      <c r="A34" s="11" t="s">
        <v>44</v>
      </c>
      <c r="B34" s="10">
        <v>223865.02</v>
      </c>
      <c r="C34" s="10">
        <v>232416.85</v>
      </c>
      <c r="D34" s="10">
        <v>217447.76</v>
      </c>
      <c r="E34" s="10">
        <v>206850.25</v>
      </c>
      <c r="F34" s="10">
        <v>205535.54</v>
      </c>
      <c r="G34" s="10">
        <v>227531.47</v>
      </c>
      <c r="H34" s="10">
        <v>205676.94</v>
      </c>
      <c r="I34" s="10">
        <v>190924.05</v>
      </c>
      <c r="J34" s="10">
        <v>196979.61</v>
      </c>
      <c r="K34" s="10">
        <v>179411.66</v>
      </c>
      <c r="L34" s="10">
        <f t="shared" si="2"/>
        <v>2086639.1499999997</v>
      </c>
    </row>
    <row r="35" spans="1:12" ht="13" hidden="1" x14ac:dyDescent="0.15">
      <c r="A35" s="11" t="s">
        <v>45</v>
      </c>
      <c r="B35" s="10">
        <v>0</v>
      </c>
      <c r="C35" s="10">
        <v>0</v>
      </c>
      <c r="D35" s="10">
        <v>0</v>
      </c>
      <c r="E35" s="10">
        <v>0</v>
      </c>
      <c r="F35" s="10">
        <v>0</v>
      </c>
      <c r="G35" s="10">
        <v>0</v>
      </c>
      <c r="H35" s="10">
        <v>30971</v>
      </c>
      <c r="I35" s="10">
        <v>5803</v>
      </c>
      <c r="J35" s="10">
        <v>240027</v>
      </c>
      <c r="K35" s="10">
        <v>160988.57999999999</v>
      </c>
      <c r="L35" s="10">
        <f t="shared" si="2"/>
        <v>437789.57999999996</v>
      </c>
    </row>
    <row r="36" spans="1:12" ht="13" hidden="1" x14ac:dyDescent="0.15">
      <c r="A36" s="15" t="s">
        <v>29</v>
      </c>
      <c r="B36" s="16">
        <f t="shared" ref="B36:L36" si="3">SUM(B20:B35)</f>
        <v>4.3655745685100555E-10</v>
      </c>
      <c r="C36" s="16">
        <f t="shared" si="3"/>
        <v>3.7834979593753815E-10</v>
      </c>
      <c r="D36" s="16">
        <f t="shared" si="3"/>
        <v>2.3283064365386963E-10</v>
      </c>
      <c r="E36" s="16">
        <f t="shared" si="3"/>
        <v>-1.862645149230957E-9</v>
      </c>
      <c r="F36" s="16">
        <f t="shared" si="3"/>
        <v>2.7648638933897018E-9</v>
      </c>
      <c r="G36" s="16">
        <f t="shared" si="3"/>
        <v>1.1932570487260818E-9</v>
      </c>
      <c r="H36" s="16">
        <f t="shared" si="3"/>
        <v>-1.3387762010097504E-9</v>
      </c>
      <c r="I36" s="16">
        <f t="shared" si="3"/>
        <v>-2.6193447411060333E-9</v>
      </c>
      <c r="J36" s="16">
        <f t="shared" si="3"/>
        <v>-1.280568540096283E-9</v>
      </c>
      <c r="K36" s="16">
        <f t="shared" si="3"/>
        <v>6.9849193096160889E-10</v>
      </c>
      <c r="L36" s="16">
        <f t="shared" si="3"/>
        <v>1.0360963642597198E-8</v>
      </c>
    </row>
    <row r="37" spans="1:12" ht="13" hidden="1" x14ac:dyDescent="0.15">
      <c r="A37" s="14" t="s">
        <v>46</v>
      </c>
      <c r="B37" s="7"/>
      <c r="C37" s="7"/>
      <c r="D37" s="7"/>
      <c r="E37" s="7"/>
      <c r="F37" s="7"/>
      <c r="G37" s="7"/>
      <c r="H37" s="7"/>
      <c r="I37" s="7"/>
      <c r="J37" s="7"/>
      <c r="K37" s="7"/>
      <c r="L37" s="7"/>
    </row>
    <row r="38" spans="1:12" ht="13" hidden="1" x14ac:dyDescent="0.15">
      <c r="A38" s="11" t="s">
        <v>47</v>
      </c>
      <c r="B38" s="10">
        <v>55642.96</v>
      </c>
      <c r="C38" s="10">
        <v>57219.76</v>
      </c>
      <c r="D38" s="10">
        <v>52084.36</v>
      </c>
      <c r="E38" s="10">
        <v>114533.86</v>
      </c>
      <c r="F38" s="10">
        <v>97593.96</v>
      </c>
      <c r="G38" s="10">
        <v>58824.62</v>
      </c>
      <c r="H38" s="10">
        <v>87676.7</v>
      </c>
      <c r="I38" s="10">
        <v>101545.05</v>
      </c>
      <c r="J38" s="10">
        <v>113675.65</v>
      </c>
      <c r="K38" s="10">
        <v>48771.45</v>
      </c>
      <c r="L38" s="10">
        <f t="shared" ref="L38:L52" si="4">SUM(B38:K38)</f>
        <v>787568.37</v>
      </c>
    </row>
    <row r="39" spans="1:12" ht="13" hidden="1" x14ac:dyDescent="0.15">
      <c r="A39" s="11" t="s">
        <v>48</v>
      </c>
      <c r="B39" s="10">
        <v>220158.31</v>
      </c>
      <c r="C39" s="10">
        <v>252117.26</v>
      </c>
      <c r="D39" s="10">
        <v>-162825.26</v>
      </c>
      <c r="E39" s="10">
        <v>265551.65999999997</v>
      </c>
      <c r="F39" s="10">
        <v>149450.01</v>
      </c>
      <c r="G39" s="10">
        <v>176839</v>
      </c>
      <c r="H39" s="10">
        <v>143559.18</v>
      </c>
      <c r="I39" s="10">
        <v>262741.12</v>
      </c>
      <c r="J39" s="10">
        <v>147613.97</v>
      </c>
      <c r="K39" s="10">
        <v>78257.03</v>
      </c>
      <c r="L39" s="10">
        <f t="shared" si="4"/>
        <v>1533462.2799999998</v>
      </c>
    </row>
    <row r="40" spans="1:12" ht="13" hidden="1" x14ac:dyDescent="0.15">
      <c r="A40" s="11" t="s">
        <v>49</v>
      </c>
      <c r="B40" s="10">
        <v>-730956.72</v>
      </c>
      <c r="C40" s="10">
        <v>-827950.58</v>
      </c>
      <c r="D40" s="10">
        <v>-571846.06999999995</v>
      </c>
      <c r="E40" s="10">
        <v>-1111779.69</v>
      </c>
      <c r="F40" s="10">
        <v>-1072502.04</v>
      </c>
      <c r="G40" s="10">
        <v>-1064830.78</v>
      </c>
      <c r="H40" s="10">
        <v>-1461670.62</v>
      </c>
      <c r="I40" s="10">
        <v>-1492273.1</v>
      </c>
      <c r="J40" s="10">
        <v>-1533693.87</v>
      </c>
      <c r="K40" s="10">
        <v>-860687.3</v>
      </c>
      <c r="L40" s="10">
        <f t="shared" si="4"/>
        <v>-10728190.77</v>
      </c>
    </row>
    <row r="41" spans="1:12" ht="13" hidden="1" x14ac:dyDescent="0.15">
      <c r="A41" s="11" t="s">
        <v>50</v>
      </c>
      <c r="B41" s="10">
        <v>24979.599999999999</v>
      </c>
      <c r="C41" s="10">
        <v>28316.05</v>
      </c>
      <c r="D41" s="10">
        <v>36371.269999999997</v>
      </c>
      <c r="E41" s="10">
        <v>36185.03</v>
      </c>
      <c r="F41" s="10">
        <v>25082.25</v>
      </c>
      <c r="G41" s="10">
        <v>23827.73</v>
      </c>
      <c r="H41" s="10">
        <v>25749.94</v>
      </c>
      <c r="I41" s="10">
        <v>23274</v>
      </c>
      <c r="J41" s="10">
        <v>13465.23</v>
      </c>
      <c r="K41" s="10">
        <v>9596.6</v>
      </c>
      <c r="L41" s="10">
        <f t="shared" si="4"/>
        <v>246847.7</v>
      </c>
    </row>
    <row r="42" spans="1:12" ht="13" hidden="1" x14ac:dyDescent="0.15">
      <c r="A42" s="11" t="s">
        <v>51</v>
      </c>
      <c r="B42" s="10">
        <v>31989.72</v>
      </c>
      <c r="C42" s="10">
        <v>31492.799999999999</v>
      </c>
      <c r="D42" s="10">
        <v>30331.71</v>
      </c>
      <c r="E42" s="10">
        <v>41750.83</v>
      </c>
      <c r="F42" s="10">
        <v>21276.76</v>
      </c>
      <c r="G42" s="10">
        <v>20517.95</v>
      </c>
      <c r="H42" s="10">
        <v>11161.21</v>
      </c>
      <c r="I42" s="10">
        <v>14750.68</v>
      </c>
      <c r="J42" s="10">
        <v>15195.95</v>
      </c>
      <c r="K42" s="10">
        <v>19753.580000000002</v>
      </c>
      <c r="L42" s="10">
        <f t="shared" si="4"/>
        <v>238221.19</v>
      </c>
    </row>
    <row r="43" spans="1:12" ht="13" hidden="1" x14ac:dyDescent="0.15">
      <c r="A43" s="11" t="s">
        <v>52</v>
      </c>
      <c r="B43" s="10">
        <v>10179.35</v>
      </c>
      <c r="C43" s="10">
        <v>7111.29</v>
      </c>
      <c r="D43" s="10">
        <v>8153.36</v>
      </c>
      <c r="E43" s="10">
        <v>11871.12</v>
      </c>
      <c r="F43" s="10">
        <v>7501.69</v>
      </c>
      <c r="G43" s="10">
        <v>9674.01</v>
      </c>
      <c r="H43" s="10">
        <v>9420.08</v>
      </c>
      <c r="I43" s="10">
        <v>14500.25</v>
      </c>
      <c r="J43" s="10">
        <v>13831.87</v>
      </c>
      <c r="K43" s="10">
        <v>10973.94</v>
      </c>
      <c r="L43" s="10">
        <f t="shared" si="4"/>
        <v>103216.96000000001</v>
      </c>
    </row>
    <row r="44" spans="1:12" ht="13" hidden="1" x14ac:dyDescent="0.15">
      <c r="A44" s="11" t="s">
        <v>53</v>
      </c>
      <c r="B44" s="10">
        <v>1665.29</v>
      </c>
      <c r="C44" s="10">
        <v>1388.41</v>
      </c>
      <c r="D44" s="10">
        <v>1440.92</v>
      </c>
      <c r="E44" s="10">
        <v>1270.26</v>
      </c>
      <c r="F44" s="10">
        <v>1285.1099999999999</v>
      </c>
      <c r="G44" s="10">
        <v>1524.46</v>
      </c>
      <c r="H44" s="10">
        <v>1203.3800000000001</v>
      </c>
      <c r="I44" s="10">
        <v>2130.21</v>
      </c>
      <c r="J44" s="10">
        <v>1298.3</v>
      </c>
      <c r="K44" s="10">
        <v>1790.64</v>
      </c>
      <c r="L44" s="10">
        <f t="shared" si="4"/>
        <v>14996.98</v>
      </c>
    </row>
    <row r="45" spans="1:12" ht="13" hidden="1" x14ac:dyDescent="0.15">
      <c r="A45" s="11" t="s">
        <v>54</v>
      </c>
      <c r="B45" s="10">
        <v>316452.81</v>
      </c>
      <c r="C45" s="10">
        <v>373984.23</v>
      </c>
      <c r="D45" s="10">
        <v>464499.95</v>
      </c>
      <c r="E45" s="10">
        <v>505606.62</v>
      </c>
      <c r="F45" s="10">
        <v>644978.04</v>
      </c>
      <c r="G45" s="10">
        <v>646530.51</v>
      </c>
      <c r="H45" s="10">
        <v>1076877.7</v>
      </c>
      <c r="I45" s="10">
        <v>941643.02</v>
      </c>
      <c r="J45" s="10">
        <v>1124345.68</v>
      </c>
      <c r="K45" s="10">
        <v>608917.73</v>
      </c>
      <c r="L45" s="10">
        <f t="shared" si="4"/>
        <v>6703836.290000001</v>
      </c>
    </row>
    <row r="46" spans="1:12" ht="13" hidden="1" x14ac:dyDescent="0.15">
      <c r="A46" s="11" t="s">
        <v>55</v>
      </c>
      <c r="B46" s="10">
        <v>22386.5</v>
      </c>
      <c r="C46" s="10">
        <v>23241.68</v>
      </c>
      <c r="D46" s="10">
        <v>21744.78</v>
      </c>
      <c r="E46" s="10">
        <v>20685.02</v>
      </c>
      <c r="F46" s="10">
        <v>20553.55</v>
      </c>
      <c r="G46" s="10">
        <v>22753.14</v>
      </c>
      <c r="H46" s="10">
        <v>20567.689999999999</v>
      </c>
      <c r="I46" s="10">
        <v>19092.41</v>
      </c>
      <c r="J46" s="10">
        <v>19697.96</v>
      </c>
      <c r="K46" s="10">
        <v>17941.169999999998</v>
      </c>
      <c r="L46" s="10">
        <f t="shared" si="4"/>
        <v>208663.89999999997</v>
      </c>
    </row>
    <row r="47" spans="1:12" ht="13" hidden="1" x14ac:dyDescent="0.15">
      <c r="A47" s="11" t="s">
        <v>56</v>
      </c>
      <c r="B47" s="10">
        <v>24147.37</v>
      </c>
      <c r="C47" s="10">
        <v>20987.17</v>
      </c>
      <c r="D47" s="10">
        <v>16735.52</v>
      </c>
      <c r="E47" s="10">
        <v>16979.5</v>
      </c>
      <c r="F47" s="10">
        <v>22753.49</v>
      </c>
      <c r="G47" s="10">
        <v>23173.360000000001</v>
      </c>
      <c r="H47" s="10">
        <v>21763.43</v>
      </c>
      <c r="I47" s="10">
        <v>24194.91</v>
      </c>
      <c r="J47" s="10">
        <v>22292.240000000002</v>
      </c>
      <c r="K47" s="10">
        <v>24106.06</v>
      </c>
      <c r="L47" s="10">
        <f t="shared" si="4"/>
        <v>217133.05</v>
      </c>
    </row>
    <row r="48" spans="1:12" ht="13" hidden="1" x14ac:dyDescent="0.15">
      <c r="A48" s="11" t="s">
        <v>57</v>
      </c>
      <c r="B48" s="10">
        <v>0</v>
      </c>
      <c r="C48" s="10">
        <v>7220.51</v>
      </c>
      <c r="D48" s="10">
        <v>77852.3</v>
      </c>
      <c r="E48" s="10">
        <v>70484.179999999993</v>
      </c>
      <c r="F48" s="10">
        <v>55112.23</v>
      </c>
      <c r="G48" s="10">
        <v>53723.94</v>
      </c>
      <c r="H48" s="10">
        <v>43717.81</v>
      </c>
      <c r="I48" s="10">
        <v>61907.99</v>
      </c>
      <c r="J48" s="10">
        <v>42851.44</v>
      </c>
      <c r="K48" s="10">
        <v>25056.2</v>
      </c>
      <c r="L48" s="10">
        <f t="shared" si="4"/>
        <v>437926.60000000003</v>
      </c>
    </row>
    <row r="49" spans="1:12" ht="13" hidden="1" x14ac:dyDescent="0.15">
      <c r="A49" s="11" t="s">
        <v>58</v>
      </c>
      <c r="B49" s="10">
        <v>3607.88</v>
      </c>
      <c r="C49" s="10">
        <v>3505.47</v>
      </c>
      <c r="D49" s="10">
        <v>3932.6</v>
      </c>
      <c r="E49" s="10">
        <v>4320.2700000000004</v>
      </c>
      <c r="F49" s="10">
        <v>5173.5</v>
      </c>
      <c r="G49" s="10">
        <v>4946.53</v>
      </c>
      <c r="H49" s="10">
        <v>3851.8</v>
      </c>
      <c r="I49" s="10">
        <v>4628.97</v>
      </c>
      <c r="J49" s="10">
        <v>3440.32</v>
      </c>
      <c r="K49" s="10">
        <v>2806.73</v>
      </c>
      <c r="L49" s="10">
        <f t="shared" si="4"/>
        <v>40214.07</v>
      </c>
    </row>
    <row r="50" spans="1:12" ht="13" hidden="1" x14ac:dyDescent="0.15">
      <c r="A50" s="11" t="s">
        <v>59</v>
      </c>
      <c r="B50" s="10">
        <v>6616.7</v>
      </c>
      <c r="C50" s="10">
        <v>9159.07</v>
      </c>
      <c r="D50" s="10">
        <v>9216.5300000000007</v>
      </c>
      <c r="E50" s="10">
        <v>9205.7999999999993</v>
      </c>
      <c r="F50" s="10">
        <v>10916.45</v>
      </c>
      <c r="G50" s="10">
        <v>10517.5</v>
      </c>
      <c r="H50" s="10">
        <v>8372.08</v>
      </c>
      <c r="I50" s="10">
        <v>12156.75</v>
      </c>
      <c r="J50" s="10">
        <v>9074.77</v>
      </c>
      <c r="K50" s="10">
        <v>6309.36</v>
      </c>
      <c r="L50" s="10">
        <f t="shared" si="4"/>
        <v>91545.010000000009</v>
      </c>
    </row>
    <row r="51" spans="1:12" ht="13" hidden="1" x14ac:dyDescent="0.15">
      <c r="A51" s="11" t="s">
        <v>60</v>
      </c>
      <c r="B51" s="10">
        <v>6071.07</v>
      </c>
      <c r="C51" s="10">
        <v>5912.76</v>
      </c>
      <c r="D51" s="10">
        <v>6147.44</v>
      </c>
      <c r="E51" s="10">
        <v>7319.15</v>
      </c>
      <c r="F51" s="10">
        <v>5791.58</v>
      </c>
      <c r="G51" s="10">
        <v>5933.32</v>
      </c>
      <c r="H51" s="10">
        <v>2770.36</v>
      </c>
      <c r="I51" s="10">
        <v>4355.83</v>
      </c>
      <c r="J51" s="10">
        <v>1716.93</v>
      </c>
      <c r="K51" s="10">
        <v>2757.72</v>
      </c>
      <c r="L51" s="10">
        <f t="shared" si="4"/>
        <v>48776.160000000003</v>
      </c>
    </row>
    <row r="52" spans="1:12" ht="13" hidden="1" x14ac:dyDescent="0.15">
      <c r="A52" s="11" t="s">
        <v>61</v>
      </c>
      <c r="B52" s="10">
        <v>7059.16</v>
      </c>
      <c r="C52" s="10">
        <v>6294.12</v>
      </c>
      <c r="D52" s="10">
        <v>6160.59</v>
      </c>
      <c r="E52" s="10">
        <v>6016.39</v>
      </c>
      <c r="F52" s="10">
        <v>5033.42</v>
      </c>
      <c r="G52" s="10">
        <v>6044.71</v>
      </c>
      <c r="H52" s="10">
        <v>4979.26</v>
      </c>
      <c r="I52" s="10">
        <v>5351.91</v>
      </c>
      <c r="J52" s="10">
        <v>5193.5600000000004</v>
      </c>
      <c r="K52" s="10">
        <v>3649.09</v>
      </c>
      <c r="L52" s="10">
        <f t="shared" si="4"/>
        <v>55782.209999999992</v>
      </c>
    </row>
    <row r="53" spans="1:12" ht="13" hidden="1" x14ac:dyDescent="0.15">
      <c r="A53" s="15" t="s">
        <v>46</v>
      </c>
      <c r="B53" s="16">
        <f t="shared" ref="B53:L53" si="5">SUM(B38:B52)</f>
        <v>-5.0931703299283981E-11</v>
      </c>
      <c r="C53" s="16">
        <f t="shared" si="5"/>
        <v>-2.6375346351414919E-11</v>
      </c>
      <c r="D53" s="16">
        <f t="shared" si="5"/>
        <v>5.3660187404602766E-11</v>
      </c>
      <c r="E53" s="16">
        <f t="shared" si="5"/>
        <v>5.7298166211694479E-11</v>
      </c>
      <c r="F53" s="16">
        <f t="shared" si="5"/>
        <v>-7.6397554948925972E-11</v>
      </c>
      <c r="G53" s="16">
        <f t="shared" si="5"/>
        <v>-1.1550582712516189E-10</v>
      </c>
      <c r="H53" s="16">
        <f t="shared" si="5"/>
        <v>-4.0017766878008842E-10</v>
      </c>
      <c r="I53" s="16">
        <f t="shared" si="5"/>
        <v>-2.4556356947869062E-10</v>
      </c>
      <c r="J53" s="16">
        <f t="shared" si="5"/>
        <v>2.8194335754960775E-11</v>
      </c>
      <c r="K53" s="16">
        <f t="shared" si="5"/>
        <v>-1.9508661353029311E-10</v>
      </c>
      <c r="L53" s="16">
        <f t="shared" si="5"/>
        <v>2.7939677238464355E-9</v>
      </c>
    </row>
    <row r="54" spans="1:12" ht="13" hidden="1" x14ac:dyDescent="0.15">
      <c r="A54" s="19" t="s">
        <v>21</v>
      </c>
      <c r="B54" s="16">
        <f t="shared" ref="B54:L54" si="6">B18+B36+B53</f>
        <v>53120600.960000001</v>
      </c>
      <c r="C54" s="16">
        <f t="shared" si="6"/>
        <v>55302528.310000002</v>
      </c>
      <c r="D54" s="16">
        <f t="shared" si="6"/>
        <v>59489573.100000001</v>
      </c>
      <c r="E54" s="16">
        <f t="shared" si="6"/>
        <v>62914913.579999998</v>
      </c>
      <c r="F54" s="16">
        <f t="shared" si="6"/>
        <v>64878322.289999999</v>
      </c>
      <c r="G54" s="16">
        <f t="shared" si="6"/>
        <v>68153017.680000007</v>
      </c>
      <c r="H54" s="16">
        <f t="shared" si="6"/>
        <v>71658415.069999993</v>
      </c>
      <c r="I54" s="16">
        <f t="shared" si="6"/>
        <v>74199394.179999992</v>
      </c>
      <c r="J54" s="16">
        <f t="shared" si="6"/>
        <v>75343283.179999992</v>
      </c>
      <c r="K54" s="16">
        <f t="shared" si="6"/>
        <v>52372483.640000001</v>
      </c>
      <c r="L54" s="16">
        <f t="shared" si="6"/>
        <v>637432531.99000001</v>
      </c>
    </row>
    <row r="55" spans="1:12" ht="13" x14ac:dyDescent="0.15">
      <c r="A55" s="8" t="s">
        <v>62</v>
      </c>
      <c r="B55" s="7">
        <v>11792305.720000004</v>
      </c>
      <c r="C55" s="7">
        <v>11618000.720000001</v>
      </c>
      <c r="D55" s="7">
        <v>12109505.960000001</v>
      </c>
      <c r="E55" s="7">
        <v>13440613.529999997</v>
      </c>
      <c r="F55" s="7">
        <v>14640008.710000003</v>
      </c>
      <c r="G55" s="7">
        <v>14799967.26</v>
      </c>
      <c r="H55" s="7">
        <v>15046523.960000003</v>
      </c>
      <c r="I55" s="7">
        <v>15584457.18</v>
      </c>
      <c r="J55" s="7">
        <v>15668846</v>
      </c>
      <c r="K55" s="7">
        <v>9218653.8799999971</v>
      </c>
      <c r="L55" s="7">
        <v>133918882.92000002</v>
      </c>
    </row>
    <row r="56" spans="1:12" ht="13" hidden="1" x14ac:dyDescent="0.15">
      <c r="A56" s="14" t="s">
        <v>63</v>
      </c>
      <c r="B56" s="7"/>
      <c r="C56" s="7"/>
      <c r="D56" s="7"/>
      <c r="E56" s="7"/>
      <c r="F56" s="7"/>
      <c r="G56" s="7"/>
      <c r="H56" s="7"/>
      <c r="I56" s="7"/>
      <c r="J56" s="7"/>
      <c r="K56" s="7"/>
      <c r="L56" s="7"/>
    </row>
    <row r="57" spans="1:12" ht="13" hidden="1" x14ac:dyDescent="0.15">
      <c r="A57" s="11" t="s">
        <v>64</v>
      </c>
      <c r="B57" s="10">
        <v>73525.42</v>
      </c>
      <c r="C57" s="10">
        <v>60453.760000000002</v>
      </c>
      <c r="D57" s="10">
        <v>0</v>
      </c>
      <c r="E57" s="10">
        <v>0</v>
      </c>
      <c r="F57" s="10">
        <v>0</v>
      </c>
      <c r="G57" s="10">
        <v>0</v>
      </c>
      <c r="H57" s="10">
        <v>0</v>
      </c>
      <c r="I57" s="10">
        <v>0</v>
      </c>
      <c r="J57" s="10">
        <v>0</v>
      </c>
      <c r="K57" s="10">
        <v>0</v>
      </c>
      <c r="L57" s="10">
        <f>SUM(B57:K57)</f>
        <v>133979.18</v>
      </c>
    </row>
    <row r="58" spans="1:12" ht="13" hidden="1" x14ac:dyDescent="0.15">
      <c r="A58" s="11" t="s">
        <v>65</v>
      </c>
      <c r="B58" s="10">
        <v>0</v>
      </c>
      <c r="C58" s="10">
        <v>0</v>
      </c>
      <c r="D58" s="10">
        <v>910</v>
      </c>
      <c r="E58" s="10">
        <v>0</v>
      </c>
      <c r="F58" s="10">
        <v>0</v>
      </c>
      <c r="G58" s="10">
        <v>0</v>
      </c>
      <c r="H58" s="10">
        <v>0</v>
      </c>
      <c r="I58" s="10">
        <v>0</v>
      </c>
      <c r="J58" s="10">
        <v>0</v>
      </c>
      <c r="K58" s="10">
        <v>0</v>
      </c>
      <c r="L58" s="10">
        <f>SUM(B58:K58)</f>
        <v>910</v>
      </c>
    </row>
    <row r="59" spans="1:12" ht="13" hidden="1" x14ac:dyDescent="0.15">
      <c r="A59" s="20" t="s">
        <v>66</v>
      </c>
      <c r="B59" s="21">
        <f t="shared" ref="B59:L59" si="7">SUM(B57:B58)</f>
        <v>73525.42</v>
      </c>
      <c r="C59" s="21">
        <f t="shared" si="7"/>
        <v>60453.760000000002</v>
      </c>
      <c r="D59" s="21">
        <f t="shared" si="7"/>
        <v>910</v>
      </c>
      <c r="E59" s="21">
        <f t="shared" si="7"/>
        <v>0</v>
      </c>
      <c r="F59" s="21">
        <f t="shared" si="7"/>
        <v>0</v>
      </c>
      <c r="G59" s="21">
        <f t="shared" si="7"/>
        <v>0</v>
      </c>
      <c r="H59" s="21">
        <f t="shared" si="7"/>
        <v>0</v>
      </c>
      <c r="I59" s="21">
        <f t="shared" si="7"/>
        <v>0</v>
      </c>
      <c r="J59" s="21">
        <f t="shared" si="7"/>
        <v>0</v>
      </c>
      <c r="K59" s="21">
        <f t="shared" si="7"/>
        <v>0</v>
      </c>
      <c r="L59" s="21">
        <f t="shared" si="7"/>
        <v>134889.18</v>
      </c>
    </row>
    <row r="60" spans="1:12" ht="13" hidden="1" x14ac:dyDescent="0.15">
      <c r="A60" s="14" t="s">
        <v>67</v>
      </c>
      <c r="B60" s="7"/>
      <c r="C60" s="7"/>
      <c r="D60" s="7"/>
      <c r="E60" s="7"/>
      <c r="F60" s="7"/>
      <c r="G60" s="7"/>
      <c r="H60" s="7"/>
      <c r="I60" s="7"/>
      <c r="J60" s="7"/>
      <c r="K60" s="7"/>
      <c r="L60" s="7"/>
    </row>
    <row r="61" spans="1:12" ht="13" hidden="1" x14ac:dyDescent="0.15">
      <c r="A61" s="11" t="s">
        <v>64</v>
      </c>
      <c r="B61" s="10">
        <v>0</v>
      </c>
      <c r="C61" s="10">
        <v>4875</v>
      </c>
      <c r="D61" s="10">
        <v>0</v>
      </c>
      <c r="E61" s="10">
        <v>0</v>
      </c>
      <c r="F61" s="10">
        <v>0</v>
      </c>
      <c r="G61" s="10">
        <v>0</v>
      </c>
      <c r="H61" s="10">
        <v>0</v>
      </c>
      <c r="I61" s="10">
        <v>0</v>
      </c>
      <c r="J61" s="10">
        <v>0</v>
      </c>
      <c r="K61" s="10">
        <v>0</v>
      </c>
      <c r="L61" s="10">
        <f>SUM(B61:K61)</f>
        <v>4875</v>
      </c>
    </row>
    <row r="62" spans="1:12" ht="13" hidden="1" x14ac:dyDescent="0.15">
      <c r="A62" s="11" t="s">
        <v>65</v>
      </c>
      <c r="B62" s="10">
        <v>0</v>
      </c>
      <c r="C62" s="10">
        <v>7160</v>
      </c>
      <c r="D62" s="10">
        <v>0</v>
      </c>
      <c r="E62" s="10">
        <v>0</v>
      </c>
      <c r="F62" s="10">
        <v>0</v>
      </c>
      <c r="G62" s="10">
        <v>0</v>
      </c>
      <c r="H62" s="10">
        <v>0</v>
      </c>
      <c r="I62" s="10">
        <v>0</v>
      </c>
      <c r="J62" s="10">
        <v>0</v>
      </c>
      <c r="K62" s="10">
        <v>0</v>
      </c>
      <c r="L62" s="10">
        <f>SUM(B62:K62)</f>
        <v>7160</v>
      </c>
    </row>
    <row r="63" spans="1:12" ht="13" hidden="1" x14ac:dyDescent="0.15">
      <c r="A63" s="20" t="s">
        <v>68</v>
      </c>
      <c r="B63" s="21">
        <f t="shared" ref="B63:L63" si="8">SUM(B61:B62)</f>
        <v>0</v>
      </c>
      <c r="C63" s="21">
        <f t="shared" si="8"/>
        <v>12035</v>
      </c>
      <c r="D63" s="21">
        <f t="shared" si="8"/>
        <v>0</v>
      </c>
      <c r="E63" s="21">
        <f t="shared" si="8"/>
        <v>0</v>
      </c>
      <c r="F63" s="21">
        <f t="shared" si="8"/>
        <v>0</v>
      </c>
      <c r="G63" s="21">
        <f t="shared" si="8"/>
        <v>0</v>
      </c>
      <c r="H63" s="21">
        <f t="shared" si="8"/>
        <v>0</v>
      </c>
      <c r="I63" s="21">
        <f t="shared" si="8"/>
        <v>0</v>
      </c>
      <c r="J63" s="21">
        <f t="shared" si="8"/>
        <v>0</v>
      </c>
      <c r="K63" s="21">
        <f t="shared" si="8"/>
        <v>0</v>
      </c>
      <c r="L63" s="21">
        <f t="shared" si="8"/>
        <v>12035</v>
      </c>
    </row>
    <row r="64" spans="1:12" ht="13" hidden="1" x14ac:dyDescent="0.15">
      <c r="A64" s="14" t="s">
        <v>69</v>
      </c>
      <c r="B64" s="7"/>
      <c r="C64" s="7"/>
      <c r="D64" s="7"/>
      <c r="E64" s="7"/>
      <c r="F64" s="7"/>
      <c r="G64" s="7"/>
      <c r="H64" s="7"/>
      <c r="I64" s="7"/>
      <c r="J64" s="7"/>
      <c r="K64" s="7"/>
      <c r="L64" s="7"/>
    </row>
    <row r="65" spans="1:12" ht="13" hidden="1" x14ac:dyDescent="0.15">
      <c r="A65" s="24" t="s">
        <v>70</v>
      </c>
      <c r="B65" s="7"/>
      <c r="C65" s="7"/>
      <c r="D65" s="7"/>
      <c r="E65" s="7"/>
      <c r="F65" s="7"/>
      <c r="G65" s="7"/>
      <c r="H65" s="7"/>
      <c r="I65" s="7"/>
      <c r="J65" s="7"/>
      <c r="K65" s="7"/>
      <c r="L65" s="7"/>
    </row>
    <row r="66" spans="1:12" ht="13" hidden="1" x14ac:dyDescent="0.15">
      <c r="A66" s="25" t="s">
        <v>71</v>
      </c>
      <c r="B66" s="10">
        <v>1032790.54</v>
      </c>
      <c r="C66" s="10">
        <v>1065710.83</v>
      </c>
      <c r="D66" s="10">
        <v>1105521.6200000001</v>
      </c>
      <c r="E66" s="10">
        <v>1068449.6200000001</v>
      </c>
      <c r="F66" s="10">
        <v>1007650.48</v>
      </c>
      <c r="G66" s="10">
        <v>1116661.43</v>
      </c>
      <c r="H66" s="10">
        <v>1119081.8799999999</v>
      </c>
      <c r="I66" s="10">
        <v>1158436.94</v>
      </c>
      <c r="J66" s="10">
        <v>1143282.6599999999</v>
      </c>
      <c r="K66" s="10">
        <v>657122.38</v>
      </c>
      <c r="L66" s="10">
        <f t="shared" ref="L66:L97" si="9">SUM(B66:K66)</f>
        <v>10474708.380000001</v>
      </c>
    </row>
    <row r="67" spans="1:12" ht="13" hidden="1" x14ac:dyDescent="0.15">
      <c r="A67" s="25" t="s">
        <v>72</v>
      </c>
      <c r="B67" s="10">
        <v>4952.54</v>
      </c>
      <c r="C67" s="10">
        <v>4905.3100000000004</v>
      </c>
      <c r="D67" s="10">
        <v>105.54</v>
      </c>
      <c r="E67" s="10">
        <v>1162.02</v>
      </c>
      <c r="F67" s="10">
        <v>0</v>
      </c>
      <c r="G67" s="10">
        <v>4798.3599999999997</v>
      </c>
      <c r="H67" s="10">
        <v>0</v>
      </c>
      <c r="I67" s="10">
        <v>0</v>
      </c>
      <c r="J67" s="10">
        <v>0</v>
      </c>
      <c r="K67" s="10">
        <v>0</v>
      </c>
      <c r="L67" s="10">
        <f t="shared" si="9"/>
        <v>15923.77</v>
      </c>
    </row>
    <row r="68" spans="1:12" ht="13" hidden="1" x14ac:dyDescent="0.15">
      <c r="A68" s="25" t="s">
        <v>73</v>
      </c>
      <c r="B68" s="10">
        <v>20736</v>
      </c>
      <c r="C68" s="10">
        <v>7733.49</v>
      </c>
      <c r="D68" s="10">
        <v>11651.32</v>
      </c>
      <c r="E68" s="10">
        <v>6805.97</v>
      </c>
      <c r="F68" s="10">
        <v>56299.95</v>
      </c>
      <c r="G68" s="10">
        <v>12193.73</v>
      </c>
      <c r="H68" s="10">
        <v>-3773.84</v>
      </c>
      <c r="I68" s="10">
        <v>11346.64</v>
      </c>
      <c r="J68" s="10">
        <v>12413.55</v>
      </c>
      <c r="K68" s="10">
        <v>-80387.570000000007</v>
      </c>
      <c r="L68" s="10">
        <f t="shared" si="9"/>
        <v>55019.239999999991</v>
      </c>
    </row>
    <row r="69" spans="1:12" ht="13" hidden="1" x14ac:dyDescent="0.15">
      <c r="A69" s="25" t="s">
        <v>74</v>
      </c>
      <c r="B69" s="10">
        <v>115226.27</v>
      </c>
      <c r="C69" s="10">
        <v>106010.75</v>
      </c>
      <c r="D69" s="10">
        <v>124488.31</v>
      </c>
      <c r="E69" s="10">
        <v>121425</v>
      </c>
      <c r="F69" s="10">
        <v>125163.24</v>
      </c>
      <c r="G69" s="10">
        <v>119191.46</v>
      </c>
      <c r="H69" s="10">
        <v>92260.21</v>
      </c>
      <c r="I69" s="10">
        <v>107162.21</v>
      </c>
      <c r="J69" s="10">
        <v>127688.62</v>
      </c>
      <c r="K69" s="10">
        <v>-7731.01</v>
      </c>
      <c r="L69" s="10">
        <f t="shared" si="9"/>
        <v>1030885.0599999999</v>
      </c>
    </row>
    <row r="70" spans="1:12" ht="13" hidden="1" x14ac:dyDescent="0.15">
      <c r="A70" s="25" t="s">
        <v>75</v>
      </c>
      <c r="B70" s="10">
        <v>0</v>
      </c>
      <c r="C70" s="10">
        <v>0</v>
      </c>
      <c r="D70" s="10">
        <v>0</v>
      </c>
      <c r="E70" s="10">
        <v>1277.02</v>
      </c>
      <c r="F70" s="10">
        <v>0</v>
      </c>
      <c r="G70" s="10">
        <v>0</v>
      </c>
      <c r="H70" s="10">
        <v>0</v>
      </c>
      <c r="I70" s="10">
        <v>0</v>
      </c>
      <c r="J70" s="10">
        <v>0</v>
      </c>
      <c r="K70" s="10">
        <v>0</v>
      </c>
      <c r="L70" s="10">
        <f t="shared" si="9"/>
        <v>1277.02</v>
      </c>
    </row>
    <row r="71" spans="1:12" ht="13" hidden="1" x14ac:dyDescent="0.15">
      <c r="A71" s="25" t="s">
        <v>76</v>
      </c>
      <c r="B71" s="10">
        <v>6634.61</v>
      </c>
      <c r="C71" s="10">
        <v>5384.62</v>
      </c>
      <c r="D71" s="10">
        <v>0</v>
      </c>
      <c r="E71" s="10">
        <v>0</v>
      </c>
      <c r="F71" s="10">
        <v>23065.34</v>
      </c>
      <c r="G71" s="10">
        <v>-20833.34</v>
      </c>
      <c r="H71" s="10">
        <v>0</v>
      </c>
      <c r="I71" s="10">
        <v>0</v>
      </c>
      <c r="J71" s="10">
        <v>29934.63</v>
      </c>
      <c r="K71" s="10">
        <v>0</v>
      </c>
      <c r="L71" s="10">
        <f t="shared" si="9"/>
        <v>44185.86</v>
      </c>
    </row>
    <row r="72" spans="1:12" ht="13" hidden="1" x14ac:dyDescent="0.15">
      <c r="A72" s="25" t="s">
        <v>77</v>
      </c>
      <c r="B72" s="10">
        <v>0</v>
      </c>
      <c r="C72" s="10">
        <v>0</v>
      </c>
      <c r="D72" s="10">
        <v>0</v>
      </c>
      <c r="E72" s="10">
        <v>0</v>
      </c>
      <c r="F72" s="10">
        <v>0</v>
      </c>
      <c r="G72" s="10">
        <v>0</v>
      </c>
      <c r="H72" s="10">
        <v>0</v>
      </c>
      <c r="I72" s="10">
        <v>0</v>
      </c>
      <c r="J72" s="10">
        <v>1630.18</v>
      </c>
      <c r="K72" s="10">
        <v>0</v>
      </c>
      <c r="L72" s="10">
        <f t="shared" si="9"/>
        <v>1630.18</v>
      </c>
    </row>
    <row r="73" spans="1:12" ht="13" hidden="1" x14ac:dyDescent="0.15">
      <c r="A73" s="25" t="s">
        <v>81</v>
      </c>
      <c r="B73" s="10">
        <v>0</v>
      </c>
      <c r="C73" s="10">
        <v>17553.36</v>
      </c>
      <c r="D73" s="10">
        <v>18182.91</v>
      </c>
      <c r="E73" s="10">
        <v>16647.310000000001</v>
      </c>
      <c r="F73" s="10">
        <v>18057.240000000002</v>
      </c>
      <c r="G73" s="10">
        <v>19666.009999999998</v>
      </c>
      <c r="H73" s="10">
        <v>17309.86</v>
      </c>
      <c r="I73" s="10">
        <v>15294.84</v>
      </c>
      <c r="J73" s="10">
        <v>19122.39</v>
      </c>
      <c r="K73" s="10">
        <v>12189.59</v>
      </c>
      <c r="L73" s="10">
        <f t="shared" si="9"/>
        <v>154023.50999999998</v>
      </c>
    </row>
    <row r="74" spans="1:12" ht="13" hidden="1" x14ac:dyDescent="0.15">
      <c r="A74" s="25" t="s">
        <v>82</v>
      </c>
      <c r="B74" s="10">
        <v>154774.18</v>
      </c>
      <c r="C74" s="10">
        <v>153875.26</v>
      </c>
      <c r="D74" s="10">
        <v>152351.26</v>
      </c>
      <c r="E74" s="10">
        <v>160739.37</v>
      </c>
      <c r="F74" s="10">
        <v>156288.48000000001</v>
      </c>
      <c r="G74" s="10">
        <v>158315.78</v>
      </c>
      <c r="H74" s="10">
        <v>151024.46</v>
      </c>
      <c r="I74" s="10">
        <v>177636.01</v>
      </c>
      <c r="J74" s="10">
        <v>168495.43</v>
      </c>
      <c r="K74" s="10">
        <v>55077.33</v>
      </c>
      <c r="L74" s="10">
        <f t="shared" si="9"/>
        <v>1488577.56</v>
      </c>
    </row>
    <row r="75" spans="1:12" ht="13" hidden="1" x14ac:dyDescent="0.15">
      <c r="A75" s="25" t="s">
        <v>83</v>
      </c>
      <c r="B75" s="10">
        <v>110916.78</v>
      </c>
      <c r="C75" s="10">
        <v>115557.1</v>
      </c>
      <c r="D75" s="10">
        <v>100897.55</v>
      </c>
      <c r="E75" s="10">
        <v>92586.97</v>
      </c>
      <c r="F75" s="10">
        <v>106973.44</v>
      </c>
      <c r="G75" s="10">
        <v>102885.15</v>
      </c>
      <c r="H75" s="10">
        <v>110464.66</v>
      </c>
      <c r="I75" s="10">
        <v>83772.97</v>
      </c>
      <c r="J75" s="10">
        <v>128500.02</v>
      </c>
      <c r="K75" s="10">
        <v>70088.649999999994</v>
      </c>
      <c r="L75" s="10">
        <f t="shared" si="9"/>
        <v>1022643.2900000002</v>
      </c>
    </row>
    <row r="76" spans="1:12" ht="13" hidden="1" x14ac:dyDescent="0.15">
      <c r="A76" s="25" t="s">
        <v>84</v>
      </c>
      <c r="B76" s="10">
        <v>737.65</v>
      </c>
      <c r="C76" s="10">
        <v>977.43</v>
      </c>
      <c r="D76" s="10">
        <v>957</v>
      </c>
      <c r="E76" s="10">
        <v>918.37</v>
      </c>
      <c r="F76" s="10">
        <v>920.97</v>
      </c>
      <c r="G76" s="10">
        <v>1096.49</v>
      </c>
      <c r="H76" s="10">
        <v>1099.9000000000001</v>
      </c>
      <c r="I76" s="10">
        <v>1033.1300000000001</v>
      </c>
      <c r="J76" s="10">
        <v>986.14</v>
      </c>
      <c r="K76" s="10">
        <v>751.45</v>
      </c>
      <c r="L76" s="10">
        <f t="shared" si="9"/>
        <v>9478.5300000000007</v>
      </c>
    </row>
    <row r="77" spans="1:12" ht="13" hidden="1" x14ac:dyDescent="0.15">
      <c r="A77" s="25" t="s">
        <v>85</v>
      </c>
      <c r="B77" s="10">
        <v>4898.43</v>
      </c>
      <c r="C77" s="10">
        <v>7345.05</v>
      </c>
      <c r="D77" s="10">
        <v>12948.97</v>
      </c>
      <c r="E77" s="10">
        <v>18688.98</v>
      </c>
      <c r="F77" s="10">
        <v>17884.919999999998</v>
      </c>
      <c r="G77" s="10">
        <v>17310.8</v>
      </c>
      <c r="H77" s="10">
        <v>16464.87</v>
      </c>
      <c r="I77" s="10">
        <v>16944.68</v>
      </c>
      <c r="J77" s="10">
        <v>16912.080000000002</v>
      </c>
      <c r="K77" s="10">
        <v>16997.38</v>
      </c>
      <c r="L77" s="10">
        <f t="shared" si="9"/>
        <v>146396.15999999997</v>
      </c>
    </row>
    <row r="78" spans="1:12" ht="13" hidden="1" x14ac:dyDescent="0.15">
      <c r="A78" s="25" t="s">
        <v>86</v>
      </c>
      <c r="B78" s="10">
        <v>1209.03</v>
      </c>
      <c r="C78" s="10">
        <v>1327.15</v>
      </c>
      <c r="D78" s="10">
        <v>4266.8</v>
      </c>
      <c r="E78" s="10">
        <v>6719.91</v>
      </c>
      <c r="F78" s="10">
        <v>5898.9</v>
      </c>
      <c r="G78" s="10">
        <v>5686.99</v>
      </c>
      <c r="H78" s="10">
        <v>5354.32</v>
      </c>
      <c r="I78" s="10">
        <v>5647.24</v>
      </c>
      <c r="J78" s="10">
        <v>5562.23</v>
      </c>
      <c r="K78" s="10">
        <v>4154.79</v>
      </c>
      <c r="L78" s="10">
        <f t="shared" si="9"/>
        <v>45827.359999999993</v>
      </c>
    </row>
    <row r="79" spans="1:12" ht="13" hidden="1" x14ac:dyDescent="0.15">
      <c r="A79" s="25" t="s">
        <v>87</v>
      </c>
      <c r="B79" s="10">
        <v>0</v>
      </c>
      <c r="C79" s="10">
        <v>0</v>
      </c>
      <c r="D79" s="10">
        <v>0</v>
      </c>
      <c r="E79" s="10">
        <v>0</v>
      </c>
      <c r="F79" s="10">
        <v>0</v>
      </c>
      <c r="G79" s="10">
        <v>914.65</v>
      </c>
      <c r="H79" s="10">
        <v>873.76</v>
      </c>
      <c r="I79" s="10">
        <v>905.04</v>
      </c>
      <c r="J79" s="10">
        <v>532.03</v>
      </c>
      <c r="K79" s="10">
        <v>155.94999999999999</v>
      </c>
      <c r="L79" s="10">
        <f t="shared" si="9"/>
        <v>3381.4299999999994</v>
      </c>
    </row>
    <row r="80" spans="1:12" ht="13" hidden="1" x14ac:dyDescent="0.15">
      <c r="A80" s="25" t="s">
        <v>88</v>
      </c>
      <c r="B80" s="10">
        <v>4120.74</v>
      </c>
      <c r="C80" s="10">
        <v>4723.41</v>
      </c>
      <c r="D80" s="10">
        <v>5465.9</v>
      </c>
      <c r="E80" s="10">
        <v>3058.03</v>
      </c>
      <c r="F80" s="10">
        <v>1567.92</v>
      </c>
      <c r="G80" s="10">
        <v>1523.41</v>
      </c>
      <c r="H80" s="10">
        <v>1463.96</v>
      </c>
      <c r="I80" s="10">
        <v>1469.15</v>
      </c>
      <c r="J80" s="10">
        <v>1469.5</v>
      </c>
      <c r="K80" s="10">
        <v>1001.61</v>
      </c>
      <c r="L80" s="10">
        <f t="shared" si="9"/>
        <v>25863.63</v>
      </c>
    </row>
    <row r="81" spans="1:12" ht="13" hidden="1" x14ac:dyDescent="0.15">
      <c r="A81" s="25" t="s">
        <v>89</v>
      </c>
      <c r="B81" s="10">
        <v>643.16</v>
      </c>
      <c r="C81" s="10">
        <v>-187.29</v>
      </c>
      <c r="D81" s="10">
        <v>-433.45</v>
      </c>
      <c r="E81" s="10">
        <v>290.95</v>
      </c>
      <c r="F81" s="10">
        <v>6575.8</v>
      </c>
      <c r="G81" s="10">
        <v>-2007.32</v>
      </c>
      <c r="H81" s="10">
        <v>-189.63</v>
      </c>
      <c r="I81" s="10">
        <v>-5286.3</v>
      </c>
      <c r="J81" s="10">
        <v>-1013.04</v>
      </c>
      <c r="K81" s="10">
        <v>-877.53</v>
      </c>
      <c r="L81" s="10">
        <f t="shared" si="9"/>
        <v>-2484.6499999999996</v>
      </c>
    </row>
    <row r="82" spans="1:12" ht="13" hidden="1" x14ac:dyDescent="0.15">
      <c r="A82" s="25" t="s">
        <v>90</v>
      </c>
      <c r="B82" s="10">
        <v>20416.32</v>
      </c>
      <c r="C82" s="10">
        <v>16343.11</v>
      </c>
      <c r="D82" s="10">
        <v>17124.73</v>
      </c>
      <c r="E82" s="10">
        <v>18753.79</v>
      </c>
      <c r="F82" s="10">
        <v>24334.74</v>
      </c>
      <c r="G82" s="10">
        <v>20693.63</v>
      </c>
      <c r="H82" s="10">
        <v>9476.9699999999993</v>
      </c>
      <c r="I82" s="10">
        <v>30503.51</v>
      </c>
      <c r="J82" s="10">
        <v>29172.34</v>
      </c>
      <c r="K82" s="10">
        <v>2347.61</v>
      </c>
      <c r="L82" s="10">
        <f t="shared" si="9"/>
        <v>189166.75</v>
      </c>
    </row>
    <row r="83" spans="1:12" ht="13" hidden="1" x14ac:dyDescent="0.15">
      <c r="A83" s="25" t="s">
        <v>91</v>
      </c>
      <c r="B83" s="10">
        <v>2626.33</v>
      </c>
      <c r="C83" s="10">
        <v>4381.2700000000004</v>
      </c>
      <c r="D83" s="10">
        <v>3985.5</v>
      </c>
      <c r="E83" s="10">
        <v>2007.44</v>
      </c>
      <c r="F83" s="10">
        <v>1226.71</v>
      </c>
      <c r="G83" s="10">
        <v>4566.7299999999996</v>
      </c>
      <c r="H83" s="10">
        <v>474.45</v>
      </c>
      <c r="I83" s="10">
        <v>4293.3100000000004</v>
      </c>
      <c r="J83" s="10">
        <v>3125.98</v>
      </c>
      <c r="K83" s="10">
        <v>434.22</v>
      </c>
      <c r="L83" s="10">
        <f t="shared" si="9"/>
        <v>27121.940000000002</v>
      </c>
    </row>
    <row r="84" spans="1:12" ht="13" hidden="1" x14ac:dyDescent="0.15">
      <c r="A84" s="25" t="s">
        <v>92</v>
      </c>
      <c r="B84" s="10">
        <v>288.79000000000002</v>
      </c>
      <c r="C84" s="10">
        <v>0</v>
      </c>
      <c r="D84" s="10">
        <v>1824.91</v>
      </c>
      <c r="E84" s="10">
        <v>776.78</v>
      </c>
      <c r="F84" s="10">
        <v>0</v>
      </c>
      <c r="G84" s="10">
        <v>0</v>
      </c>
      <c r="H84" s="10">
        <v>0</v>
      </c>
      <c r="I84" s="10">
        <v>0</v>
      </c>
      <c r="J84" s="10">
        <v>0</v>
      </c>
      <c r="K84" s="10">
        <v>0</v>
      </c>
      <c r="L84" s="10">
        <f t="shared" si="9"/>
        <v>2890.4800000000005</v>
      </c>
    </row>
    <row r="85" spans="1:12" ht="13" hidden="1" x14ac:dyDescent="0.15">
      <c r="A85" s="25" t="s">
        <v>93</v>
      </c>
      <c r="B85" s="10">
        <v>15149.6</v>
      </c>
      <c r="C85" s="10">
        <v>13682.32</v>
      </c>
      <c r="D85" s="10">
        <v>14515.98</v>
      </c>
      <c r="E85" s="10">
        <v>17065.75</v>
      </c>
      <c r="F85" s="10">
        <v>6722.89</v>
      </c>
      <c r="G85" s="10">
        <v>8968.8799999999992</v>
      </c>
      <c r="H85" s="10">
        <v>4683.99</v>
      </c>
      <c r="I85" s="10">
        <v>25256.93</v>
      </c>
      <c r="J85" s="10">
        <v>10254.120000000001</v>
      </c>
      <c r="K85" s="10">
        <v>2071.4299999999998</v>
      </c>
      <c r="L85" s="10">
        <f t="shared" si="9"/>
        <v>118371.88999999998</v>
      </c>
    </row>
    <row r="86" spans="1:12" ht="13" hidden="1" x14ac:dyDescent="0.15">
      <c r="A86" s="25" t="s">
        <v>94</v>
      </c>
      <c r="B86" s="10">
        <v>1366.5</v>
      </c>
      <c r="C86" s="10">
        <v>0</v>
      </c>
      <c r="D86" s="10">
        <v>171.13</v>
      </c>
      <c r="E86" s="10">
        <v>271.95999999999998</v>
      </c>
      <c r="F86" s="10">
        <v>0</v>
      </c>
      <c r="G86" s="10">
        <v>367.75</v>
      </c>
      <c r="H86" s="10">
        <v>480.16</v>
      </c>
      <c r="I86" s="10">
        <v>266.32</v>
      </c>
      <c r="J86" s="10">
        <v>0</v>
      </c>
      <c r="K86" s="10">
        <v>0</v>
      </c>
      <c r="L86" s="10">
        <f t="shared" si="9"/>
        <v>2923.82</v>
      </c>
    </row>
    <row r="87" spans="1:12" ht="13" hidden="1" x14ac:dyDescent="0.15">
      <c r="A87" s="25" t="s">
        <v>95</v>
      </c>
      <c r="B87" s="10">
        <v>0</v>
      </c>
      <c r="C87" s="10">
        <v>0</v>
      </c>
      <c r="D87" s="10">
        <v>0</v>
      </c>
      <c r="E87" s="10">
        <v>465.1</v>
      </c>
      <c r="F87" s="10">
        <v>301.70999999999998</v>
      </c>
      <c r="G87" s="10">
        <v>327.20999999999998</v>
      </c>
      <c r="H87" s="10">
        <v>197.23</v>
      </c>
      <c r="I87" s="10">
        <v>366.94</v>
      </c>
      <c r="J87" s="10">
        <v>185.2</v>
      </c>
      <c r="K87" s="10">
        <v>408.68</v>
      </c>
      <c r="L87" s="10">
        <f t="shared" si="9"/>
        <v>2252.0700000000002</v>
      </c>
    </row>
    <row r="88" spans="1:12" ht="13" hidden="1" x14ac:dyDescent="0.15">
      <c r="A88" s="25" t="s">
        <v>96</v>
      </c>
      <c r="B88" s="10">
        <v>7576.8</v>
      </c>
      <c r="C88" s="10">
        <v>13142.77</v>
      </c>
      <c r="D88" s="10">
        <v>0</v>
      </c>
      <c r="E88" s="10">
        <v>-1598.16</v>
      </c>
      <c r="F88" s="10">
        <v>0</v>
      </c>
      <c r="G88" s="10">
        <v>0</v>
      </c>
      <c r="H88" s="10">
        <v>145.61000000000001</v>
      </c>
      <c r="I88" s="10">
        <v>0</v>
      </c>
      <c r="J88" s="10">
        <v>0</v>
      </c>
      <c r="K88" s="10">
        <v>4547.3999999999996</v>
      </c>
      <c r="L88" s="10">
        <f t="shared" si="9"/>
        <v>23814.42</v>
      </c>
    </row>
    <row r="89" spans="1:12" ht="13" hidden="1" x14ac:dyDescent="0.15">
      <c r="A89" s="25" t="s">
        <v>97</v>
      </c>
      <c r="B89" s="10">
        <v>0</v>
      </c>
      <c r="C89" s="10">
        <v>312</v>
      </c>
      <c r="D89" s="10">
        <v>0</v>
      </c>
      <c r="E89" s="10">
        <v>0</v>
      </c>
      <c r="F89" s="10">
        <v>466.26</v>
      </c>
      <c r="G89" s="10">
        <v>381.28</v>
      </c>
      <c r="H89" s="10">
        <v>403.01</v>
      </c>
      <c r="I89" s="10">
        <v>0</v>
      </c>
      <c r="J89" s="10">
        <v>0</v>
      </c>
      <c r="K89" s="10">
        <v>0</v>
      </c>
      <c r="L89" s="10">
        <f t="shared" si="9"/>
        <v>1562.55</v>
      </c>
    </row>
    <row r="90" spans="1:12" ht="13" hidden="1" x14ac:dyDescent="0.15">
      <c r="A90" s="25" t="s">
        <v>98</v>
      </c>
      <c r="B90" s="10">
        <v>27672</v>
      </c>
      <c r="C90" s="10">
        <v>15605.59</v>
      </c>
      <c r="D90" s="10">
        <v>4229</v>
      </c>
      <c r="E90" s="10">
        <v>-2039</v>
      </c>
      <c r="F90" s="10">
        <v>0</v>
      </c>
      <c r="G90" s="10">
        <v>0</v>
      </c>
      <c r="H90" s="10">
        <v>0</v>
      </c>
      <c r="I90" s="10">
        <v>0</v>
      </c>
      <c r="J90" s="10">
        <v>0</v>
      </c>
      <c r="K90" s="10">
        <v>0</v>
      </c>
      <c r="L90" s="10">
        <f t="shared" si="9"/>
        <v>45467.59</v>
      </c>
    </row>
    <row r="91" spans="1:12" ht="13" hidden="1" x14ac:dyDescent="0.15">
      <c r="A91" s="25" t="s">
        <v>99</v>
      </c>
      <c r="B91" s="10">
        <v>0</v>
      </c>
      <c r="C91" s="10">
        <v>0</v>
      </c>
      <c r="D91" s="10">
        <v>0</v>
      </c>
      <c r="E91" s="10">
        <v>0</v>
      </c>
      <c r="F91" s="10">
        <v>0</v>
      </c>
      <c r="G91" s="10">
        <v>54.52</v>
      </c>
      <c r="H91" s="10">
        <v>2998.5</v>
      </c>
      <c r="I91" s="10">
        <v>0</v>
      </c>
      <c r="J91" s="10">
        <v>0</v>
      </c>
      <c r="K91" s="10">
        <v>0</v>
      </c>
      <c r="L91" s="10">
        <f t="shared" si="9"/>
        <v>3053.02</v>
      </c>
    </row>
    <row r="92" spans="1:12" ht="13" hidden="1" x14ac:dyDescent="0.15">
      <c r="A92" s="25" t="s">
        <v>100</v>
      </c>
      <c r="B92" s="10">
        <v>8405.02</v>
      </c>
      <c r="C92" s="10">
        <v>0</v>
      </c>
      <c r="D92" s="10">
        <v>178.82</v>
      </c>
      <c r="E92" s="10">
        <v>1440.33</v>
      </c>
      <c r="F92" s="10">
        <v>0</v>
      </c>
      <c r="G92" s="10">
        <v>58.49</v>
      </c>
      <c r="H92" s="10">
        <v>116.98</v>
      </c>
      <c r="I92" s="10">
        <v>316.52999999999997</v>
      </c>
      <c r="J92" s="10">
        <v>0</v>
      </c>
      <c r="K92" s="10">
        <v>0</v>
      </c>
      <c r="L92" s="10">
        <f t="shared" si="9"/>
        <v>10516.17</v>
      </c>
    </row>
    <row r="93" spans="1:12" ht="13" hidden="1" x14ac:dyDescent="0.15">
      <c r="A93" s="25" t="s">
        <v>101</v>
      </c>
      <c r="B93" s="10">
        <v>0</v>
      </c>
      <c r="C93" s="10">
        <v>0</v>
      </c>
      <c r="D93" s="10">
        <v>0</v>
      </c>
      <c r="E93" s="10">
        <v>0</v>
      </c>
      <c r="F93" s="10">
        <v>0</v>
      </c>
      <c r="G93" s="10">
        <v>0</v>
      </c>
      <c r="H93" s="10">
        <v>0</v>
      </c>
      <c r="I93" s="10">
        <v>2763.69</v>
      </c>
      <c r="J93" s="10">
        <v>0</v>
      </c>
      <c r="K93" s="10">
        <v>0</v>
      </c>
      <c r="L93" s="10">
        <f t="shared" si="9"/>
        <v>2763.69</v>
      </c>
    </row>
    <row r="94" spans="1:12" ht="13" hidden="1" x14ac:dyDescent="0.15">
      <c r="A94" s="25" t="s">
        <v>102</v>
      </c>
      <c r="B94" s="10">
        <v>13221.58</v>
      </c>
      <c r="C94" s="10">
        <v>13116.48</v>
      </c>
      <c r="D94" s="10">
        <v>10903.35</v>
      </c>
      <c r="E94" s="10">
        <v>12467.7</v>
      </c>
      <c r="F94" s="10">
        <v>14076.48</v>
      </c>
      <c r="G94" s="10">
        <v>11909.26</v>
      </c>
      <c r="H94" s="10">
        <v>16258.67</v>
      </c>
      <c r="I94" s="10">
        <v>37339.71</v>
      </c>
      <c r="J94" s="10">
        <v>0</v>
      </c>
      <c r="K94" s="10">
        <v>0</v>
      </c>
      <c r="L94" s="10">
        <f t="shared" si="9"/>
        <v>129293.22999999998</v>
      </c>
    </row>
    <row r="95" spans="1:12" ht="13" hidden="1" x14ac:dyDescent="0.15">
      <c r="A95" s="25" t="s">
        <v>103</v>
      </c>
      <c r="B95" s="10">
        <v>126443.55</v>
      </c>
      <c r="C95" s="10">
        <v>-19038.73</v>
      </c>
      <c r="D95" s="10">
        <v>0</v>
      </c>
      <c r="E95" s="10">
        <v>0</v>
      </c>
      <c r="F95" s="10">
        <v>0</v>
      </c>
      <c r="G95" s="10">
        <v>111.99</v>
      </c>
      <c r="H95" s="10">
        <v>364.35</v>
      </c>
      <c r="I95" s="10">
        <v>576.11</v>
      </c>
      <c r="J95" s="10">
        <v>1922.3</v>
      </c>
      <c r="K95" s="10">
        <v>1459.67</v>
      </c>
      <c r="L95" s="10">
        <f t="shared" si="9"/>
        <v>111839.24000000002</v>
      </c>
    </row>
    <row r="96" spans="1:12" ht="13" hidden="1" x14ac:dyDescent="0.15">
      <c r="A96" s="25" t="s">
        <v>104</v>
      </c>
      <c r="B96" s="10">
        <v>5294.49</v>
      </c>
      <c r="C96" s="10">
        <v>5669.74</v>
      </c>
      <c r="D96" s="10">
        <v>5676</v>
      </c>
      <c r="E96" s="10">
        <v>4180.9799999999996</v>
      </c>
      <c r="F96" s="10">
        <v>0</v>
      </c>
      <c r="G96" s="10">
        <v>0</v>
      </c>
      <c r="H96" s="10">
        <v>0</v>
      </c>
      <c r="I96" s="10">
        <v>0</v>
      </c>
      <c r="J96" s="10">
        <v>0</v>
      </c>
      <c r="K96" s="10">
        <v>0</v>
      </c>
      <c r="L96" s="10">
        <f t="shared" si="9"/>
        <v>20821.21</v>
      </c>
    </row>
    <row r="97" spans="1:12" ht="13" hidden="1" x14ac:dyDescent="0.15">
      <c r="A97" s="25" t="s">
        <v>105</v>
      </c>
      <c r="B97" s="10">
        <v>16611.16</v>
      </c>
      <c r="C97" s="10">
        <v>6034.58</v>
      </c>
      <c r="D97" s="10">
        <v>270</v>
      </c>
      <c r="E97" s="10">
        <v>270</v>
      </c>
      <c r="F97" s="10">
        <v>138</v>
      </c>
      <c r="G97" s="10">
        <v>207</v>
      </c>
      <c r="H97" s="10">
        <v>207</v>
      </c>
      <c r="I97" s="10">
        <v>3492.63</v>
      </c>
      <c r="J97" s="10">
        <v>5207</v>
      </c>
      <c r="K97" s="10">
        <v>69</v>
      </c>
      <c r="L97" s="10">
        <f t="shared" si="9"/>
        <v>32506.37</v>
      </c>
    </row>
    <row r="98" spans="1:12" ht="13" hidden="1" x14ac:dyDescent="0.15">
      <c r="A98" s="25" t="s">
        <v>106</v>
      </c>
      <c r="B98" s="10">
        <v>0</v>
      </c>
      <c r="C98" s="10">
        <v>0</v>
      </c>
      <c r="D98" s="10">
        <v>0</v>
      </c>
      <c r="E98" s="10">
        <v>251.7</v>
      </c>
      <c r="F98" s="10">
        <v>337.9</v>
      </c>
      <c r="G98" s="10">
        <v>274.22000000000003</v>
      </c>
      <c r="H98" s="10">
        <v>269.25</v>
      </c>
      <c r="I98" s="10">
        <v>188.43</v>
      </c>
      <c r="J98" s="10">
        <v>0</v>
      </c>
      <c r="K98" s="10">
        <v>0</v>
      </c>
      <c r="L98" s="10">
        <f t="shared" ref="L98:L121" si="10">SUM(B98:K98)</f>
        <v>1321.5</v>
      </c>
    </row>
    <row r="99" spans="1:12" ht="13" hidden="1" x14ac:dyDescent="0.15">
      <c r="A99" s="25" t="s">
        <v>107</v>
      </c>
      <c r="B99" s="10">
        <v>68777.83</v>
      </c>
      <c r="C99" s="10">
        <v>11010.82</v>
      </c>
      <c r="D99" s="10">
        <v>133500.67000000001</v>
      </c>
      <c r="E99" s="10">
        <v>1611.6</v>
      </c>
      <c r="F99" s="10">
        <v>77662.3</v>
      </c>
      <c r="G99" s="10">
        <v>59577.01</v>
      </c>
      <c r="H99" s="10">
        <v>55778.559999999998</v>
      </c>
      <c r="I99" s="10">
        <v>60226.5</v>
      </c>
      <c r="J99" s="10">
        <v>64148.77</v>
      </c>
      <c r="K99" s="10">
        <v>5129.63</v>
      </c>
      <c r="L99" s="10">
        <f t="shared" si="10"/>
        <v>537423.69000000006</v>
      </c>
    </row>
    <row r="100" spans="1:12" ht="13" hidden="1" x14ac:dyDescent="0.15">
      <c r="A100" s="25" t="s">
        <v>108</v>
      </c>
      <c r="B100" s="10">
        <v>0</v>
      </c>
      <c r="C100" s="10">
        <v>0</v>
      </c>
      <c r="D100" s="10">
        <v>0</v>
      </c>
      <c r="E100" s="10">
        <v>420</v>
      </c>
      <c r="F100" s="10">
        <v>0</v>
      </c>
      <c r="G100" s="10">
        <v>0</v>
      </c>
      <c r="H100" s="10">
        <v>0</v>
      </c>
      <c r="I100" s="10">
        <v>70</v>
      </c>
      <c r="J100" s="10">
        <v>486.08</v>
      </c>
      <c r="K100" s="10">
        <v>0</v>
      </c>
      <c r="L100" s="10">
        <f t="shared" si="10"/>
        <v>976.07999999999993</v>
      </c>
    </row>
    <row r="101" spans="1:12" ht="13" hidden="1" x14ac:dyDescent="0.15">
      <c r="A101" s="25" t="s">
        <v>109</v>
      </c>
      <c r="B101" s="10">
        <v>0</v>
      </c>
      <c r="C101" s="10">
        <v>0</v>
      </c>
      <c r="D101" s="10">
        <v>0</v>
      </c>
      <c r="E101" s="10">
        <v>0</v>
      </c>
      <c r="F101" s="10">
        <v>0</v>
      </c>
      <c r="G101" s="10">
        <v>199.8</v>
      </c>
      <c r="H101" s="10">
        <v>0</v>
      </c>
      <c r="I101" s="10">
        <v>469.23</v>
      </c>
      <c r="J101" s="10">
        <v>0</v>
      </c>
      <c r="K101" s="10">
        <v>0</v>
      </c>
      <c r="L101" s="10">
        <f t="shared" si="10"/>
        <v>669.03</v>
      </c>
    </row>
    <row r="102" spans="1:12" ht="13" hidden="1" x14ac:dyDescent="0.15">
      <c r="A102" s="25" t="s">
        <v>110</v>
      </c>
      <c r="B102" s="10">
        <v>1566.86</v>
      </c>
      <c r="C102" s="10">
        <v>0</v>
      </c>
      <c r="D102" s="10">
        <v>0</v>
      </c>
      <c r="E102" s="10">
        <v>0</v>
      </c>
      <c r="F102" s="10">
        <v>0</v>
      </c>
      <c r="G102" s="10">
        <v>0</v>
      </c>
      <c r="H102" s="10">
        <v>0</v>
      </c>
      <c r="I102" s="10">
        <v>0</v>
      </c>
      <c r="J102" s="10">
        <v>0</v>
      </c>
      <c r="K102" s="10">
        <v>0</v>
      </c>
      <c r="L102" s="10">
        <f t="shared" si="10"/>
        <v>1566.86</v>
      </c>
    </row>
    <row r="103" spans="1:12" ht="13" hidden="1" x14ac:dyDescent="0.15">
      <c r="A103" s="25" t="s">
        <v>111</v>
      </c>
      <c r="B103" s="10">
        <v>544.89</v>
      </c>
      <c r="C103" s="10">
        <v>544.89</v>
      </c>
      <c r="D103" s="10">
        <v>544.89</v>
      </c>
      <c r="E103" s="10">
        <v>437.74</v>
      </c>
      <c r="F103" s="10">
        <v>223.47</v>
      </c>
      <c r="G103" s="10">
        <v>223.47</v>
      </c>
      <c r="H103" s="10">
        <v>223.47</v>
      </c>
      <c r="I103" s="10">
        <v>206.22</v>
      </c>
      <c r="J103" s="10">
        <v>174.39</v>
      </c>
      <c r="K103" s="10">
        <v>116.26</v>
      </c>
      <c r="L103" s="10">
        <f t="shared" si="10"/>
        <v>3239.6899999999991</v>
      </c>
    </row>
    <row r="104" spans="1:12" ht="13" hidden="1" x14ac:dyDescent="0.15">
      <c r="A104" s="25" t="s">
        <v>112</v>
      </c>
      <c r="B104" s="10">
        <v>7212.85</v>
      </c>
      <c r="C104" s="10">
        <v>7042.85</v>
      </c>
      <c r="D104" s="10">
        <v>7859.13</v>
      </c>
      <c r="E104" s="10">
        <v>7765.88</v>
      </c>
      <c r="F104" s="10">
        <v>8670.0300000000007</v>
      </c>
      <c r="G104" s="10">
        <v>8031.25</v>
      </c>
      <c r="H104" s="10">
        <v>7581.49</v>
      </c>
      <c r="I104" s="10">
        <v>8111.69</v>
      </c>
      <c r="J104" s="10">
        <v>7689.87</v>
      </c>
      <c r="K104" s="10">
        <v>4662.72</v>
      </c>
      <c r="L104" s="10">
        <f t="shared" si="10"/>
        <v>74627.760000000009</v>
      </c>
    </row>
    <row r="105" spans="1:12" ht="13" hidden="1" x14ac:dyDescent="0.15">
      <c r="A105" s="25" t="s">
        <v>113</v>
      </c>
      <c r="B105" s="10">
        <v>370.71</v>
      </c>
      <c r="C105" s="10">
        <v>370.71</v>
      </c>
      <c r="D105" s="10">
        <v>370.71</v>
      </c>
      <c r="E105" s="10">
        <v>370.71</v>
      </c>
      <c r="F105" s="10">
        <v>370.71</v>
      </c>
      <c r="G105" s="10">
        <v>370.71</v>
      </c>
      <c r="H105" s="10">
        <v>370.71</v>
      </c>
      <c r="I105" s="10">
        <v>0.09</v>
      </c>
      <c r="J105" s="10">
        <v>0</v>
      </c>
      <c r="K105" s="10">
        <v>0</v>
      </c>
      <c r="L105" s="10">
        <f t="shared" si="10"/>
        <v>2595.06</v>
      </c>
    </row>
    <row r="106" spans="1:12" ht="13" hidden="1" x14ac:dyDescent="0.15">
      <c r="A106" s="25" t="s">
        <v>114</v>
      </c>
      <c r="B106" s="10">
        <v>4295.88</v>
      </c>
      <c r="C106" s="10">
        <v>4295.88</v>
      </c>
      <c r="D106" s="10">
        <v>4295.88</v>
      </c>
      <c r="E106" s="10">
        <v>4123.55</v>
      </c>
      <c r="F106" s="10">
        <v>3779.07</v>
      </c>
      <c r="G106" s="10">
        <v>3779.07</v>
      </c>
      <c r="H106" s="10">
        <v>3779.07</v>
      </c>
      <c r="I106" s="10">
        <v>2519.48</v>
      </c>
      <c r="J106" s="10">
        <v>0</v>
      </c>
      <c r="K106" s="10">
        <v>0</v>
      </c>
      <c r="L106" s="10">
        <f t="shared" si="10"/>
        <v>30867.879999999997</v>
      </c>
    </row>
    <row r="107" spans="1:12" ht="13" hidden="1" x14ac:dyDescent="0.15">
      <c r="A107" s="25" t="s">
        <v>115</v>
      </c>
      <c r="B107" s="10">
        <v>0</v>
      </c>
      <c r="C107" s="10">
        <v>0</v>
      </c>
      <c r="D107" s="10">
        <v>0</v>
      </c>
      <c r="E107" s="10">
        <v>0</v>
      </c>
      <c r="F107" s="10">
        <v>-500</v>
      </c>
      <c r="G107" s="10">
        <v>0</v>
      </c>
      <c r="H107" s="10">
        <v>0</v>
      </c>
      <c r="I107" s="10">
        <v>-250</v>
      </c>
      <c r="J107" s="10">
        <v>0</v>
      </c>
      <c r="K107" s="10">
        <v>0</v>
      </c>
      <c r="L107" s="10">
        <f t="shared" si="10"/>
        <v>-750</v>
      </c>
    </row>
    <row r="108" spans="1:12" ht="13" hidden="1" x14ac:dyDescent="0.15">
      <c r="A108" s="25" t="s">
        <v>116</v>
      </c>
      <c r="B108" s="10">
        <v>16394.34</v>
      </c>
      <c r="C108" s="10">
        <v>16394.34</v>
      </c>
      <c r="D108" s="10">
        <v>16394.34</v>
      </c>
      <c r="E108" s="10">
        <v>16394.34</v>
      </c>
      <c r="F108" s="10">
        <v>16394.34</v>
      </c>
      <c r="G108" s="10">
        <v>10929.56</v>
      </c>
      <c r="H108" s="10">
        <v>0</v>
      </c>
      <c r="I108" s="10">
        <v>0</v>
      </c>
      <c r="J108" s="10">
        <v>0</v>
      </c>
      <c r="K108" s="10">
        <v>0</v>
      </c>
      <c r="L108" s="10">
        <f t="shared" si="10"/>
        <v>92901.26</v>
      </c>
    </row>
    <row r="109" spans="1:12" ht="13" hidden="1" x14ac:dyDescent="0.15">
      <c r="A109" s="25" t="s">
        <v>117</v>
      </c>
      <c r="B109" s="10">
        <v>1108</v>
      </c>
      <c r="C109" s="10">
        <v>111.18</v>
      </c>
      <c r="D109" s="10">
        <v>400</v>
      </c>
      <c r="E109" s="10">
        <v>894.17</v>
      </c>
      <c r="F109" s="10">
        <v>0</v>
      </c>
      <c r="G109" s="10">
        <v>0</v>
      </c>
      <c r="H109" s="10">
        <v>0</v>
      </c>
      <c r="I109" s="10">
        <v>0</v>
      </c>
      <c r="J109" s="10">
        <v>102.49</v>
      </c>
      <c r="K109" s="10">
        <v>-102.49</v>
      </c>
      <c r="L109" s="10">
        <f t="shared" si="10"/>
        <v>2513.35</v>
      </c>
    </row>
    <row r="110" spans="1:12" ht="13" hidden="1" x14ac:dyDescent="0.15">
      <c r="A110" s="25" t="s">
        <v>118</v>
      </c>
      <c r="B110" s="10">
        <v>0</v>
      </c>
      <c r="C110" s="10">
        <v>0</v>
      </c>
      <c r="D110" s="10">
        <v>0</v>
      </c>
      <c r="E110" s="10">
        <v>0</v>
      </c>
      <c r="F110" s="10">
        <v>0</v>
      </c>
      <c r="G110" s="10">
        <v>0</v>
      </c>
      <c r="H110" s="10">
        <v>0</v>
      </c>
      <c r="I110" s="10">
        <v>0</v>
      </c>
      <c r="J110" s="10">
        <v>0</v>
      </c>
      <c r="K110" s="10">
        <v>228.65</v>
      </c>
      <c r="L110" s="10">
        <f t="shared" si="10"/>
        <v>228.65</v>
      </c>
    </row>
    <row r="111" spans="1:12" ht="13" hidden="1" x14ac:dyDescent="0.15">
      <c r="A111" s="25" t="s">
        <v>119</v>
      </c>
      <c r="B111" s="10">
        <v>248.45</v>
      </c>
      <c r="C111" s="10">
        <v>265.39999999999998</v>
      </c>
      <c r="D111" s="10">
        <v>703.4</v>
      </c>
      <c r="E111" s="10">
        <v>1038.3900000000001</v>
      </c>
      <c r="F111" s="10">
        <v>952.71</v>
      </c>
      <c r="G111" s="10">
        <v>6.45</v>
      </c>
      <c r="H111" s="10">
        <v>0</v>
      </c>
      <c r="I111" s="10">
        <v>0</v>
      </c>
      <c r="J111" s="10">
        <v>0</v>
      </c>
      <c r="K111" s="10">
        <v>0</v>
      </c>
      <c r="L111" s="10">
        <f t="shared" si="10"/>
        <v>3214.8</v>
      </c>
    </row>
    <row r="112" spans="1:12" ht="13" hidden="1" x14ac:dyDescent="0.15">
      <c r="A112" s="25" t="s">
        <v>120</v>
      </c>
      <c r="B112" s="10">
        <v>218.76</v>
      </c>
      <c r="C112" s="10">
        <v>0</v>
      </c>
      <c r="D112" s="10">
        <v>0</v>
      </c>
      <c r="E112" s="10">
        <v>81.22</v>
      </c>
      <c r="F112" s="10">
        <v>291.62</v>
      </c>
      <c r="G112" s="10">
        <v>175.04</v>
      </c>
      <c r="H112" s="10">
        <v>112.47</v>
      </c>
      <c r="I112" s="10">
        <v>1541.08</v>
      </c>
      <c r="J112" s="10">
        <v>1163.27</v>
      </c>
      <c r="K112" s="10">
        <v>987.79</v>
      </c>
      <c r="L112" s="10">
        <f t="shared" si="10"/>
        <v>4571.25</v>
      </c>
    </row>
    <row r="113" spans="1:12" ht="13" hidden="1" x14ac:dyDescent="0.15">
      <c r="A113" s="25" t="s">
        <v>121</v>
      </c>
      <c r="B113" s="10">
        <v>0</v>
      </c>
      <c r="C113" s="10">
        <v>-28868.16</v>
      </c>
      <c r="D113" s="10">
        <v>0</v>
      </c>
      <c r="E113" s="10">
        <v>0</v>
      </c>
      <c r="F113" s="10">
        <v>0</v>
      </c>
      <c r="G113" s="10">
        <v>0</v>
      </c>
      <c r="H113" s="10">
        <v>0</v>
      </c>
      <c r="I113" s="10">
        <v>0</v>
      </c>
      <c r="J113" s="10">
        <v>0</v>
      </c>
      <c r="K113" s="10">
        <v>0</v>
      </c>
      <c r="L113" s="10">
        <f t="shared" si="10"/>
        <v>-28868.16</v>
      </c>
    </row>
    <row r="114" spans="1:12" ht="13" hidden="1" x14ac:dyDescent="0.15">
      <c r="A114" s="25" t="s">
        <v>122</v>
      </c>
      <c r="B114" s="10">
        <v>0</v>
      </c>
      <c r="C114" s="10">
        <v>-657.24</v>
      </c>
      <c r="D114" s="10">
        <v>0</v>
      </c>
      <c r="E114" s="10">
        <v>0</v>
      </c>
      <c r="F114" s="10">
        <v>0</v>
      </c>
      <c r="G114" s="10">
        <v>0</v>
      </c>
      <c r="H114" s="10">
        <v>0</v>
      </c>
      <c r="I114" s="10">
        <v>0</v>
      </c>
      <c r="J114" s="10">
        <v>0</v>
      </c>
      <c r="K114" s="10">
        <v>0</v>
      </c>
      <c r="L114" s="10">
        <f t="shared" si="10"/>
        <v>-657.24</v>
      </c>
    </row>
    <row r="115" spans="1:12" ht="13" hidden="1" x14ac:dyDescent="0.15">
      <c r="A115" s="25" t="s">
        <v>123</v>
      </c>
      <c r="B115" s="10">
        <v>0</v>
      </c>
      <c r="C115" s="10">
        <v>62971.89</v>
      </c>
      <c r="D115" s="10">
        <v>64251.3</v>
      </c>
      <c r="E115" s="10">
        <v>64450.57</v>
      </c>
      <c r="F115" s="10">
        <v>77086.53</v>
      </c>
      <c r="G115" s="10">
        <v>85256.15</v>
      </c>
      <c r="H115" s="10">
        <v>88473.4</v>
      </c>
      <c r="I115" s="10">
        <v>83373.3</v>
      </c>
      <c r="J115" s="10">
        <v>64712.35</v>
      </c>
      <c r="K115" s="10">
        <v>50523.7</v>
      </c>
      <c r="L115" s="10">
        <f t="shared" si="10"/>
        <v>641099.19000000006</v>
      </c>
    </row>
    <row r="116" spans="1:12" ht="13" hidden="1" x14ac:dyDescent="0.15">
      <c r="A116" s="25" t="s">
        <v>124</v>
      </c>
      <c r="B116" s="10">
        <v>0</v>
      </c>
      <c r="C116" s="10">
        <v>13057.52</v>
      </c>
      <c r="D116" s="10">
        <v>19255.07</v>
      </c>
      <c r="E116" s="10">
        <v>17047.490000000002</v>
      </c>
      <c r="F116" s="10">
        <v>6343.94</v>
      </c>
      <c r="G116" s="10">
        <v>5354.92</v>
      </c>
      <c r="H116" s="10">
        <v>4400.6400000000003</v>
      </c>
      <c r="I116" s="10">
        <v>3529.46</v>
      </c>
      <c r="J116" s="10">
        <v>2660.11</v>
      </c>
      <c r="K116" s="10">
        <v>1102.82</v>
      </c>
      <c r="L116" s="10">
        <f t="shared" si="10"/>
        <v>72751.970000000016</v>
      </c>
    </row>
    <row r="117" spans="1:12" ht="13" hidden="1" x14ac:dyDescent="0.15">
      <c r="A117" s="25" t="s">
        <v>125</v>
      </c>
      <c r="B117" s="10">
        <v>76522.009999999995</v>
      </c>
      <c r="C117" s="10">
        <v>120117.08</v>
      </c>
      <c r="D117" s="10">
        <v>90029.3</v>
      </c>
      <c r="E117" s="10">
        <v>92758.66</v>
      </c>
      <c r="F117" s="10">
        <v>441380.65</v>
      </c>
      <c r="G117" s="10">
        <v>122615.79</v>
      </c>
      <c r="H117" s="10">
        <v>139962.04999999999</v>
      </c>
      <c r="I117" s="10">
        <v>119433.28</v>
      </c>
      <c r="J117" s="10">
        <v>110676.91</v>
      </c>
      <c r="K117" s="10">
        <v>28889.71</v>
      </c>
      <c r="L117" s="10">
        <f t="shared" si="10"/>
        <v>1342385.44</v>
      </c>
    </row>
    <row r="118" spans="1:12" ht="13" hidden="1" x14ac:dyDescent="0.15">
      <c r="A118" s="25" t="s">
        <v>126</v>
      </c>
      <c r="B118" s="10">
        <v>252853.36</v>
      </c>
      <c r="C118" s="10">
        <v>262810.64</v>
      </c>
      <c r="D118" s="10">
        <v>199245.87</v>
      </c>
      <c r="E118" s="10">
        <v>73842.19</v>
      </c>
      <c r="F118" s="10">
        <v>52899.62</v>
      </c>
      <c r="G118" s="10">
        <v>29673.63</v>
      </c>
      <c r="H118" s="10">
        <v>35427.68</v>
      </c>
      <c r="I118" s="10">
        <v>27921.03</v>
      </c>
      <c r="J118" s="10">
        <v>36356.07</v>
      </c>
      <c r="K118" s="10">
        <v>13883.86</v>
      </c>
      <c r="L118" s="10">
        <f t="shared" si="10"/>
        <v>984913.95000000007</v>
      </c>
    </row>
    <row r="119" spans="1:12" ht="13" hidden="1" x14ac:dyDescent="0.15">
      <c r="A119" s="25" t="s">
        <v>127</v>
      </c>
      <c r="B119" s="10">
        <v>75463.66</v>
      </c>
      <c r="C119" s="10">
        <v>81580.789999999994</v>
      </c>
      <c r="D119" s="10">
        <v>100051.42</v>
      </c>
      <c r="E119" s="10">
        <v>119380.69</v>
      </c>
      <c r="F119" s="10">
        <v>115256.79</v>
      </c>
      <c r="G119" s="10">
        <v>95820.98</v>
      </c>
      <c r="H119" s="10">
        <v>87278.64</v>
      </c>
      <c r="I119" s="10">
        <v>116718.05</v>
      </c>
      <c r="J119" s="10">
        <v>123511.64</v>
      </c>
      <c r="K119" s="10">
        <v>75271.88</v>
      </c>
      <c r="L119" s="10">
        <f t="shared" si="10"/>
        <v>990334.54</v>
      </c>
    </row>
    <row r="120" spans="1:12" ht="13" hidden="1" x14ac:dyDescent="0.15">
      <c r="A120" s="25" t="s">
        <v>128</v>
      </c>
      <c r="B120" s="10">
        <v>11635.04</v>
      </c>
      <c r="C120" s="10">
        <v>0</v>
      </c>
      <c r="D120" s="10">
        <v>0</v>
      </c>
      <c r="E120" s="10">
        <v>0</v>
      </c>
      <c r="F120" s="10">
        <v>0</v>
      </c>
      <c r="G120" s="10">
        <v>0</v>
      </c>
      <c r="H120" s="10">
        <v>0</v>
      </c>
      <c r="I120" s="10">
        <v>0</v>
      </c>
      <c r="J120" s="10">
        <v>0</v>
      </c>
      <c r="K120" s="10">
        <v>0</v>
      </c>
      <c r="L120" s="10">
        <f t="shared" si="10"/>
        <v>11635.04</v>
      </c>
    </row>
    <row r="121" spans="1:12" ht="13" hidden="1" x14ac:dyDescent="0.15">
      <c r="A121" s="25" t="s">
        <v>129</v>
      </c>
      <c r="B121" s="10">
        <v>0</v>
      </c>
      <c r="C121" s="10">
        <v>0</v>
      </c>
      <c r="D121" s="10">
        <v>68501.31</v>
      </c>
      <c r="E121" s="10">
        <v>203404.84</v>
      </c>
      <c r="F121" s="10">
        <v>172765.43</v>
      </c>
      <c r="G121" s="10">
        <v>229386.83</v>
      </c>
      <c r="H121" s="10">
        <v>225583.15</v>
      </c>
      <c r="I121" s="10">
        <v>236048.7</v>
      </c>
      <c r="J121" s="10">
        <v>238796.69</v>
      </c>
      <c r="K121" s="10">
        <v>164295.22</v>
      </c>
      <c r="L121" s="10">
        <f t="shared" si="10"/>
        <v>1538782.17</v>
      </c>
    </row>
    <row r="122" spans="1:12" ht="13" hidden="1" x14ac:dyDescent="0.15">
      <c r="A122" s="26" t="s">
        <v>130</v>
      </c>
      <c r="B122" s="21">
        <f t="shared" ref="B122:L122" si="11">SUM(B66:B121)</f>
        <v>2219924.7100000004</v>
      </c>
      <c r="C122" s="21">
        <f t="shared" si="11"/>
        <v>2111214.1900000004</v>
      </c>
      <c r="D122" s="21">
        <f t="shared" si="11"/>
        <v>2300686.44</v>
      </c>
      <c r="E122" s="21">
        <f t="shared" si="11"/>
        <v>2157105.9299999997</v>
      </c>
      <c r="F122" s="21">
        <f t="shared" si="11"/>
        <v>2547528.58</v>
      </c>
      <c r="G122" s="21">
        <f t="shared" si="11"/>
        <v>2236725.2199999993</v>
      </c>
      <c r="H122" s="21">
        <f t="shared" si="11"/>
        <v>2196481.9099999997</v>
      </c>
      <c r="I122" s="21">
        <f t="shared" si="11"/>
        <v>2339644.7699999996</v>
      </c>
      <c r="J122" s="21">
        <f t="shared" si="11"/>
        <v>2355862</v>
      </c>
      <c r="K122" s="21">
        <f t="shared" si="11"/>
        <v>1084870.78</v>
      </c>
      <c r="L122" s="21">
        <f t="shared" si="11"/>
        <v>21550044.530000001</v>
      </c>
    </row>
    <row r="123" spans="1:12" ht="13" hidden="1" x14ac:dyDescent="0.15">
      <c r="A123" s="24" t="s">
        <v>131</v>
      </c>
      <c r="B123" s="7"/>
      <c r="C123" s="7"/>
      <c r="D123" s="7"/>
      <c r="E123" s="7"/>
      <c r="F123" s="7"/>
      <c r="G123" s="7"/>
      <c r="H123" s="7"/>
      <c r="I123" s="7"/>
      <c r="J123" s="7"/>
      <c r="K123" s="7"/>
      <c r="L123" s="7"/>
    </row>
    <row r="124" spans="1:12" ht="13" hidden="1" x14ac:dyDescent="0.15">
      <c r="A124" s="25" t="s">
        <v>64</v>
      </c>
      <c r="B124" s="10">
        <v>67497.55</v>
      </c>
      <c r="C124" s="10">
        <v>-67497.55</v>
      </c>
      <c r="D124" s="10">
        <v>0</v>
      </c>
      <c r="E124" s="10">
        <v>0</v>
      </c>
      <c r="F124" s="10">
        <v>0</v>
      </c>
      <c r="G124" s="10">
        <v>0</v>
      </c>
      <c r="H124" s="10">
        <v>0</v>
      </c>
      <c r="I124" s="10">
        <v>0</v>
      </c>
      <c r="J124" s="10">
        <v>0</v>
      </c>
      <c r="K124" s="10">
        <v>0</v>
      </c>
      <c r="L124" s="10">
        <f t="shared" ref="L124:L155" si="12">SUM(B124:K124)</f>
        <v>0</v>
      </c>
    </row>
    <row r="125" spans="1:12" ht="13" hidden="1" x14ac:dyDescent="0.15">
      <c r="A125" s="25" t="s">
        <v>65</v>
      </c>
      <c r="B125" s="10">
        <v>0</v>
      </c>
      <c r="C125" s="10">
        <v>0</v>
      </c>
      <c r="D125" s="10">
        <v>0</v>
      </c>
      <c r="E125" s="10">
        <v>0</v>
      </c>
      <c r="F125" s="10">
        <v>0</v>
      </c>
      <c r="G125" s="10">
        <v>820.47</v>
      </c>
      <c r="H125" s="10">
        <v>0</v>
      </c>
      <c r="I125" s="10">
        <v>0</v>
      </c>
      <c r="J125" s="10">
        <v>0</v>
      </c>
      <c r="K125" s="10">
        <v>0</v>
      </c>
      <c r="L125" s="10">
        <f t="shared" si="12"/>
        <v>820.47</v>
      </c>
    </row>
    <row r="126" spans="1:12" ht="13" hidden="1" x14ac:dyDescent="0.15">
      <c r="A126" s="25" t="s">
        <v>71</v>
      </c>
      <c r="B126" s="10">
        <v>1336741.17</v>
      </c>
      <c r="C126" s="10">
        <v>1381302.3</v>
      </c>
      <c r="D126" s="10">
        <v>1422585.22</v>
      </c>
      <c r="E126" s="10">
        <v>1843254.89</v>
      </c>
      <c r="F126" s="10">
        <v>2078007.06</v>
      </c>
      <c r="G126" s="10">
        <v>2111119.59</v>
      </c>
      <c r="H126" s="10">
        <v>2128452.36</v>
      </c>
      <c r="I126" s="10">
        <v>2092223.42</v>
      </c>
      <c r="J126" s="10">
        <v>1940282.8</v>
      </c>
      <c r="K126" s="10">
        <v>1269739.8600000001</v>
      </c>
      <c r="L126" s="10">
        <f t="shared" si="12"/>
        <v>17603708.669999998</v>
      </c>
    </row>
    <row r="127" spans="1:12" ht="13" hidden="1" x14ac:dyDescent="0.15">
      <c r="A127" s="25" t="s">
        <v>72</v>
      </c>
      <c r="B127" s="10">
        <v>0</v>
      </c>
      <c r="C127" s="10">
        <v>0</v>
      </c>
      <c r="D127" s="10">
        <v>0</v>
      </c>
      <c r="E127" s="10">
        <v>0</v>
      </c>
      <c r="F127" s="10">
        <v>0</v>
      </c>
      <c r="G127" s="10">
        <v>0</v>
      </c>
      <c r="H127" s="10">
        <v>0</v>
      </c>
      <c r="I127" s="10">
        <v>0</v>
      </c>
      <c r="J127" s="10">
        <v>110.63</v>
      </c>
      <c r="K127" s="10">
        <v>0</v>
      </c>
      <c r="L127" s="10">
        <f t="shared" si="12"/>
        <v>110.63</v>
      </c>
    </row>
    <row r="128" spans="1:12" ht="13" hidden="1" x14ac:dyDescent="0.15">
      <c r="A128" s="25" t="s">
        <v>73</v>
      </c>
      <c r="B128" s="10">
        <v>6687.67</v>
      </c>
      <c r="C128" s="10">
        <v>-5264.88</v>
      </c>
      <c r="D128" s="10">
        <v>26271.439999999999</v>
      </c>
      <c r="E128" s="10">
        <v>74879.520000000004</v>
      </c>
      <c r="F128" s="10">
        <v>80285.039999999994</v>
      </c>
      <c r="G128" s="10">
        <v>65651.7</v>
      </c>
      <c r="H128" s="10">
        <v>34995.67</v>
      </c>
      <c r="I128" s="10">
        <v>51069.49</v>
      </c>
      <c r="J128" s="10">
        <v>15680.42</v>
      </c>
      <c r="K128" s="10">
        <v>-94540.12</v>
      </c>
      <c r="L128" s="10">
        <f t="shared" si="12"/>
        <v>255715.94999999995</v>
      </c>
    </row>
    <row r="129" spans="1:12" ht="13" hidden="1" x14ac:dyDescent="0.15">
      <c r="A129" s="25" t="s">
        <v>74</v>
      </c>
      <c r="B129" s="10">
        <v>153392.29</v>
      </c>
      <c r="C129" s="10">
        <v>138507.37</v>
      </c>
      <c r="D129" s="10">
        <v>175006.75</v>
      </c>
      <c r="E129" s="10">
        <v>221963.86</v>
      </c>
      <c r="F129" s="10">
        <v>250576.73</v>
      </c>
      <c r="G129" s="10">
        <v>223047.9</v>
      </c>
      <c r="H129" s="10">
        <v>180207.65</v>
      </c>
      <c r="I129" s="10">
        <v>182817.83</v>
      </c>
      <c r="J129" s="10">
        <v>216291.21</v>
      </c>
      <c r="K129" s="10">
        <v>3105.84</v>
      </c>
      <c r="L129" s="10">
        <f t="shared" si="12"/>
        <v>1744917.43</v>
      </c>
    </row>
    <row r="130" spans="1:12" ht="13" hidden="1" x14ac:dyDescent="0.15">
      <c r="A130" s="25" t="s">
        <v>75</v>
      </c>
      <c r="B130" s="10">
        <v>0</v>
      </c>
      <c r="C130" s="10">
        <v>0</v>
      </c>
      <c r="D130" s="10">
        <v>0</v>
      </c>
      <c r="E130" s="10">
        <v>403.07</v>
      </c>
      <c r="F130" s="10">
        <v>0</v>
      </c>
      <c r="G130" s="10">
        <v>0</v>
      </c>
      <c r="H130" s="10">
        <v>0</v>
      </c>
      <c r="I130" s="10">
        <v>0</v>
      </c>
      <c r="J130" s="10">
        <v>0</v>
      </c>
      <c r="K130" s="10">
        <v>0</v>
      </c>
      <c r="L130" s="10">
        <f t="shared" si="12"/>
        <v>403.07</v>
      </c>
    </row>
    <row r="131" spans="1:12" ht="13" hidden="1" x14ac:dyDescent="0.15">
      <c r="A131" s="25" t="s">
        <v>76</v>
      </c>
      <c r="B131" s="10">
        <v>2971.16</v>
      </c>
      <c r="C131" s="10">
        <v>0</v>
      </c>
      <c r="D131" s="10">
        <v>11923.08</v>
      </c>
      <c r="E131" s="10">
        <v>0</v>
      </c>
      <c r="F131" s="10">
        <v>0</v>
      </c>
      <c r="G131" s="10">
        <v>20833.34</v>
      </c>
      <c r="H131" s="10">
        <v>0</v>
      </c>
      <c r="I131" s="10">
        <v>7692.31</v>
      </c>
      <c r="J131" s="10">
        <v>9573.0400000000009</v>
      </c>
      <c r="K131" s="10">
        <v>0</v>
      </c>
      <c r="L131" s="10">
        <f t="shared" si="12"/>
        <v>52992.93</v>
      </c>
    </row>
    <row r="132" spans="1:12" ht="13" hidden="1" x14ac:dyDescent="0.15">
      <c r="A132" s="25" t="s">
        <v>77</v>
      </c>
      <c r="B132" s="10">
        <v>71280</v>
      </c>
      <c r="C132" s="10">
        <v>12000</v>
      </c>
      <c r="D132" s="10">
        <v>0</v>
      </c>
      <c r="E132" s="10">
        <v>5880</v>
      </c>
      <c r="F132" s="10">
        <v>0</v>
      </c>
      <c r="G132" s="10">
        <v>0</v>
      </c>
      <c r="H132" s="10">
        <v>0</v>
      </c>
      <c r="I132" s="10">
        <v>0</v>
      </c>
      <c r="J132" s="10">
        <v>0</v>
      </c>
      <c r="K132" s="10">
        <v>0</v>
      </c>
      <c r="L132" s="10">
        <f t="shared" si="12"/>
        <v>89160</v>
      </c>
    </row>
    <row r="133" spans="1:12" ht="13" hidden="1" x14ac:dyDescent="0.15">
      <c r="A133" s="25" t="s">
        <v>81</v>
      </c>
      <c r="B133" s="10">
        <v>0</v>
      </c>
      <c r="C133" s="10">
        <v>31371.759999999998</v>
      </c>
      <c r="D133" s="10">
        <v>25464.25</v>
      </c>
      <c r="E133" s="10">
        <v>26972.81</v>
      </c>
      <c r="F133" s="10">
        <v>39927.79</v>
      </c>
      <c r="G133" s="10">
        <v>41503.379999999997</v>
      </c>
      <c r="H133" s="10">
        <v>41292.29</v>
      </c>
      <c r="I133" s="10">
        <v>35583.68</v>
      </c>
      <c r="J133" s="10">
        <v>37797.69</v>
      </c>
      <c r="K133" s="10">
        <v>26207.74</v>
      </c>
      <c r="L133" s="10">
        <f t="shared" si="12"/>
        <v>306121.39</v>
      </c>
    </row>
    <row r="134" spans="1:12" ht="13" hidden="1" x14ac:dyDescent="0.15">
      <c r="A134" s="25" t="s">
        <v>82</v>
      </c>
      <c r="B134" s="10">
        <v>152756.93</v>
      </c>
      <c r="C134" s="10">
        <v>156221.64000000001</v>
      </c>
      <c r="D134" s="10">
        <v>166188.98000000001</v>
      </c>
      <c r="E134" s="10">
        <v>222362.57</v>
      </c>
      <c r="F134" s="10">
        <v>226605.35</v>
      </c>
      <c r="G134" s="10">
        <v>231309.1</v>
      </c>
      <c r="H134" s="10">
        <v>208211.6</v>
      </c>
      <c r="I134" s="10">
        <v>221965.48</v>
      </c>
      <c r="J134" s="10">
        <v>199480.05</v>
      </c>
      <c r="K134" s="10">
        <v>75669.27</v>
      </c>
      <c r="L134" s="10">
        <f t="shared" si="12"/>
        <v>1860770.9700000002</v>
      </c>
    </row>
    <row r="135" spans="1:12" ht="13" hidden="1" x14ac:dyDescent="0.15">
      <c r="A135" s="25" t="s">
        <v>83</v>
      </c>
      <c r="B135" s="10">
        <v>142010.96</v>
      </c>
      <c r="C135" s="10">
        <v>136553.85</v>
      </c>
      <c r="D135" s="10">
        <v>110793.13</v>
      </c>
      <c r="E135" s="10">
        <v>129970.69</v>
      </c>
      <c r="F135" s="10">
        <v>233194.22</v>
      </c>
      <c r="G135" s="10">
        <v>181925.58</v>
      </c>
      <c r="H135" s="10">
        <v>134138</v>
      </c>
      <c r="I135" s="10">
        <v>109439.48</v>
      </c>
      <c r="J135" s="10">
        <v>230651.76</v>
      </c>
      <c r="K135" s="10">
        <v>132749.70000000001</v>
      </c>
      <c r="L135" s="10">
        <f t="shared" si="12"/>
        <v>1541427.3699999999</v>
      </c>
    </row>
    <row r="136" spans="1:12" ht="13" hidden="1" x14ac:dyDescent="0.15">
      <c r="A136" s="25" t="s">
        <v>84</v>
      </c>
      <c r="B136" s="10">
        <v>759.05</v>
      </c>
      <c r="C136" s="10">
        <v>1015.01</v>
      </c>
      <c r="D136" s="10">
        <v>1068.33</v>
      </c>
      <c r="E136" s="10">
        <v>1340.61</v>
      </c>
      <c r="F136" s="10">
        <v>1373.47</v>
      </c>
      <c r="G136" s="10">
        <v>1474.66</v>
      </c>
      <c r="H136" s="10">
        <v>1484.07</v>
      </c>
      <c r="I136" s="10">
        <v>1295.5999999999999</v>
      </c>
      <c r="J136" s="10">
        <v>1147.3900000000001</v>
      </c>
      <c r="K136" s="10">
        <v>1084</v>
      </c>
      <c r="L136" s="10">
        <f t="shared" si="12"/>
        <v>12042.19</v>
      </c>
    </row>
    <row r="137" spans="1:12" ht="13" hidden="1" x14ac:dyDescent="0.15">
      <c r="A137" s="25" t="s">
        <v>85</v>
      </c>
      <c r="B137" s="10">
        <v>6266.56</v>
      </c>
      <c r="C137" s="10">
        <v>6696.14</v>
      </c>
      <c r="D137" s="10">
        <v>7127.15</v>
      </c>
      <c r="E137" s="10">
        <v>7385.25</v>
      </c>
      <c r="F137" s="10">
        <v>27031.69</v>
      </c>
      <c r="G137" s="10">
        <v>32857.99</v>
      </c>
      <c r="H137" s="10">
        <v>26451.62</v>
      </c>
      <c r="I137" s="10">
        <v>39477.47</v>
      </c>
      <c r="J137" s="10">
        <v>26130.76</v>
      </c>
      <c r="K137" s="10">
        <v>15750.31</v>
      </c>
      <c r="L137" s="10">
        <f t="shared" si="12"/>
        <v>195174.94</v>
      </c>
    </row>
    <row r="138" spans="1:12" ht="13" hidden="1" x14ac:dyDescent="0.15">
      <c r="A138" s="25" t="s">
        <v>86</v>
      </c>
      <c r="B138" s="10">
        <v>1917.12</v>
      </c>
      <c r="C138" s="10">
        <v>2103.67</v>
      </c>
      <c r="D138" s="10">
        <v>2231.91</v>
      </c>
      <c r="E138" s="10">
        <v>2345.9499999999998</v>
      </c>
      <c r="F138" s="10">
        <v>5534.35</v>
      </c>
      <c r="G138" s="10">
        <v>7008.92</v>
      </c>
      <c r="H138" s="10">
        <v>8137.6</v>
      </c>
      <c r="I138" s="10">
        <v>9117.5</v>
      </c>
      <c r="J138" s="10">
        <v>8381.09</v>
      </c>
      <c r="K138" s="10">
        <v>5030.34</v>
      </c>
      <c r="L138" s="10">
        <f t="shared" si="12"/>
        <v>51808.45</v>
      </c>
    </row>
    <row r="139" spans="1:12" ht="13" hidden="1" x14ac:dyDescent="0.15">
      <c r="A139" s="25" t="s">
        <v>87</v>
      </c>
      <c r="B139" s="10">
        <v>0</v>
      </c>
      <c r="C139" s="10">
        <v>0</v>
      </c>
      <c r="D139" s="10">
        <v>0</v>
      </c>
      <c r="E139" s="10">
        <v>0</v>
      </c>
      <c r="F139" s="10">
        <v>0</v>
      </c>
      <c r="G139" s="10">
        <v>1189.54</v>
      </c>
      <c r="H139" s="10">
        <v>1384.59</v>
      </c>
      <c r="I139" s="10">
        <v>1547.58</v>
      </c>
      <c r="J139" s="10">
        <v>819.16</v>
      </c>
      <c r="K139" s="10">
        <v>216.61</v>
      </c>
      <c r="L139" s="10">
        <f t="shared" si="12"/>
        <v>5157.4799999999996</v>
      </c>
    </row>
    <row r="140" spans="1:12" ht="13" hidden="1" x14ac:dyDescent="0.15">
      <c r="A140" s="25" t="s">
        <v>88</v>
      </c>
      <c r="B140" s="10">
        <v>720.89</v>
      </c>
      <c r="C140" s="10">
        <v>642.45000000000005</v>
      </c>
      <c r="D140" s="10">
        <v>741.37</v>
      </c>
      <c r="E140" s="10">
        <v>756.12</v>
      </c>
      <c r="F140" s="10">
        <v>1645.4</v>
      </c>
      <c r="G140" s="10">
        <v>1943.61</v>
      </c>
      <c r="H140" s="10">
        <v>2317.34</v>
      </c>
      <c r="I140" s="10">
        <v>2554.5700000000002</v>
      </c>
      <c r="J140" s="10">
        <v>2157.29</v>
      </c>
      <c r="K140" s="10">
        <v>1269.5899999999999</v>
      </c>
      <c r="L140" s="10">
        <f t="shared" si="12"/>
        <v>14748.630000000001</v>
      </c>
    </row>
    <row r="141" spans="1:12" ht="13" hidden="1" x14ac:dyDescent="0.15">
      <c r="A141" s="25" t="s">
        <v>89</v>
      </c>
      <c r="B141" s="10">
        <v>1123.04</v>
      </c>
      <c r="C141" s="10">
        <v>424.82</v>
      </c>
      <c r="D141" s="10">
        <v>-246.43</v>
      </c>
      <c r="E141" s="10">
        <v>679.29</v>
      </c>
      <c r="F141" s="10">
        <v>3568.56</v>
      </c>
      <c r="G141" s="10">
        <v>1904.34</v>
      </c>
      <c r="H141" s="10">
        <v>915.16</v>
      </c>
      <c r="I141" s="10">
        <v>-6276.28</v>
      </c>
      <c r="J141" s="10">
        <v>2241.92</v>
      </c>
      <c r="K141" s="10">
        <v>-4955.1000000000004</v>
      </c>
      <c r="L141" s="10">
        <f t="shared" si="12"/>
        <v>-620.67999999999938</v>
      </c>
    </row>
    <row r="142" spans="1:12" ht="13" hidden="1" x14ac:dyDescent="0.15">
      <c r="A142" s="25" t="s">
        <v>90</v>
      </c>
      <c r="B142" s="10">
        <v>24823.17</v>
      </c>
      <c r="C142" s="10">
        <v>24843.43</v>
      </c>
      <c r="D142" s="10">
        <v>34986.35</v>
      </c>
      <c r="E142" s="10">
        <v>22514.29</v>
      </c>
      <c r="F142" s="10">
        <v>43975.9</v>
      </c>
      <c r="G142" s="10">
        <v>35326.639999999999</v>
      </c>
      <c r="H142" s="10">
        <v>47179.24</v>
      </c>
      <c r="I142" s="10">
        <v>29866.98</v>
      </c>
      <c r="J142" s="10">
        <v>48543.47</v>
      </c>
      <c r="K142" s="10">
        <v>12204.72</v>
      </c>
      <c r="L142" s="10">
        <f t="shared" si="12"/>
        <v>324264.18999999994</v>
      </c>
    </row>
    <row r="143" spans="1:12" ht="13" hidden="1" x14ac:dyDescent="0.15">
      <c r="A143" s="25" t="s">
        <v>91</v>
      </c>
      <c r="B143" s="10">
        <v>4585.26</v>
      </c>
      <c r="C143" s="10">
        <v>9119.73</v>
      </c>
      <c r="D143" s="10">
        <v>5628.76</v>
      </c>
      <c r="E143" s="10">
        <v>6050.18</v>
      </c>
      <c r="F143" s="10">
        <v>10434.129999999999</v>
      </c>
      <c r="G143" s="10">
        <v>9563.9699999999993</v>
      </c>
      <c r="H143" s="10">
        <v>4020.84</v>
      </c>
      <c r="I143" s="10">
        <v>10843.13</v>
      </c>
      <c r="J143" s="10">
        <v>13998.58</v>
      </c>
      <c r="K143" s="10">
        <v>2201.69</v>
      </c>
      <c r="L143" s="10">
        <f t="shared" si="12"/>
        <v>76446.26999999999</v>
      </c>
    </row>
    <row r="144" spans="1:12" ht="13" hidden="1" x14ac:dyDescent="0.15">
      <c r="A144" s="25" t="s">
        <v>93</v>
      </c>
      <c r="B144" s="10">
        <v>3781.45</v>
      </c>
      <c r="C144" s="10">
        <v>18714.11</v>
      </c>
      <c r="D144" s="10">
        <v>8026.53</v>
      </c>
      <c r="E144" s="10">
        <v>20389.09</v>
      </c>
      <c r="F144" s="10">
        <v>21491.18</v>
      </c>
      <c r="G144" s="10">
        <v>26198.2</v>
      </c>
      <c r="H144" s="10">
        <v>22454.82</v>
      </c>
      <c r="I144" s="10">
        <v>37778.78</v>
      </c>
      <c r="J144" s="10">
        <v>27654.23</v>
      </c>
      <c r="K144" s="10">
        <v>16352</v>
      </c>
      <c r="L144" s="10">
        <f t="shared" si="12"/>
        <v>202840.39</v>
      </c>
    </row>
    <row r="145" spans="1:12" ht="13" hidden="1" x14ac:dyDescent="0.15">
      <c r="A145" s="25" t="s">
        <v>94</v>
      </c>
      <c r="B145" s="10">
        <v>0</v>
      </c>
      <c r="C145" s="10">
        <v>0</v>
      </c>
      <c r="D145" s="10">
        <v>0</v>
      </c>
      <c r="E145" s="10">
        <v>719.53</v>
      </c>
      <c r="F145" s="10">
        <v>2778.95</v>
      </c>
      <c r="G145" s="10">
        <v>-619.55999999999995</v>
      </c>
      <c r="H145" s="10">
        <v>1878.56</v>
      </c>
      <c r="I145" s="10">
        <v>315.62</v>
      </c>
      <c r="J145" s="10">
        <v>0</v>
      </c>
      <c r="K145" s="10">
        <v>0</v>
      </c>
      <c r="L145" s="10">
        <f t="shared" si="12"/>
        <v>5073.0999999999995</v>
      </c>
    </row>
    <row r="146" spans="1:12" ht="13" hidden="1" x14ac:dyDescent="0.15">
      <c r="A146" s="25" t="s">
        <v>95</v>
      </c>
      <c r="B146" s="10">
        <v>0</v>
      </c>
      <c r="C146" s="10">
        <v>0</v>
      </c>
      <c r="D146" s="10">
        <v>0</v>
      </c>
      <c r="E146" s="10">
        <v>0</v>
      </c>
      <c r="F146" s="10">
        <v>0</v>
      </c>
      <c r="G146" s="10">
        <v>1150.83</v>
      </c>
      <c r="H146" s="10">
        <v>682.66</v>
      </c>
      <c r="I146" s="10">
        <v>627.94000000000005</v>
      </c>
      <c r="J146" s="10">
        <v>240.81</v>
      </c>
      <c r="K146" s="10">
        <v>182.47</v>
      </c>
      <c r="L146" s="10">
        <f t="shared" si="12"/>
        <v>2884.7099999999996</v>
      </c>
    </row>
    <row r="147" spans="1:12" ht="13" hidden="1" x14ac:dyDescent="0.15">
      <c r="A147" s="25" t="s">
        <v>96</v>
      </c>
      <c r="B147" s="10">
        <v>0</v>
      </c>
      <c r="C147" s="10">
        <v>0</v>
      </c>
      <c r="D147" s="10">
        <v>268.8</v>
      </c>
      <c r="E147" s="10">
        <v>45587.25</v>
      </c>
      <c r="F147" s="10">
        <v>34449.480000000003</v>
      </c>
      <c r="G147" s="10">
        <v>0</v>
      </c>
      <c r="H147" s="10">
        <v>35045.660000000003</v>
      </c>
      <c r="I147" s="10">
        <v>41830.400000000001</v>
      </c>
      <c r="J147" s="10">
        <v>330.79</v>
      </c>
      <c r="K147" s="10">
        <v>27000</v>
      </c>
      <c r="L147" s="10">
        <f t="shared" si="12"/>
        <v>184512.38</v>
      </c>
    </row>
    <row r="148" spans="1:12" ht="13" hidden="1" x14ac:dyDescent="0.15">
      <c r="A148" s="25" t="s">
        <v>97</v>
      </c>
      <c r="B148" s="10">
        <v>0</v>
      </c>
      <c r="C148" s="10">
        <v>757.3</v>
      </c>
      <c r="D148" s="10">
        <v>0</v>
      </c>
      <c r="E148" s="10">
        <v>626.63</v>
      </c>
      <c r="F148" s="10">
        <v>392.5</v>
      </c>
      <c r="G148" s="10">
        <v>308</v>
      </c>
      <c r="H148" s="10">
        <v>5235.16</v>
      </c>
      <c r="I148" s="10">
        <v>2322.61</v>
      </c>
      <c r="J148" s="10">
        <v>0</v>
      </c>
      <c r="K148" s="10">
        <v>0</v>
      </c>
      <c r="L148" s="10">
        <f t="shared" si="12"/>
        <v>9642.2000000000007</v>
      </c>
    </row>
    <row r="149" spans="1:12" ht="13" hidden="1" x14ac:dyDescent="0.15">
      <c r="A149" s="25" t="s">
        <v>98</v>
      </c>
      <c r="B149" s="10">
        <v>0</v>
      </c>
      <c r="C149" s="10">
        <v>0</v>
      </c>
      <c r="D149" s="10">
        <v>0</v>
      </c>
      <c r="E149" s="10">
        <v>15278</v>
      </c>
      <c r="F149" s="10">
        <v>0</v>
      </c>
      <c r="G149" s="10">
        <v>0</v>
      </c>
      <c r="H149" s="10">
        <v>2544</v>
      </c>
      <c r="I149" s="10">
        <v>6320</v>
      </c>
      <c r="J149" s="10">
        <v>0</v>
      </c>
      <c r="K149" s="10">
        <v>0</v>
      </c>
      <c r="L149" s="10">
        <f t="shared" si="12"/>
        <v>24142</v>
      </c>
    </row>
    <row r="150" spans="1:12" ht="13" hidden="1" x14ac:dyDescent="0.15">
      <c r="A150" s="25" t="s">
        <v>132</v>
      </c>
      <c r="B150" s="10">
        <v>-185</v>
      </c>
      <c r="C150" s="10">
        <v>33052.230000000003</v>
      </c>
      <c r="D150" s="10">
        <v>28873.59</v>
      </c>
      <c r="E150" s="10">
        <v>20418.259999999998</v>
      </c>
      <c r="F150" s="10">
        <v>41429.68</v>
      </c>
      <c r="G150" s="10">
        <v>-20273</v>
      </c>
      <c r="H150" s="10">
        <v>-1250</v>
      </c>
      <c r="I150" s="10">
        <v>1848.83</v>
      </c>
      <c r="J150" s="10">
        <v>852.59</v>
      </c>
      <c r="K150" s="10">
        <v>308.89999999999998</v>
      </c>
      <c r="L150" s="10">
        <f t="shared" si="12"/>
        <v>105076.08</v>
      </c>
    </row>
    <row r="151" spans="1:12" ht="13" hidden="1" x14ac:dyDescent="0.15">
      <c r="A151" s="25" t="s">
        <v>100</v>
      </c>
      <c r="B151" s="10">
        <v>0</v>
      </c>
      <c r="C151" s="10">
        <v>0</v>
      </c>
      <c r="D151" s="10">
        <v>0</v>
      </c>
      <c r="E151" s="10">
        <v>5407.26</v>
      </c>
      <c r="F151" s="10">
        <v>72.08</v>
      </c>
      <c r="G151" s="10">
        <v>0</v>
      </c>
      <c r="H151" s="10">
        <v>0</v>
      </c>
      <c r="I151" s="10">
        <v>132.36000000000001</v>
      </c>
      <c r="J151" s="10">
        <v>0</v>
      </c>
      <c r="K151" s="10">
        <v>0</v>
      </c>
      <c r="L151" s="10">
        <f t="shared" si="12"/>
        <v>5611.7</v>
      </c>
    </row>
    <row r="152" spans="1:12" ht="13" hidden="1" x14ac:dyDescent="0.15">
      <c r="A152" s="25" t="s">
        <v>101</v>
      </c>
      <c r="B152" s="10">
        <v>173151.48</v>
      </c>
      <c r="C152" s="10">
        <v>32704.23</v>
      </c>
      <c r="D152" s="10">
        <v>157952.4</v>
      </c>
      <c r="E152" s="10">
        <v>439071.24</v>
      </c>
      <c r="F152" s="10">
        <v>157142.01</v>
      </c>
      <c r="G152" s="10">
        <v>4307.63</v>
      </c>
      <c r="H152" s="10">
        <v>97068.91</v>
      </c>
      <c r="I152" s="10">
        <v>218432.65</v>
      </c>
      <c r="J152" s="10">
        <v>90722.18</v>
      </c>
      <c r="K152" s="10">
        <v>36182.730000000003</v>
      </c>
      <c r="L152" s="10">
        <f t="shared" si="12"/>
        <v>1406735.4599999997</v>
      </c>
    </row>
    <row r="153" spans="1:12" ht="13" hidden="1" x14ac:dyDescent="0.15">
      <c r="A153" s="25" t="s">
        <v>102</v>
      </c>
      <c r="B153" s="10">
        <v>4038.21</v>
      </c>
      <c r="C153" s="10">
        <v>4069.62</v>
      </c>
      <c r="D153" s="10">
        <v>2907.51</v>
      </c>
      <c r="E153" s="10">
        <v>3146.18</v>
      </c>
      <c r="F153" s="10">
        <v>3253.14</v>
      </c>
      <c r="G153" s="10">
        <v>2286.7399999999998</v>
      </c>
      <c r="H153" s="10">
        <v>3300.05</v>
      </c>
      <c r="I153" s="10">
        <v>9501.9</v>
      </c>
      <c r="J153" s="10">
        <v>0</v>
      </c>
      <c r="K153" s="10">
        <v>0</v>
      </c>
      <c r="L153" s="10">
        <f t="shared" si="12"/>
        <v>32503.35</v>
      </c>
    </row>
    <row r="154" spans="1:12" ht="13" hidden="1" x14ac:dyDescent="0.15">
      <c r="A154" s="25" t="s">
        <v>103</v>
      </c>
      <c r="B154" s="10">
        <v>10028.67</v>
      </c>
      <c r="C154" s="10">
        <v>142166.82</v>
      </c>
      <c r="D154" s="10">
        <v>143506.48000000001</v>
      </c>
      <c r="E154" s="10">
        <v>147592.09</v>
      </c>
      <c r="F154" s="10">
        <v>120962.95</v>
      </c>
      <c r="G154" s="10">
        <v>195539.89</v>
      </c>
      <c r="H154" s="10">
        <v>166047.9</v>
      </c>
      <c r="I154" s="10">
        <v>323359.17</v>
      </c>
      <c r="J154" s="10">
        <v>205164.5</v>
      </c>
      <c r="K154" s="10">
        <v>109239.95</v>
      </c>
      <c r="L154" s="10">
        <f t="shared" si="12"/>
        <v>1563608.42</v>
      </c>
    </row>
    <row r="155" spans="1:12" ht="13" hidden="1" x14ac:dyDescent="0.15">
      <c r="A155" s="25" t="s">
        <v>104</v>
      </c>
      <c r="B155" s="10">
        <v>621.44000000000005</v>
      </c>
      <c r="C155" s="10">
        <v>611.66</v>
      </c>
      <c r="D155" s="10">
        <v>856.33</v>
      </c>
      <c r="E155" s="10">
        <v>459.44</v>
      </c>
      <c r="F155" s="10">
        <v>0</v>
      </c>
      <c r="G155" s="10">
        <v>1675.03</v>
      </c>
      <c r="H155" s="10">
        <v>-897.71</v>
      </c>
      <c r="I155" s="10">
        <v>578.65</v>
      </c>
      <c r="J155" s="10">
        <v>412.46</v>
      </c>
      <c r="K155" s="10">
        <v>115.38</v>
      </c>
      <c r="L155" s="10">
        <f t="shared" si="12"/>
        <v>4432.6799999999994</v>
      </c>
    </row>
    <row r="156" spans="1:12" ht="13" hidden="1" x14ac:dyDescent="0.15">
      <c r="A156" s="25" t="s">
        <v>105</v>
      </c>
      <c r="B156" s="10">
        <v>911804.46</v>
      </c>
      <c r="C156" s="10">
        <v>970327.89</v>
      </c>
      <c r="D156" s="10">
        <v>995524.14</v>
      </c>
      <c r="E156" s="10">
        <v>1046548.72</v>
      </c>
      <c r="F156" s="10">
        <v>1059837.22</v>
      </c>
      <c r="G156" s="10">
        <v>1178489.79</v>
      </c>
      <c r="H156" s="10">
        <v>1436905.9</v>
      </c>
      <c r="I156" s="10">
        <v>1473469.57</v>
      </c>
      <c r="J156" s="10">
        <v>1566661.43</v>
      </c>
      <c r="K156" s="10">
        <v>794591.29</v>
      </c>
      <c r="L156" s="10">
        <f t="shared" ref="L156:L187" si="13">SUM(B156:K156)</f>
        <v>11434160.41</v>
      </c>
    </row>
    <row r="157" spans="1:12" ht="13" hidden="1" x14ac:dyDescent="0.15">
      <c r="A157" s="25" t="s">
        <v>106</v>
      </c>
      <c r="B157" s="10">
        <v>2972.83</v>
      </c>
      <c r="C157" s="10">
        <v>5588.25</v>
      </c>
      <c r="D157" s="10">
        <v>-3255</v>
      </c>
      <c r="E157" s="10">
        <v>59.22</v>
      </c>
      <c r="F157" s="10">
        <v>78.319999999999993</v>
      </c>
      <c r="G157" s="10">
        <v>54.29</v>
      </c>
      <c r="H157" s="10">
        <v>54.98</v>
      </c>
      <c r="I157" s="10">
        <v>44.32</v>
      </c>
      <c r="J157" s="10">
        <v>0</v>
      </c>
      <c r="K157" s="10">
        <v>0</v>
      </c>
      <c r="L157" s="10">
        <f t="shared" si="13"/>
        <v>5597.2099999999991</v>
      </c>
    </row>
    <row r="158" spans="1:12" ht="13" hidden="1" x14ac:dyDescent="0.15">
      <c r="A158" s="25" t="s">
        <v>107</v>
      </c>
      <c r="B158" s="10">
        <v>20250.89</v>
      </c>
      <c r="C158" s="10">
        <v>16037.88</v>
      </c>
      <c r="D158" s="10">
        <v>27101</v>
      </c>
      <c r="E158" s="10">
        <v>83550.34</v>
      </c>
      <c r="F158" s="10">
        <v>-14237.26</v>
      </c>
      <c r="G158" s="10">
        <v>4964.49</v>
      </c>
      <c r="H158" s="10">
        <v>4564.1499999999996</v>
      </c>
      <c r="I158" s="10">
        <v>4412.95</v>
      </c>
      <c r="J158" s="10">
        <v>4018.77</v>
      </c>
      <c r="K158" s="10">
        <v>1458.79</v>
      </c>
      <c r="L158" s="10">
        <f t="shared" si="13"/>
        <v>152121.99999999997</v>
      </c>
    </row>
    <row r="159" spans="1:12" ht="13" hidden="1" x14ac:dyDescent="0.15">
      <c r="A159" s="25" t="s">
        <v>108</v>
      </c>
      <c r="B159" s="10">
        <v>105</v>
      </c>
      <c r="C159" s="10">
        <v>199.85</v>
      </c>
      <c r="D159" s="10">
        <v>197.4</v>
      </c>
      <c r="E159" s="10">
        <v>124.95</v>
      </c>
      <c r="F159" s="10">
        <v>0</v>
      </c>
      <c r="G159" s="10">
        <v>0</v>
      </c>
      <c r="H159" s="10">
        <v>0</v>
      </c>
      <c r="I159" s="10">
        <v>0</v>
      </c>
      <c r="J159" s="10">
        <v>0</v>
      </c>
      <c r="K159" s="10">
        <v>0</v>
      </c>
      <c r="L159" s="10">
        <f t="shared" si="13"/>
        <v>627.20000000000005</v>
      </c>
    </row>
    <row r="160" spans="1:12" ht="13" hidden="1" x14ac:dyDescent="0.15">
      <c r="A160" s="25" t="s">
        <v>133</v>
      </c>
      <c r="B160" s="10">
        <v>9434.2000000000007</v>
      </c>
      <c r="C160" s="10">
        <v>10258.89</v>
      </c>
      <c r="D160" s="10">
        <v>8532.64</v>
      </c>
      <c r="E160" s="10">
        <v>8576.1</v>
      </c>
      <c r="F160" s="10">
        <v>7248.87</v>
      </c>
      <c r="G160" s="10">
        <v>12702.56</v>
      </c>
      <c r="H160" s="10">
        <v>10321.959999999999</v>
      </c>
      <c r="I160" s="10">
        <v>10744.25</v>
      </c>
      <c r="J160" s="10">
        <v>12912.53</v>
      </c>
      <c r="K160" s="10">
        <v>0</v>
      </c>
      <c r="L160" s="10">
        <f t="shared" si="13"/>
        <v>90732</v>
      </c>
    </row>
    <row r="161" spans="1:12" ht="13" hidden="1" x14ac:dyDescent="0.15">
      <c r="A161" s="25" t="s">
        <v>134</v>
      </c>
      <c r="B161" s="10">
        <v>858528.01</v>
      </c>
      <c r="C161" s="10">
        <v>942274.95</v>
      </c>
      <c r="D161" s="10">
        <v>920140.38</v>
      </c>
      <c r="E161" s="10">
        <v>1019176.7</v>
      </c>
      <c r="F161" s="10">
        <v>1161569.81</v>
      </c>
      <c r="G161" s="10">
        <v>1092301.5</v>
      </c>
      <c r="H161" s="10">
        <v>1167131.1399999999</v>
      </c>
      <c r="I161" s="10">
        <v>1448835.01</v>
      </c>
      <c r="J161" s="10">
        <v>1505086.35</v>
      </c>
      <c r="K161" s="10">
        <v>1135335.23</v>
      </c>
      <c r="L161" s="10">
        <f t="shared" si="13"/>
        <v>11250379.08</v>
      </c>
    </row>
    <row r="162" spans="1:12" ht="13" hidden="1" x14ac:dyDescent="0.15">
      <c r="A162" s="25" t="s">
        <v>109</v>
      </c>
      <c r="B162" s="10">
        <v>66816.38</v>
      </c>
      <c r="C162" s="10">
        <v>115072.34</v>
      </c>
      <c r="D162" s="10">
        <v>78391.53</v>
      </c>
      <c r="E162" s="10">
        <v>86709.81</v>
      </c>
      <c r="F162" s="10">
        <v>152231.01</v>
      </c>
      <c r="G162" s="10">
        <v>205760.28</v>
      </c>
      <c r="H162" s="10">
        <v>178362.34</v>
      </c>
      <c r="I162" s="10">
        <v>160506.13</v>
      </c>
      <c r="J162" s="10">
        <v>260213.78</v>
      </c>
      <c r="K162" s="10">
        <v>91242.1</v>
      </c>
      <c r="L162" s="10">
        <f t="shared" si="13"/>
        <v>1395305.7</v>
      </c>
    </row>
    <row r="163" spans="1:12" ht="13" hidden="1" x14ac:dyDescent="0.15">
      <c r="A163" s="25" t="s">
        <v>110</v>
      </c>
      <c r="B163" s="10">
        <v>931242.06</v>
      </c>
      <c r="C163" s="10">
        <v>657057.31000000006</v>
      </c>
      <c r="D163" s="10">
        <v>484305.43</v>
      </c>
      <c r="E163" s="10">
        <v>565282.18999999994</v>
      </c>
      <c r="F163" s="10">
        <v>653779.57999999996</v>
      </c>
      <c r="G163" s="10">
        <v>598223.68000000005</v>
      </c>
      <c r="H163" s="10">
        <v>534209.21</v>
      </c>
      <c r="I163" s="10">
        <v>665325.48</v>
      </c>
      <c r="J163" s="10">
        <v>713904.62</v>
      </c>
      <c r="K163" s="10">
        <v>377838.13</v>
      </c>
      <c r="L163" s="10">
        <f t="shared" si="13"/>
        <v>6181167.6900000013</v>
      </c>
    </row>
    <row r="164" spans="1:12" ht="13" hidden="1" x14ac:dyDescent="0.15">
      <c r="A164" s="25" t="s">
        <v>135</v>
      </c>
      <c r="B164" s="10">
        <v>0</v>
      </c>
      <c r="C164" s="10">
        <v>0</v>
      </c>
      <c r="D164" s="10">
        <v>289.70999999999998</v>
      </c>
      <c r="E164" s="10">
        <v>1757.72</v>
      </c>
      <c r="F164" s="10">
        <v>2219.5700000000002</v>
      </c>
      <c r="G164" s="10">
        <v>7844.73</v>
      </c>
      <c r="H164" s="10">
        <v>65.25</v>
      </c>
      <c r="I164" s="10">
        <v>1230</v>
      </c>
      <c r="J164" s="10">
        <v>223.99</v>
      </c>
      <c r="K164" s="10">
        <v>0</v>
      </c>
      <c r="L164" s="10">
        <f t="shared" si="13"/>
        <v>13630.97</v>
      </c>
    </row>
    <row r="165" spans="1:12" ht="13" hidden="1" x14ac:dyDescent="0.15">
      <c r="A165" s="25" t="s">
        <v>111</v>
      </c>
      <c r="B165" s="10">
        <v>8670.9</v>
      </c>
      <c r="C165" s="10">
        <v>8226.7099999999991</v>
      </c>
      <c r="D165" s="10">
        <v>7949.23</v>
      </c>
      <c r="E165" s="10">
        <v>7612.72</v>
      </c>
      <c r="F165" s="10">
        <v>3829.34</v>
      </c>
      <c r="G165" s="10">
        <v>3410.98</v>
      </c>
      <c r="H165" s="10">
        <v>2831.55</v>
      </c>
      <c r="I165" s="10">
        <v>2508.9499999999998</v>
      </c>
      <c r="J165" s="10">
        <v>1840.56</v>
      </c>
      <c r="K165" s="10">
        <v>1050.27</v>
      </c>
      <c r="L165" s="10">
        <f t="shared" si="13"/>
        <v>47931.21</v>
      </c>
    </row>
    <row r="166" spans="1:12" ht="13" hidden="1" x14ac:dyDescent="0.15">
      <c r="A166" s="25" t="s">
        <v>112</v>
      </c>
      <c r="B166" s="10">
        <v>2811767.62</v>
      </c>
      <c r="C166" s="10">
        <v>2915278.27</v>
      </c>
      <c r="D166" s="10">
        <v>2798362.18</v>
      </c>
      <c r="E166" s="10">
        <v>2585482.35</v>
      </c>
      <c r="F166" s="10">
        <v>2861511.32</v>
      </c>
      <c r="G166" s="10">
        <v>3239424.44</v>
      </c>
      <c r="H166" s="10">
        <v>3142892.33</v>
      </c>
      <c r="I166" s="10">
        <v>3107130.91</v>
      </c>
      <c r="J166" s="10">
        <v>3210728.08</v>
      </c>
      <c r="K166" s="10">
        <v>2127610.4900000002</v>
      </c>
      <c r="L166" s="10">
        <f t="shared" si="13"/>
        <v>28800187.990000002</v>
      </c>
    </row>
    <row r="167" spans="1:12" ht="13" hidden="1" x14ac:dyDescent="0.15">
      <c r="A167" s="25" t="s">
        <v>136</v>
      </c>
      <c r="B167" s="10">
        <v>686572.21</v>
      </c>
      <c r="C167" s="10">
        <v>697821.53</v>
      </c>
      <c r="D167" s="10">
        <v>696239.33</v>
      </c>
      <c r="E167" s="10">
        <v>686601.67</v>
      </c>
      <c r="F167" s="10">
        <v>578363.5</v>
      </c>
      <c r="G167" s="10">
        <v>643176</v>
      </c>
      <c r="H167" s="10">
        <v>659596.56999999995</v>
      </c>
      <c r="I167" s="10">
        <v>682720.73</v>
      </c>
      <c r="J167" s="10">
        <v>679236.47</v>
      </c>
      <c r="K167" s="10">
        <v>458179.57</v>
      </c>
      <c r="L167" s="10">
        <f t="shared" si="13"/>
        <v>6468507.5799999991</v>
      </c>
    </row>
    <row r="168" spans="1:12" ht="13" hidden="1" x14ac:dyDescent="0.15">
      <c r="A168" s="25" t="s">
        <v>137</v>
      </c>
      <c r="B168" s="10">
        <v>5151.93</v>
      </c>
      <c r="C168" s="10">
        <v>5151.93</v>
      </c>
      <c r="D168" s="10">
        <v>5323</v>
      </c>
      <c r="E168" s="10">
        <v>5318.43</v>
      </c>
      <c r="F168" s="10">
        <v>5381</v>
      </c>
      <c r="G168" s="10">
        <v>3786.63</v>
      </c>
      <c r="H168" s="10">
        <v>3762.21</v>
      </c>
      <c r="I168" s="10">
        <v>3762.21</v>
      </c>
      <c r="J168" s="10">
        <v>3394.24</v>
      </c>
      <c r="K168" s="10">
        <v>1842.6</v>
      </c>
      <c r="L168" s="10">
        <f t="shared" si="13"/>
        <v>42874.18</v>
      </c>
    </row>
    <row r="169" spans="1:12" ht="13" hidden="1" x14ac:dyDescent="0.15">
      <c r="A169" s="25" t="s">
        <v>113</v>
      </c>
      <c r="B169" s="10">
        <v>6651.57</v>
      </c>
      <c r="C169" s="10">
        <v>6651.57</v>
      </c>
      <c r="D169" s="10">
        <v>6651.57</v>
      </c>
      <c r="E169" s="10">
        <v>6651.57</v>
      </c>
      <c r="F169" s="10">
        <v>6651.57</v>
      </c>
      <c r="G169" s="10">
        <v>6396.51</v>
      </c>
      <c r="H169" s="10">
        <v>6073.08</v>
      </c>
      <c r="I169" s="10">
        <v>5976.73</v>
      </c>
      <c r="J169" s="10">
        <v>5082.1099999999997</v>
      </c>
      <c r="K169" s="10">
        <v>408.54</v>
      </c>
      <c r="L169" s="10">
        <f t="shared" si="13"/>
        <v>57194.82</v>
      </c>
    </row>
    <row r="170" spans="1:12" ht="13" hidden="1" x14ac:dyDescent="0.15">
      <c r="A170" s="25" t="s">
        <v>138</v>
      </c>
      <c r="B170" s="10">
        <v>0</v>
      </c>
      <c r="C170" s="10">
        <v>0</v>
      </c>
      <c r="D170" s="10">
        <v>0</v>
      </c>
      <c r="E170" s="10">
        <v>0</v>
      </c>
      <c r="F170" s="10">
        <v>160554.32</v>
      </c>
      <c r="G170" s="10">
        <v>291940.08</v>
      </c>
      <c r="H170" s="10">
        <v>291940.08</v>
      </c>
      <c r="I170" s="10">
        <v>291940.08</v>
      </c>
      <c r="J170" s="10">
        <v>291940.08</v>
      </c>
      <c r="K170" s="10">
        <v>194626.72</v>
      </c>
      <c r="L170" s="10">
        <f t="shared" si="13"/>
        <v>1522941.36</v>
      </c>
    </row>
    <row r="171" spans="1:12" ht="13" hidden="1" x14ac:dyDescent="0.15">
      <c r="A171" s="25" t="s">
        <v>139</v>
      </c>
      <c r="B171" s="10">
        <v>-28320.23</v>
      </c>
      <c r="C171" s="10">
        <v>-26381.4</v>
      </c>
      <c r="D171" s="10">
        <v>-12096.68</v>
      </c>
      <c r="E171" s="10">
        <v>5550.84</v>
      </c>
      <c r="F171" s="10">
        <v>-54747.98</v>
      </c>
      <c r="G171" s="10">
        <v>-36422.61</v>
      </c>
      <c r="H171" s="10">
        <v>-140134.25</v>
      </c>
      <c r="I171" s="10">
        <v>12687.27</v>
      </c>
      <c r="J171" s="10">
        <v>-21015.040000000001</v>
      </c>
      <c r="K171" s="10">
        <v>0</v>
      </c>
      <c r="L171" s="10">
        <f t="shared" si="13"/>
        <v>-300880.07999999996</v>
      </c>
    </row>
    <row r="172" spans="1:12" ht="13" hidden="1" x14ac:dyDescent="0.15">
      <c r="A172" s="25" t="s">
        <v>140</v>
      </c>
      <c r="B172" s="10">
        <v>158150.13</v>
      </c>
      <c r="C172" s="10">
        <v>102983.45</v>
      </c>
      <c r="D172" s="10">
        <v>42295.39</v>
      </c>
      <c r="E172" s="10">
        <v>16180.24</v>
      </c>
      <c r="F172" s="10">
        <v>15887.08</v>
      </c>
      <c r="G172" s="10">
        <v>15618.3</v>
      </c>
      <c r="H172" s="10">
        <v>15618.2</v>
      </c>
      <c r="I172" s="10">
        <v>11925.35</v>
      </c>
      <c r="J172" s="10">
        <v>6259.9</v>
      </c>
      <c r="K172" s="10">
        <v>503.35</v>
      </c>
      <c r="L172" s="10">
        <f t="shared" si="13"/>
        <v>385421.39</v>
      </c>
    </row>
    <row r="173" spans="1:12" ht="13" hidden="1" x14ac:dyDescent="0.15">
      <c r="A173" s="25" t="s">
        <v>141</v>
      </c>
      <c r="B173" s="10">
        <v>588736.88</v>
      </c>
      <c r="C173" s="10">
        <v>632924.93000000005</v>
      </c>
      <c r="D173" s="10">
        <v>669473.81999999995</v>
      </c>
      <c r="E173" s="10">
        <v>674300.75</v>
      </c>
      <c r="F173" s="10">
        <v>640779.13</v>
      </c>
      <c r="G173" s="10">
        <v>576416.61</v>
      </c>
      <c r="H173" s="10">
        <v>550155.06999999995</v>
      </c>
      <c r="I173" s="10">
        <v>509500.8</v>
      </c>
      <c r="J173" s="10">
        <v>486541.32</v>
      </c>
      <c r="K173" s="10">
        <v>307128.65999999997</v>
      </c>
      <c r="L173" s="10">
        <f t="shared" si="13"/>
        <v>5635957.9699999997</v>
      </c>
    </row>
    <row r="174" spans="1:12" ht="13" hidden="1" x14ac:dyDescent="0.15">
      <c r="A174" s="25" t="s">
        <v>114</v>
      </c>
      <c r="B174" s="10">
        <v>24417.21</v>
      </c>
      <c r="C174" s="10">
        <v>24417.21</v>
      </c>
      <c r="D174" s="10">
        <v>24417.21</v>
      </c>
      <c r="E174" s="10">
        <v>16953.169999999998</v>
      </c>
      <c r="F174" s="10">
        <v>2024.94</v>
      </c>
      <c r="G174" s="10">
        <v>2024.94</v>
      </c>
      <c r="H174" s="10">
        <v>2024.94</v>
      </c>
      <c r="I174" s="10">
        <v>1721.54</v>
      </c>
      <c r="J174" s="10">
        <v>1114.02</v>
      </c>
      <c r="K174" s="10">
        <v>742.68</v>
      </c>
      <c r="L174" s="10">
        <f t="shared" si="13"/>
        <v>99857.86</v>
      </c>
    </row>
    <row r="175" spans="1:12" ht="13" hidden="1" x14ac:dyDescent="0.15">
      <c r="A175" s="25" t="s">
        <v>115</v>
      </c>
      <c r="B175" s="10">
        <v>0</v>
      </c>
      <c r="C175" s="10">
        <v>0</v>
      </c>
      <c r="D175" s="10">
        <v>0</v>
      </c>
      <c r="E175" s="10">
        <v>0</v>
      </c>
      <c r="F175" s="10">
        <v>-52.86</v>
      </c>
      <c r="G175" s="10">
        <v>1905.3</v>
      </c>
      <c r="H175" s="10">
        <v>0</v>
      </c>
      <c r="I175" s="10">
        <v>0</v>
      </c>
      <c r="J175" s="10">
        <v>0</v>
      </c>
      <c r="K175" s="10">
        <v>0</v>
      </c>
      <c r="L175" s="10">
        <f t="shared" si="13"/>
        <v>1852.44</v>
      </c>
    </row>
    <row r="176" spans="1:12" ht="13" hidden="1" x14ac:dyDescent="0.15">
      <c r="A176" s="25" t="s">
        <v>142</v>
      </c>
      <c r="B176" s="10">
        <v>0</v>
      </c>
      <c r="C176" s="10">
        <v>0</v>
      </c>
      <c r="D176" s="10">
        <v>0</v>
      </c>
      <c r="E176" s="10">
        <v>0</v>
      </c>
      <c r="F176" s="10">
        <v>47.49</v>
      </c>
      <c r="G176" s="10">
        <v>0</v>
      </c>
      <c r="H176" s="10">
        <v>0</v>
      </c>
      <c r="I176" s="10">
        <v>0</v>
      </c>
      <c r="J176" s="10">
        <v>0</v>
      </c>
      <c r="K176" s="10">
        <v>0</v>
      </c>
      <c r="L176" s="10">
        <f t="shared" si="13"/>
        <v>47.49</v>
      </c>
    </row>
    <row r="177" spans="1:12" ht="13" hidden="1" x14ac:dyDescent="0.15">
      <c r="A177" s="25" t="s">
        <v>143</v>
      </c>
      <c r="B177" s="10">
        <v>0</v>
      </c>
      <c r="C177" s="10">
        <v>0</v>
      </c>
      <c r="D177" s="10">
        <v>0</v>
      </c>
      <c r="E177" s="10">
        <v>0</v>
      </c>
      <c r="F177" s="10">
        <v>0</v>
      </c>
      <c r="G177" s="10">
        <v>0</v>
      </c>
      <c r="H177" s="10">
        <v>4501.0600000000004</v>
      </c>
      <c r="I177" s="10">
        <v>0</v>
      </c>
      <c r="J177" s="10">
        <v>0</v>
      </c>
      <c r="K177" s="10">
        <v>0</v>
      </c>
      <c r="L177" s="10">
        <f t="shared" si="13"/>
        <v>4501.0600000000004</v>
      </c>
    </row>
    <row r="178" spans="1:12" ht="13" hidden="1" x14ac:dyDescent="0.15">
      <c r="A178" s="25" t="s">
        <v>117</v>
      </c>
      <c r="B178" s="10">
        <v>522.74</v>
      </c>
      <c r="C178" s="10">
        <v>116.67</v>
      </c>
      <c r="D178" s="10">
        <v>0</v>
      </c>
      <c r="E178" s="10">
        <v>0</v>
      </c>
      <c r="F178" s="10">
        <v>489.5</v>
      </c>
      <c r="G178" s="10">
        <v>5000</v>
      </c>
      <c r="H178" s="10">
        <v>0</v>
      </c>
      <c r="I178" s="10">
        <v>10.51</v>
      </c>
      <c r="J178" s="10">
        <v>169.66</v>
      </c>
      <c r="K178" s="10">
        <v>501.18</v>
      </c>
      <c r="L178" s="10">
        <f t="shared" si="13"/>
        <v>6810.26</v>
      </c>
    </row>
    <row r="179" spans="1:12" ht="13" hidden="1" x14ac:dyDescent="0.15">
      <c r="A179" s="25" t="s">
        <v>118</v>
      </c>
      <c r="B179" s="10">
        <v>0</v>
      </c>
      <c r="C179" s="10">
        <v>0</v>
      </c>
      <c r="D179" s="10">
        <v>0</v>
      </c>
      <c r="E179" s="10">
        <v>0</v>
      </c>
      <c r="F179" s="10">
        <v>0</v>
      </c>
      <c r="G179" s="10">
        <v>0</v>
      </c>
      <c r="H179" s="10">
        <v>0</v>
      </c>
      <c r="I179" s="10">
        <v>0</v>
      </c>
      <c r="J179" s="10">
        <v>0</v>
      </c>
      <c r="K179" s="10">
        <v>275.5</v>
      </c>
      <c r="L179" s="10">
        <f t="shared" si="13"/>
        <v>275.5</v>
      </c>
    </row>
    <row r="180" spans="1:12" ht="13" hidden="1" x14ac:dyDescent="0.15">
      <c r="A180" s="25" t="s">
        <v>119</v>
      </c>
      <c r="B180" s="10">
        <v>333.85</v>
      </c>
      <c r="C180" s="10">
        <v>359.05</v>
      </c>
      <c r="D180" s="10">
        <v>382.13</v>
      </c>
      <c r="E180" s="10">
        <v>396.93</v>
      </c>
      <c r="F180" s="10">
        <v>948.79</v>
      </c>
      <c r="G180" s="10">
        <v>8.67</v>
      </c>
      <c r="H180" s="10">
        <v>0</v>
      </c>
      <c r="I180" s="10">
        <v>0</v>
      </c>
      <c r="J180" s="10">
        <v>0</v>
      </c>
      <c r="K180" s="10">
        <v>0</v>
      </c>
      <c r="L180" s="10">
        <f t="shared" si="13"/>
        <v>2429.42</v>
      </c>
    </row>
    <row r="181" spans="1:12" ht="13" hidden="1" x14ac:dyDescent="0.15">
      <c r="A181" s="25" t="s">
        <v>120</v>
      </c>
      <c r="B181" s="10">
        <v>64.489999999999995</v>
      </c>
      <c r="C181" s="10">
        <v>1374.14</v>
      </c>
      <c r="D181" s="10">
        <v>140</v>
      </c>
      <c r="E181" s="10">
        <v>2993.14</v>
      </c>
      <c r="F181" s="10">
        <v>4130.6099999999997</v>
      </c>
      <c r="G181" s="10">
        <v>1088.67</v>
      </c>
      <c r="H181" s="10">
        <v>681.18</v>
      </c>
      <c r="I181" s="10">
        <v>3331.06</v>
      </c>
      <c r="J181" s="10">
        <v>1175.1300000000001</v>
      </c>
      <c r="K181" s="10">
        <v>5007.97</v>
      </c>
      <c r="L181" s="10">
        <f t="shared" si="13"/>
        <v>19986.390000000003</v>
      </c>
    </row>
    <row r="182" spans="1:12" ht="13" hidden="1" x14ac:dyDescent="0.15">
      <c r="A182" s="25" t="s">
        <v>121</v>
      </c>
      <c r="B182" s="10">
        <v>0</v>
      </c>
      <c r="C182" s="10">
        <v>-109.85</v>
      </c>
      <c r="D182" s="10">
        <v>0</v>
      </c>
      <c r="E182" s="10">
        <v>0</v>
      </c>
      <c r="F182" s="10">
        <v>0</v>
      </c>
      <c r="G182" s="10">
        <v>0</v>
      </c>
      <c r="H182" s="10">
        <v>0</v>
      </c>
      <c r="I182" s="10">
        <v>0</v>
      </c>
      <c r="J182" s="10">
        <v>0</v>
      </c>
      <c r="K182" s="10">
        <v>0</v>
      </c>
      <c r="L182" s="10">
        <f t="shared" si="13"/>
        <v>-109.85</v>
      </c>
    </row>
    <row r="183" spans="1:12" ht="13" hidden="1" x14ac:dyDescent="0.15">
      <c r="A183" s="25" t="s">
        <v>122</v>
      </c>
      <c r="B183" s="10">
        <v>0</v>
      </c>
      <c r="C183" s="10">
        <v>-28.75</v>
      </c>
      <c r="D183" s="10">
        <v>0</v>
      </c>
      <c r="E183" s="10">
        <v>0</v>
      </c>
      <c r="F183" s="10">
        <v>0</v>
      </c>
      <c r="G183" s="10">
        <v>0</v>
      </c>
      <c r="H183" s="10">
        <v>0</v>
      </c>
      <c r="I183" s="10">
        <v>0</v>
      </c>
      <c r="J183" s="10">
        <v>0</v>
      </c>
      <c r="K183" s="10">
        <v>0</v>
      </c>
      <c r="L183" s="10">
        <f t="shared" si="13"/>
        <v>-28.75</v>
      </c>
    </row>
    <row r="184" spans="1:12" ht="13" hidden="1" x14ac:dyDescent="0.15">
      <c r="A184" s="25" t="s">
        <v>123</v>
      </c>
      <c r="B184" s="10">
        <v>0</v>
      </c>
      <c r="C184" s="10">
        <v>3448.1</v>
      </c>
      <c r="D184" s="10">
        <v>3841.98</v>
      </c>
      <c r="E184" s="10">
        <v>3991.85</v>
      </c>
      <c r="F184" s="10">
        <v>6355.78</v>
      </c>
      <c r="G184" s="10">
        <v>7621.95</v>
      </c>
      <c r="H184" s="10">
        <v>6930.42</v>
      </c>
      <c r="I184" s="10">
        <v>6631.98</v>
      </c>
      <c r="J184" s="10">
        <v>5475.51</v>
      </c>
      <c r="K184" s="10">
        <v>4441.6400000000003</v>
      </c>
      <c r="L184" s="10">
        <f t="shared" si="13"/>
        <v>48739.21</v>
      </c>
    </row>
    <row r="185" spans="1:12" ht="13" hidden="1" x14ac:dyDescent="0.15">
      <c r="A185" s="25" t="s">
        <v>125</v>
      </c>
      <c r="B185" s="10">
        <v>0</v>
      </c>
      <c r="C185" s="10">
        <v>0</v>
      </c>
      <c r="D185" s="10">
        <v>0</v>
      </c>
      <c r="E185" s="10">
        <v>992.13</v>
      </c>
      <c r="F185" s="10">
        <v>2007.84</v>
      </c>
      <c r="G185" s="10">
        <v>2791</v>
      </c>
      <c r="H185" s="10">
        <v>4333.74</v>
      </c>
      <c r="I185" s="10">
        <v>3880.95</v>
      </c>
      <c r="J185" s="10">
        <v>9459.7000000000007</v>
      </c>
      <c r="K185" s="10">
        <v>41224.910000000003</v>
      </c>
      <c r="L185" s="10">
        <f t="shared" si="13"/>
        <v>64690.270000000004</v>
      </c>
    </row>
    <row r="186" spans="1:12" ht="13" hidden="1" x14ac:dyDescent="0.15">
      <c r="A186" s="25" t="s">
        <v>126</v>
      </c>
      <c r="B186" s="10">
        <v>196893.49</v>
      </c>
      <c r="C186" s="10">
        <v>215574.76</v>
      </c>
      <c r="D186" s="10">
        <v>174008.47</v>
      </c>
      <c r="E186" s="10">
        <v>90629.64</v>
      </c>
      <c r="F186" s="10">
        <v>76393.259999999995</v>
      </c>
      <c r="G186" s="10">
        <v>39878.83</v>
      </c>
      <c r="H186" s="10">
        <v>48042.52</v>
      </c>
      <c r="I186" s="10">
        <v>35518.199999999997</v>
      </c>
      <c r="J186" s="10">
        <v>41933.31</v>
      </c>
      <c r="K186" s="10">
        <v>19867.080000000002</v>
      </c>
      <c r="L186" s="10">
        <f t="shared" si="13"/>
        <v>938739.55999999994</v>
      </c>
    </row>
    <row r="187" spans="1:12" ht="13" hidden="1" x14ac:dyDescent="0.15">
      <c r="A187" s="25" t="s">
        <v>127</v>
      </c>
      <c r="B187" s="10">
        <v>63352.21</v>
      </c>
      <c r="C187" s="10">
        <v>69556.38</v>
      </c>
      <c r="D187" s="10">
        <v>90624.01</v>
      </c>
      <c r="E187" s="10">
        <v>133633</v>
      </c>
      <c r="F187" s="10">
        <v>159836.49</v>
      </c>
      <c r="G187" s="10">
        <v>126208.51</v>
      </c>
      <c r="H187" s="10">
        <v>118892.44</v>
      </c>
      <c r="I187" s="10">
        <v>151153.23000000001</v>
      </c>
      <c r="J187" s="10">
        <v>152420.93</v>
      </c>
      <c r="K187" s="10">
        <v>107356.55</v>
      </c>
      <c r="L187" s="10">
        <f t="shared" si="13"/>
        <v>1173033.75</v>
      </c>
    </row>
    <row r="188" spans="1:12" ht="13" hidden="1" x14ac:dyDescent="0.15">
      <c r="A188" s="25" t="s">
        <v>128</v>
      </c>
      <c r="B188" s="10">
        <v>9767.69</v>
      </c>
      <c r="C188" s="10">
        <v>0</v>
      </c>
      <c r="D188" s="10">
        <v>0</v>
      </c>
      <c r="E188" s="10">
        <v>0</v>
      </c>
      <c r="F188" s="10">
        <v>0</v>
      </c>
      <c r="G188" s="10">
        <v>0</v>
      </c>
      <c r="H188" s="10">
        <v>0</v>
      </c>
      <c r="I188" s="10">
        <v>0</v>
      </c>
      <c r="J188" s="10">
        <v>0</v>
      </c>
      <c r="K188" s="10">
        <v>0</v>
      </c>
      <c r="L188" s="10">
        <f t="shared" ref="L188:L189" si="14">SUM(B188:K188)</f>
        <v>9767.69</v>
      </c>
    </row>
    <row r="189" spans="1:12" ht="13" hidden="1" x14ac:dyDescent="0.15">
      <c r="A189" s="25" t="s">
        <v>129</v>
      </c>
      <c r="B189" s="10">
        <v>0</v>
      </c>
      <c r="C189" s="10">
        <v>0</v>
      </c>
      <c r="D189" s="10">
        <v>66402.929999999993</v>
      </c>
      <c r="E189" s="10">
        <v>250283.83</v>
      </c>
      <c r="F189" s="10">
        <v>230132.15</v>
      </c>
      <c r="G189" s="10">
        <v>291196.17</v>
      </c>
      <c r="H189" s="10">
        <v>290327.55</v>
      </c>
      <c r="I189" s="10">
        <v>287362.52</v>
      </c>
      <c r="J189" s="10">
        <v>272255.78999999998</v>
      </c>
      <c r="K189" s="10">
        <v>213404.6</v>
      </c>
      <c r="L189" s="10">
        <f t="shared" si="14"/>
        <v>1901365.5400000003</v>
      </c>
    </row>
    <row r="190" spans="1:12" ht="13" hidden="1" x14ac:dyDescent="0.15">
      <c r="A190" s="26" t="s">
        <v>144</v>
      </c>
      <c r="B190" s="21">
        <f t="shared" ref="B190:L190" si="15">SUM(B124:B189)</f>
        <v>9498855.5900000036</v>
      </c>
      <c r="C190" s="21">
        <f t="shared" si="15"/>
        <v>9434297.7700000014</v>
      </c>
      <c r="D190" s="21">
        <f t="shared" si="15"/>
        <v>9417403.7300000023</v>
      </c>
      <c r="E190" s="21">
        <f t="shared" si="15"/>
        <v>10564812.079999998</v>
      </c>
      <c r="F190" s="21">
        <f t="shared" si="15"/>
        <v>11107382.050000003</v>
      </c>
      <c r="G190" s="21">
        <f t="shared" si="15"/>
        <v>11499866.790000003</v>
      </c>
      <c r="H190" s="21">
        <f t="shared" si="15"/>
        <v>11491381.66</v>
      </c>
      <c r="I190" s="21">
        <f t="shared" si="15"/>
        <v>12314597.879999999</v>
      </c>
      <c r="J190" s="21">
        <f t="shared" si="15"/>
        <v>12289698.060000001</v>
      </c>
      <c r="K190" s="21">
        <f t="shared" si="15"/>
        <v>7519753.7299999977</v>
      </c>
      <c r="L190" s="21">
        <f t="shared" si="15"/>
        <v>105138049.34000002</v>
      </c>
    </row>
    <row r="191" spans="1:12" ht="13" hidden="1" x14ac:dyDescent="0.15">
      <c r="A191" s="24" t="s">
        <v>145</v>
      </c>
      <c r="B191" s="7"/>
      <c r="C191" s="7"/>
      <c r="D191" s="7"/>
      <c r="E191" s="7"/>
      <c r="F191" s="7"/>
      <c r="G191" s="7"/>
      <c r="H191" s="7"/>
      <c r="I191" s="7"/>
      <c r="J191" s="7"/>
      <c r="K191" s="7"/>
      <c r="L191" s="7"/>
    </row>
    <row r="192" spans="1:12" ht="13" hidden="1" x14ac:dyDescent="0.15">
      <c r="A192" s="25" t="s">
        <v>71</v>
      </c>
      <c r="B192" s="10">
        <v>0</v>
      </c>
      <c r="C192" s="10">
        <v>0</v>
      </c>
      <c r="D192" s="10">
        <v>0</v>
      </c>
      <c r="E192" s="10">
        <v>19667.849999999999</v>
      </c>
      <c r="F192" s="10">
        <v>54485.25</v>
      </c>
      <c r="G192" s="10">
        <v>48087.06</v>
      </c>
      <c r="H192" s="10">
        <v>57743.360000000001</v>
      </c>
      <c r="I192" s="10">
        <v>46399.37</v>
      </c>
      <c r="J192" s="10">
        <v>53081.81</v>
      </c>
      <c r="K192" s="10">
        <v>37862.43</v>
      </c>
      <c r="L192" s="10">
        <f t="shared" ref="L192:L211" si="16">SUM(B192:K192)</f>
        <v>317327.13</v>
      </c>
    </row>
    <row r="193" spans="1:12" ht="13" hidden="1" x14ac:dyDescent="0.15">
      <c r="A193" s="25" t="s">
        <v>72</v>
      </c>
      <c r="B193" s="10">
        <v>0</v>
      </c>
      <c r="C193" s="10">
        <v>0</v>
      </c>
      <c r="D193" s="10">
        <v>0</v>
      </c>
      <c r="E193" s="10">
        <v>0</v>
      </c>
      <c r="F193" s="10">
        <v>0</v>
      </c>
      <c r="G193" s="10">
        <v>0</v>
      </c>
      <c r="H193" s="10">
        <v>0</v>
      </c>
      <c r="I193" s="10">
        <v>0</v>
      </c>
      <c r="J193" s="10">
        <v>0</v>
      </c>
      <c r="K193" s="10">
        <v>304.39</v>
      </c>
      <c r="L193" s="10">
        <f t="shared" si="16"/>
        <v>304.39</v>
      </c>
    </row>
    <row r="194" spans="1:12" ht="13" hidden="1" x14ac:dyDescent="0.15">
      <c r="A194" s="25" t="s">
        <v>73</v>
      </c>
      <c r="B194" s="10">
        <v>0</v>
      </c>
      <c r="C194" s="10">
        <v>0</v>
      </c>
      <c r="D194" s="10">
        <v>0</v>
      </c>
      <c r="E194" s="10">
        <v>934.22</v>
      </c>
      <c r="F194" s="10">
        <v>-483.55</v>
      </c>
      <c r="G194" s="10">
        <v>5816.08</v>
      </c>
      <c r="H194" s="10">
        <v>2162.13</v>
      </c>
      <c r="I194" s="10">
        <v>952.33</v>
      </c>
      <c r="J194" s="10">
        <v>2196.65</v>
      </c>
      <c r="K194" s="10">
        <v>-5307.56</v>
      </c>
      <c r="L194" s="10">
        <f t="shared" si="16"/>
        <v>6270.3</v>
      </c>
    </row>
    <row r="195" spans="1:12" ht="13" hidden="1" x14ac:dyDescent="0.15">
      <c r="A195" s="25" t="s">
        <v>74</v>
      </c>
      <c r="B195" s="10">
        <v>0</v>
      </c>
      <c r="C195" s="10">
        <v>0</v>
      </c>
      <c r="D195" s="10">
        <v>0</v>
      </c>
      <c r="E195" s="10">
        <v>3418.53</v>
      </c>
      <c r="F195" s="10">
        <v>6829.59</v>
      </c>
      <c r="G195" s="10">
        <v>4347.8900000000003</v>
      </c>
      <c r="H195" s="10">
        <v>1845.98</v>
      </c>
      <c r="I195" s="10">
        <v>3285.65</v>
      </c>
      <c r="J195" s="10">
        <v>5337.06</v>
      </c>
      <c r="K195" s="10">
        <v>529.39</v>
      </c>
      <c r="L195" s="10">
        <f t="shared" si="16"/>
        <v>25594.090000000004</v>
      </c>
    </row>
    <row r="196" spans="1:12" ht="13" hidden="1" x14ac:dyDescent="0.15">
      <c r="A196" s="25" t="s">
        <v>81</v>
      </c>
      <c r="B196" s="10">
        <v>0</v>
      </c>
      <c r="C196" s="10">
        <v>0</v>
      </c>
      <c r="D196" s="10">
        <v>0</v>
      </c>
      <c r="E196" s="10">
        <v>245.77</v>
      </c>
      <c r="F196" s="10">
        <v>431.68</v>
      </c>
      <c r="G196" s="10">
        <v>360.24</v>
      </c>
      <c r="H196" s="10">
        <v>365.77</v>
      </c>
      <c r="I196" s="10">
        <v>367.56</v>
      </c>
      <c r="J196" s="10">
        <v>357.81</v>
      </c>
      <c r="K196" s="10">
        <v>270.37</v>
      </c>
      <c r="L196" s="10">
        <f t="shared" si="16"/>
        <v>2399.1999999999998</v>
      </c>
    </row>
    <row r="197" spans="1:12" ht="13" hidden="1" x14ac:dyDescent="0.15">
      <c r="A197" s="25" t="s">
        <v>82</v>
      </c>
      <c r="B197" s="10">
        <v>0</v>
      </c>
      <c r="C197" s="10">
        <v>0</v>
      </c>
      <c r="D197" s="10">
        <v>0</v>
      </c>
      <c r="E197" s="10">
        <v>7220.93</v>
      </c>
      <c r="F197" s="10">
        <v>15932.68</v>
      </c>
      <c r="G197" s="10">
        <v>14625.94</v>
      </c>
      <c r="H197" s="10">
        <v>11403.7</v>
      </c>
      <c r="I197" s="10">
        <v>12477.63</v>
      </c>
      <c r="J197" s="10">
        <v>13934.53</v>
      </c>
      <c r="K197" s="10">
        <v>9904.9500000000007</v>
      </c>
      <c r="L197" s="10">
        <f t="shared" si="16"/>
        <v>85500.36</v>
      </c>
    </row>
    <row r="198" spans="1:12" ht="13" hidden="1" x14ac:dyDescent="0.15">
      <c r="A198" s="25" t="s">
        <v>83</v>
      </c>
      <c r="B198" s="10">
        <v>0</v>
      </c>
      <c r="C198" s="10">
        <v>0</v>
      </c>
      <c r="D198" s="10">
        <v>0</v>
      </c>
      <c r="E198" s="10">
        <v>1797.27</v>
      </c>
      <c r="F198" s="10">
        <v>5270.37</v>
      </c>
      <c r="G198" s="10">
        <v>4058.82</v>
      </c>
      <c r="H198" s="10">
        <v>4091.26</v>
      </c>
      <c r="I198" s="10">
        <v>3860.99</v>
      </c>
      <c r="J198" s="10">
        <v>6837.6</v>
      </c>
      <c r="K198" s="10">
        <v>3608.96</v>
      </c>
      <c r="L198" s="10">
        <f t="shared" si="16"/>
        <v>29525.269999999997</v>
      </c>
    </row>
    <row r="199" spans="1:12" ht="13" hidden="1" x14ac:dyDescent="0.15">
      <c r="A199" s="25" t="s">
        <v>84</v>
      </c>
      <c r="B199" s="10">
        <v>0</v>
      </c>
      <c r="C199" s="10">
        <v>0</v>
      </c>
      <c r="D199" s="10">
        <v>0</v>
      </c>
      <c r="E199" s="10">
        <v>44.62</v>
      </c>
      <c r="F199" s="10">
        <v>95.72</v>
      </c>
      <c r="G199" s="10">
        <v>85.08</v>
      </c>
      <c r="H199" s="10">
        <v>86.2</v>
      </c>
      <c r="I199" s="10">
        <v>78.8</v>
      </c>
      <c r="J199" s="10">
        <v>80.05</v>
      </c>
      <c r="K199" s="10">
        <v>73.930000000000007</v>
      </c>
      <c r="L199" s="10">
        <f t="shared" si="16"/>
        <v>544.40000000000009</v>
      </c>
    </row>
    <row r="200" spans="1:12" ht="13" hidden="1" x14ac:dyDescent="0.15">
      <c r="A200" s="25" t="s">
        <v>94</v>
      </c>
      <c r="B200" s="10">
        <v>0</v>
      </c>
      <c r="C200" s="10">
        <v>0</v>
      </c>
      <c r="D200" s="10">
        <v>0</v>
      </c>
      <c r="E200" s="10">
        <v>0</v>
      </c>
      <c r="F200" s="10">
        <v>0</v>
      </c>
      <c r="G200" s="10">
        <v>61.6</v>
      </c>
      <c r="H200" s="10">
        <v>0</v>
      </c>
      <c r="I200" s="10">
        <v>0</v>
      </c>
      <c r="J200" s="10">
        <v>0</v>
      </c>
      <c r="K200" s="10">
        <v>0</v>
      </c>
      <c r="L200" s="10">
        <f t="shared" si="16"/>
        <v>61.6</v>
      </c>
    </row>
    <row r="201" spans="1:12" ht="13" hidden="1" x14ac:dyDescent="0.15">
      <c r="A201" s="25" t="s">
        <v>100</v>
      </c>
      <c r="B201" s="10">
        <v>0</v>
      </c>
      <c r="C201" s="10">
        <v>0</v>
      </c>
      <c r="D201" s="10">
        <v>0</v>
      </c>
      <c r="E201" s="10">
        <v>0</v>
      </c>
      <c r="F201" s="10">
        <v>0</v>
      </c>
      <c r="G201" s="10">
        <v>0</v>
      </c>
      <c r="H201" s="10">
        <v>68.239999999999995</v>
      </c>
      <c r="I201" s="10">
        <v>0</v>
      </c>
      <c r="J201" s="10">
        <v>0</v>
      </c>
      <c r="K201" s="10">
        <v>0</v>
      </c>
      <c r="L201" s="10">
        <f t="shared" si="16"/>
        <v>68.239999999999995</v>
      </c>
    </row>
    <row r="202" spans="1:12" ht="13" hidden="1" x14ac:dyDescent="0.15">
      <c r="A202" s="25" t="s">
        <v>102</v>
      </c>
      <c r="B202" s="10">
        <v>0</v>
      </c>
      <c r="C202" s="10">
        <v>0</v>
      </c>
      <c r="D202" s="10">
        <v>0</v>
      </c>
      <c r="E202" s="10">
        <v>0</v>
      </c>
      <c r="F202" s="10">
        <v>2683.14</v>
      </c>
      <c r="G202" s="10">
        <v>1885.46</v>
      </c>
      <c r="H202" s="10">
        <v>2832.55</v>
      </c>
      <c r="I202" s="10">
        <v>6796.68</v>
      </c>
      <c r="J202" s="10">
        <v>0</v>
      </c>
      <c r="K202" s="10">
        <v>0</v>
      </c>
      <c r="L202" s="10">
        <f t="shared" si="16"/>
        <v>14197.830000000002</v>
      </c>
    </row>
    <row r="203" spans="1:12" ht="13" hidden="1" x14ac:dyDescent="0.15">
      <c r="A203" s="25" t="s">
        <v>103</v>
      </c>
      <c r="B203" s="10">
        <v>0</v>
      </c>
      <c r="C203" s="10">
        <v>0</v>
      </c>
      <c r="D203" s="10">
        <v>0</v>
      </c>
      <c r="E203" s="10">
        <v>0</v>
      </c>
      <c r="F203" s="10">
        <v>236.2</v>
      </c>
      <c r="G203" s="10">
        <v>53.37</v>
      </c>
      <c r="H203" s="10">
        <v>670.4</v>
      </c>
      <c r="I203" s="10">
        <v>0</v>
      </c>
      <c r="J203" s="10">
        <v>0</v>
      </c>
      <c r="K203" s="10">
        <v>1108.93</v>
      </c>
      <c r="L203" s="10">
        <f t="shared" si="16"/>
        <v>2068.9</v>
      </c>
    </row>
    <row r="204" spans="1:12" ht="13" hidden="1" x14ac:dyDescent="0.15">
      <c r="A204" s="25" t="s">
        <v>106</v>
      </c>
      <c r="B204" s="10">
        <v>0</v>
      </c>
      <c r="C204" s="10">
        <v>0</v>
      </c>
      <c r="D204" s="10">
        <v>0</v>
      </c>
      <c r="E204" s="10">
        <v>0</v>
      </c>
      <c r="F204" s="10">
        <v>68.2</v>
      </c>
      <c r="G204" s="10">
        <v>45.56</v>
      </c>
      <c r="H204" s="10">
        <v>46.08</v>
      </c>
      <c r="I204" s="10">
        <v>44.34</v>
      </c>
      <c r="J204" s="10">
        <v>0</v>
      </c>
      <c r="K204" s="10">
        <v>0</v>
      </c>
      <c r="L204" s="10">
        <f t="shared" si="16"/>
        <v>204.18</v>
      </c>
    </row>
    <row r="205" spans="1:12" ht="13" hidden="1" x14ac:dyDescent="0.15">
      <c r="A205" s="25" t="s">
        <v>107</v>
      </c>
      <c r="B205" s="10">
        <v>0</v>
      </c>
      <c r="C205" s="10">
        <v>0</v>
      </c>
      <c r="D205" s="10">
        <v>0</v>
      </c>
      <c r="E205" s="10">
        <v>0</v>
      </c>
      <c r="F205" s="10">
        <v>-0.53</v>
      </c>
      <c r="G205" s="10">
        <v>0</v>
      </c>
      <c r="H205" s="10">
        <v>0</v>
      </c>
      <c r="I205" s="10">
        <v>0</v>
      </c>
      <c r="J205" s="10">
        <v>1995</v>
      </c>
      <c r="K205" s="10">
        <v>0</v>
      </c>
      <c r="L205" s="10">
        <f t="shared" si="16"/>
        <v>1994.47</v>
      </c>
    </row>
    <row r="206" spans="1:12" ht="13" hidden="1" x14ac:dyDescent="0.15">
      <c r="A206" s="25" t="s">
        <v>123</v>
      </c>
      <c r="B206" s="10">
        <v>0</v>
      </c>
      <c r="C206" s="10">
        <v>0</v>
      </c>
      <c r="D206" s="10">
        <v>0</v>
      </c>
      <c r="E206" s="10">
        <v>1725.32</v>
      </c>
      <c r="F206" s="10">
        <v>6964.65</v>
      </c>
      <c r="G206" s="10">
        <v>7938.66</v>
      </c>
      <c r="H206" s="10">
        <v>7604.66</v>
      </c>
      <c r="I206" s="10">
        <v>6631.98</v>
      </c>
      <c r="J206" s="10">
        <v>5880.25</v>
      </c>
      <c r="K206" s="10">
        <v>4441.6400000000003</v>
      </c>
      <c r="L206" s="10">
        <f t="shared" si="16"/>
        <v>41187.159999999996</v>
      </c>
    </row>
    <row r="207" spans="1:12" ht="13" hidden="1" x14ac:dyDescent="0.15">
      <c r="A207" s="25" t="s">
        <v>124</v>
      </c>
      <c r="B207" s="10">
        <v>0</v>
      </c>
      <c r="C207" s="10">
        <v>0</v>
      </c>
      <c r="D207" s="10">
        <v>0</v>
      </c>
      <c r="E207" s="10">
        <v>4001.38</v>
      </c>
      <c r="F207" s="10">
        <v>12725.19</v>
      </c>
      <c r="G207" s="10">
        <v>14279.74</v>
      </c>
      <c r="H207" s="10">
        <v>9168.57</v>
      </c>
      <c r="I207" s="10">
        <v>1764.74</v>
      </c>
      <c r="J207" s="10">
        <v>1605.75</v>
      </c>
      <c r="K207" s="10">
        <v>1102.82</v>
      </c>
      <c r="L207" s="10">
        <f t="shared" si="16"/>
        <v>44648.189999999995</v>
      </c>
    </row>
    <row r="208" spans="1:12" ht="13" hidden="1" x14ac:dyDescent="0.15">
      <c r="A208" s="25" t="s">
        <v>125</v>
      </c>
      <c r="B208" s="10">
        <v>0</v>
      </c>
      <c r="C208" s="10">
        <v>0</v>
      </c>
      <c r="D208" s="10">
        <v>0</v>
      </c>
      <c r="E208" s="10">
        <v>1548.67</v>
      </c>
      <c r="F208" s="10">
        <v>4914.4399999999996</v>
      </c>
      <c r="G208" s="10">
        <v>5582.01</v>
      </c>
      <c r="H208" s="10">
        <v>8667.4699999999993</v>
      </c>
      <c r="I208" s="10">
        <v>7761.91</v>
      </c>
      <c r="J208" s="10">
        <v>12926.5</v>
      </c>
      <c r="K208" s="10">
        <v>2884.03</v>
      </c>
      <c r="L208" s="10">
        <f t="shared" si="16"/>
        <v>44285.03</v>
      </c>
    </row>
    <row r="209" spans="1:12" ht="13" hidden="1" x14ac:dyDescent="0.15">
      <c r="A209" s="25" t="s">
        <v>126</v>
      </c>
      <c r="B209" s="10">
        <v>0</v>
      </c>
      <c r="C209" s="10">
        <v>0</v>
      </c>
      <c r="D209" s="10">
        <v>0</v>
      </c>
      <c r="E209" s="10">
        <v>3527.93</v>
      </c>
      <c r="F209" s="10">
        <v>5807.61</v>
      </c>
      <c r="G209" s="10">
        <v>2511.98</v>
      </c>
      <c r="H209" s="10">
        <v>2857.64</v>
      </c>
      <c r="I209" s="10">
        <v>2002.92</v>
      </c>
      <c r="J209" s="10">
        <v>2899.27</v>
      </c>
      <c r="K209" s="10">
        <v>1449.62</v>
      </c>
      <c r="L209" s="10">
        <f t="shared" si="16"/>
        <v>21056.969999999998</v>
      </c>
    </row>
    <row r="210" spans="1:12" ht="13" hidden="1" x14ac:dyDescent="0.15">
      <c r="A210" s="25" t="s">
        <v>127</v>
      </c>
      <c r="B210" s="10">
        <v>0</v>
      </c>
      <c r="C210" s="10">
        <v>0</v>
      </c>
      <c r="D210" s="10">
        <v>0</v>
      </c>
      <c r="E210" s="10">
        <v>4946.5600000000004</v>
      </c>
      <c r="F210" s="10">
        <v>12817.06</v>
      </c>
      <c r="G210" s="10">
        <v>8894.2099999999991</v>
      </c>
      <c r="H210" s="10">
        <v>7383.27</v>
      </c>
      <c r="I210" s="10">
        <v>7688.57</v>
      </c>
      <c r="J210" s="10">
        <v>10411.299999999999</v>
      </c>
      <c r="K210" s="10">
        <v>7679.86</v>
      </c>
      <c r="L210" s="10">
        <f t="shared" si="16"/>
        <v>59820.83</v>
      </c>
    </row>
    <row r="211" spans="1:12" ht="13" hidden="1" x14ac:dyDescent="0.15">
      <c r="A211" s="25" t="s">
        <v>129</v>
      </c>
      <c r="B211" s="10">
        <v>0</v>
      </c>
      <c r="C211" s="10">
        <v>0</v>
      </c>
      <c r="D211" s="10">
        <v>0</v>
      </c>
      <c r="E211" s="10">
        <v>9217.9500000000007</v>
      </c>
      <c r="F211" s="10">
        <v>16983.38</v>
      </c>
      <c r="G211" s="10">
        <v>17897.330000000002</v>
      </c>
      <c r="H211" s="10">
        <v>16957.189999999999</v>
      </c>
      <c r="I211" s="10">
        <v>16105.09</v>
      </c>
      <c r="J211" s="10">
        <v>18552.689999999999</v>
      </c>
      <c r="K211" s="10">
        <v>14769.91</v>
      </c>
      <c r="L211" s="10">
        <f t="shared" si="16"/>
        <v>110483.54000000001</v>
      </c>
    </row>
    <row r="212" spans="1:12" ht="13" hidden="1" x14ac:dyDescent="0.15">
      <c r="A212" s="26" t="s">
        <v>146</v>
      </c>
      <c r="B212" s="21">
        <f t="shared" ref="B212:L212" si="17">SUM(B192:B211)</f>
        <v>0</v>
      </c>
      <c r="C212" s="21">
        <f t="shared" si="17"/>
        <v>0</v>
      </c>
      <c r="D212" s="21">
        <f t="shared" si="17"/>
        <v>0</v>
      </c>
      <c r="E212" s="21">
        <f t="shared" si="17"/>
        <v>58297</v>
      </c>
      <c r="F212" s="21">
        <f t="shared" si="17"/>
        <v>145761.07999999999</v>
      </c>
      <c r="G212" s="21">
        <f t="shared" si="17"/>
        <v>136531.03000000003</v>
      </c>
      <c r="H212" s="21">
        <f t="shared" si="17"/>
        <v>133954.47</v>
      </c>
      <c r="I212" s="21">
        <f t="shared" si="17"/>
        <v>116218.56</v>
      </c>
      <c r="J212" s="21">
        <f t="shared" si="17"/>
        <v>136096.27000000002</v>
      </c>
      <c r="K212" s="21">
        <f t="shared" si="17"/>
        <v>80683.67</v>
      </c>
      <c r="L212" s="21">
        <f t="shared" si="17"/>
        <v>807542.08</v>
      </c>
    </row>
    <row r="213" spans="1:12" ht="13" hidden="1" x14ac:dyDescent="0.15">
      <c r="A213" s="24" t="s">
        <v>147</v>
      </c>
      <c r="B213" s="7"/>
      <c r="C213" s="7"/>
      <c r="D213" s="7"/>
      <c r="E213" s="7"/>
      <c r="F213" s="7"/>
      <c r="G213" s="7"/>
      <c r="H213" s="7"/>
      <c r="I213" s="7"/>
      <c r="J213" s="7"/>
      <c r="K213" s="7"/>
      <c r="L213" s="7"/>
    </row>
    <row r="214" spans="1:12" ht="13" hidden="1" x14ac:dyDescent="0.15">
      <c r="A214" s="25" t="s">
        <v>64</v>
      </c>
      <c r="B214" s="10">
        <v>0</v>
      </c>
      <c r="C214" s="10">
        <v>0</v>
      </c>
      <c r="D214" s="10">
        <v>51357.36</v>
      </c>
      <c r="E214" s="10">
        <v>52930.74</v>
      </c>
      <c r="F214" s="10">
        <v>44748</v>
      </c>
      <c r="G214" s="10">
        <v>43134.67</v>
      </c>
      <c r="H214" s="10">
        <v>88146.08</v>
      </c>
      <c r="I214" s="10">
        <v>66333.87</v>
      </c>
      <c r="J214" s="10">
        <v>65080.62</v>
      </c>
      <c r="K214" s="10">
        <v>25907.61</v>
      </c>
      <c r="L214" s="10">
        <f t="shared" ref="L214:L225" si="18">SUM(B214:K214)</f>
        <v>437638.95</v>
      </c>
    </row>
    <row r="215" spans="1:12" ht="13" hidden="1" x14ac:dyDescent="0.15">
      <c r="A215" s="25" t="s">
        <v>65</v>
      </c>
      <c r="B215" s="10">
        <v>0</v>
      </c>
      <c r="C215" s="10">
        <v>0</v>
      </c>
      <c r="D215" s="10">
        <v>17747.439999999999</v>
      </c>
      <c r="E215" s="10">
        <v>21370.39</v>
      </c>
      <c r="F215" s="10">
        <v>4713.37</v>
      </c>
      <c r="G215" s="10">
        <v>9184.6200000000008</v>
      </c>
      <c r="H215" s="10">
        <v>4750</v>
      </c>
      <c r="I215" s="10">
        <v>-300</v>
      </c>
      <c r="J215" s="10">
        <v>55600</v>
      </c>
      <c r="K215" s="10">
        <v>1166.6600000000001</v>
      </c>
      <c r="L215" s="10">
        <f t="shared" si="18"/>
        <v>114232.48000000001</v>
      </c>
    </row>
    <row r="216" spans="1:12" ht="13" hidden="1" x14ac:dyDescent="0.15">
      <c r="A216" s="25" t="s">
        <v>101</v>
      </c>
      <c r="B216" s="10">
        <v>0</v>
      </c>
      <c r="C216" s="10">
        <v>0</v>
      </c>
      <c r="D216" s="10">
        <v>0</v>
      </c>
      <c r="E216" s="10">
        <v>0</v>
      </c>
      <c r="F216" s="10">
        <v>0</v>
      </c>
      <c r="G216" s="10">
        <v>0</v>
      </c>
      <c r="H216" s="10">
        <v>0</v>
      </c>
      <c r="I216" s="10">
        <v>1465.98</v>
      </c>
      <c r="J216" s="10">
        <v>0</v>
      </c>
      <c r="K216" s="10">
        <v>0</v>
      </c>
      <c r="L216" s="10">
        <f t="shared" si="18"/>
        <v>1465.98</v>
      </c>
    </row>
    <row r="217" spans="1:12" ht="13" hidden="1" x14ac:dyDescent="0.15">
      <c r="A217" s="25" t="s">
        <v>103</v>
      </c>
      <c r="B217" s="10">
        <v>0</v>
      </c>
      <c r="C217" s="10">
        <v>0</v>
      </c>
      <c r="D217" s="10">
        <v>0</v>
      </c>
      <c r="E217" s="10">
        <v>0</v>
      </c>
      <c r="F217" s="10">
        <v>0</v>
      </c>
      <c r="G217" s="10">
        <v>43102.27</v>
      </c>
      <c r="H217" s="10">
        <v>0</v>
      </c>
      <c r="I217" s="10">
        <v>0</v>
      </c>
      <c r="J217" s="10">
        <v>0</v>
      </c>
      <c r="K217" s="10">
        <v>0</v>
      </c>
      <c r="L217" s="10">
        <f t="shared" si="18"/>
        <v>43102.27</v>
      </c>
    </row>
    <row r="218" spans="1:12" ht="13" hidden="1" x14ac:dyDescent="0.15">
      <c r="A218" s="25" t="s">
        <v>105</v>
      </c>
      <c r="B218" s="10">
        <v>0</v>
      </c>
      <c r="C218" s="10">
        <v>0</v>
      </c>
      <c r="D218" s="10">
        <v>1115.08</v>
      </c>
      <c r="E218" s="10">
        <v>0</v>
      </c>
      <c r="F218" s="10">
        <v>0</v>
      </c>
      <c r="G218" s="10">
        <v>135.4</v>
      </c>
      <c r="H218" s="10">
        <v>-135.4</v>
      </c>
      <c r="I218" s="10">
        <v>1833.33</v>
      </c>
      <c r="J218" s="10">
        <v>5499.99</v>
      </c>
      <c r="K218" s="10">
        <v>3666.66</v>
      </c>
      <c r="L218" s="10">
        <f t="shared" si="18"/>
        <v>12115.06</v>
      </c>
    </row>
    <row r="219" spans="1:12" ht="13" hidden="1" x14ac:dyDescent="0.15">
      <c r="A219" s="25" t="s">
        <v>109</v>
      </c>
      <c r="B219" s="10">
        <v>0</v>
      </c>
      <c r="C219" s="10">
        <v>0</v>
      </c>
      <c r="D219" s="10">
        <v>0</v>
      </c>
      <c r="E219" s="10">
        <v>0</v>
      </c>
      <c r="F219" s="10">
        <v>5080</v>
      </c>
      <c r="G219" s="10">
        <v>21862.83</v>
      </c>
      <c r="H219" s="10">
        <v>377489.4</v>
      </c>
      <c r="I219" s="10">
        <v>24984.55</v>
      </c>
      <c r="J219" s="10">
        <v>0</v>
      </c>
      <c r="K219" s="10">
        <v>6808.5</v>
      </c>
      <c r="L219" s="10">
        <f t="shared" si="18"/>
        <v>436225.28000000003</v>
      </c>
    </row>
    <row r="220" spans="1:12" ht="13" hidden="1" x14ac:dyDescent="0.15">
      <c r="A220" s="25" t="s">
        <v>110</v>
      </c>
      <c r="B220" s="10">
        <v>0</v>
      </c>
      <c r="C220" s="10">
        <v>0</v>
      </c>
      <c r="D220" s="10">
        <v>987.57</v>
      </c>
      <c r="E220" s="10">
        <v>987.57</v>
      </c>
      <c r="F220" s="10">
        <v>987.57</v>
      </c>
      <c r="G220" s="10">
        <v>13801.86</v>
      </c>
      <c r="H220" s="10">
        <v>38805.949999999997</v>
      </c>
      <c r="I220" s="10">
        <v>35965.879999999997</v>
      </c>
      <c r="J220" s="10">
        <v>45205.5</v>
      </c>
      <c r="K220" s="10">
        <v>24658.42</v>
      </c>
      <c r="L220" s="10">
        <f t="shared" si="18"/>
        <v>161400.32000000001</v>
      </c>
    </row>
    <row r="221" spans="1:12" ht="13" hidden="1" x14ac:dyDescent="0.15">
      <c r="A221" s="25" t="s">
        <v>112</v>
      </c>
      <c r="B221" s="10">
        <v>0</v>
      </c>
      <c r="C221" s="10">
        <v>0</v>
      </c>
      <c r="D221" s="10">
        <v>306563.82</v>
      </c>
      <c r="E221" s="10">
        <v>477217.01</v>
      </c>
      <c r="F221" s="10">
        <v>548813.18999999994</v>
      </c>
      <c r="G221" s="10">
        <v>558395.28</v>
      </c>
      <c r="H221" s="10">
        <v>501592.48</v>
      </c>
      <c r="I221" s="10">
        <v>501589.6</v>
      </c>
      <c r="J221" s="10">
        <v>514276.02</v>
      </c>
      <c r="K221" s="10">
        <v>336622.1</v>
      </c>
      <c r="L221" s="10">
        <f t="shared" si="18"/>
        <v>3745069.5000000005</v>
      </c>
    </row>
    <row r="222" spans="1:12" ht="13" hidden="1" x14ac:dyDescent="0.15">
      <c r="A222" s="25" t="s">
        <v>136</v>
      </c>
      <c r="B222" s="10">
        <v>0</v>
      </c>
      <c r="C222" s="10">
        <v>0</v>
      </c>
      <c r="D222" s="10">
        <v>12734.52</v>
      </c>
      <c r="E222" s="10">
        <v>20070.54</v>
      </c>
      <c r="F222" s="10">
        <v>25620.42</v>
      </c>
      <c r="G222" s="10">
        <v>27422.23</v>
      </c>
      <c r="H222" s="10">
        <v>20427.13</v>
      </c>
      <c r="I222" s="10">
        <v>19983.509999999998</v>
      </c>
      <c r="J222" s="10">
        <v>18443.099999999999</v>
      </c>
      <c r="K222" s="10">
        <v>11698.62</v>
      </c>
      <c r="L222" s="10">
        <f t="shared" si="18"/>
        <v>156400.06999999998</v>
      </c>
    </row>
    <row r="223" spans="1:12" ht="13" hidden="1" x14ac:dyDescent="0.15">
      <c r="A223" s="25" t="s">
        <v>116</v>
      </c>
      <c r="B223" s="10">
        <v>0</v>
      </c>
      <c r="C223" s="10">
        <v>0</v>
      </c>
      <c r="D223" s="10">
        <v>0</v>
      </c>
      <c r="E223" s="10">
        <v>0</v>
      </c>
      <c r="F223" s="10">
        <v>0</v>
      </c>
      <c r="G223" s="10">
        <v>0</v>
      </c>
      <c r="H223" s="10">
        <v>0</v>
      </c>
      <c r="I223" s="10">
        <v>15329.53</v>
      </c>
      <c r="J223" s="10">
        <v>9041</v>
      </c>
      <c r="K223" s="10">
        <v>29470.91</v>
      </c>
      <c r="L223" s="10">
        <f t="shared" si="18"/>
        <v>53841.440000000002</v>
      </c>
    </row>
    <row r="224" spans="1:12" ht="13" hidden="1" x14ac:dyDescent="0.15">
      <c r="A224" s="25" t="s">
        <v>153</v>
      </c>
      <c r="B224" s="10">
        <v>0</v>
      </c>
      <c r="C224" s="10">
        <v>0</v>
      </c>
      <c r="D224" s="10">
        <v>0</v>
      </c>
      <c r="E224" s="10">
        <v>0</v>
      </c>
      <c r="F224" s="10">
        <v>0</v>
      </c>
      <c r="G224" s="10">
        <v>0</v>
      </c>
      <c r="H224" s="10">
        <v>0</v>
      </c>
      <c r="I224" s="10">
        <v>0</v>
      </c>
      <c r="J224" s="10">
        <v>6011.26</v>
      </c>
      <c r="K224" s="10">
        <v>0</v>
      </c>
      <c r="L224" s="10">
        <f t="shared" si="18"/>
        <v>6011.26</v>
      </c>
    </row>
    <row r="225" spans="1:12" ht="13" hidden="1" x14ac:dyDescent="0.15">
      <c r="A225" s="25" t="s">
        <v>154</v>
      </c>
      <c r="B225" s="10">
        <v>0</v>
      </c>
      <c r="C225" s="10">
        <v>0</v>
      </c>
      <c r="D225" s="10">
        <v>0</v>
      </c>
      <c r="E225" s="10">
        <v>0</v>
      </c>
      <c r="F225" s="10">
        <v>0</v>
      </c>
      <c r="G225" s="10">
        <v>0</v>
      </c>
      <c r="H225" s="10">
        <v>0</v>
      </c>
      <c r="I225" s="10">
        <v>0</v>
      </c>
      <c r="J225" s="10">
        <v>890.95</v>
      </c>
      <c r="K225" s="10">
        <v>0</v>
      </c>
      <c r="L225" s="10">
        <f t="shared" si="18"/>
        <v>890.95</v>
      </c>
    </row>
    <row r="226" spans="1:12" ht="13" hidden="1" x14ac:dyDescent="0.15">
      <c r="A226" s="26" t="s">
        <v>155</v>
      </c>
      <c r="B226" s="21">
        <f t="shared" ref="B226:L226" si="19">SUM(B214:B225)</f>
        <v>0</v>
      </c>
      <c r="C226" s="21">
        <f t="shared" si="19"/>
        <v>0</v>
      </c>
      <c r="D226" s="21">
        <f t="shared" si="19"/>
        <v>390505.79000000004</v>
      </c>
      <c r="E226" s="21">
        <f t="shared" si="19"/>
        <v>572576.25</v>
      </c>
      <c r="F226" s="21">
        <f t="shared" si="19"/>
        <v>629962.54999999993</v>
      </c>
      <c r="G226" s="21">
        <f t="shared" si="19"/>
        <v>717039.16</v>
      </c>
      <c r="H226" s="21">
        <f t="shared" si="19"/>
        <v>1031075.64</v>
      </c>
      <c r="I226" s="21">
        <f t="shared" si="19"/>
        <v>667186.25</v>
      </c>
      <c r="J226" s="21">
        <f t="shared" si="19"/>
        <v>720048.44</v>
      </c>
      <c r="K226" s="21">
        <f t="shared" si="19"/>
        <v>439999.47999999992</v>
      </c>
      <c r="L226" s="21">
        <f t="shared" si="19"/>
        <v>5168393.5600000015</v>
      </c>
    </row>
    <row r="227" spans="1:12" ht="13" hidden="1" x14ac:dyDescent="0.15">
      <c r="A227" s="24" t="s">
        <v>156</v>
      </c>
      <c r="B227" s="7"/>
      <c r="C227" s="7"/>
      <c r="D227" s="7"/>
      <c r="E227" s="7"/>
      <c r="F227" s="7"/>
      <c r="G227" s="7"/>
      <c r="H227" s="7"/>
      <c r="I227" s="7"/>
      <c r="J227" s="7"/>
      <c r="K227" s="7"/>
      <c r="L227" s="7"/>
    </row>
    <row r="228" spans="1:12" ht="13" hidden="1" x14ac:dyDescent="0.15">
      <c r="A228" s="25" t="s">
        <v>71</v>
      </c>
      <c r="B228" s="10">
        <v>0</v>
      </c>
      <c r="C228" s="10">
        <v>0</v>
      </c>
      <c r="D228" s="10">
        <v>0</v>
      </c>
      <c r="E228" s="10">
        <v>39771.18</v>
      </c>
      <c r="F228" s="10">
        <v>90967.65</v>
      </c>
      <c r="G228" s="10">
        <v>91490.43</v>
      </c>
      <c r="H228" s="10">
        <v>90328.89</v>
      </c>
      <c r="I228" s="10">
        <v>51614.879999999997</v>
      </c>
      <c r="J228" s="10">
        <v>67723.839999999997</v>
      </c>
      <c r="K228" s="10">
        <v>48884.36</v>
      </c>
      <c r="L228" s="10">
        <f t="shared" ref="L228:L253" si="20">SUM(B228:K228)</f>
        <v>480781.23</v>
      </c>
    </row>
    <row r="229" spans="1:12" ht="13" hidden="1" x14ac:dyDescent="0.15">
      <c r="A229" s="25" t="s">
        <v>73</v>
      </c>
      <c r="B229" s="10">
        <v>0</v>
      </c>
      <c r="C229" s="10">
        <v>0</v>
      </c>
      <c r="D229" s="10">
        <v>0</v>
      </c>
      <c r="E229" s="10">
        <v>-281.60000000000002</v>
      </c>
      <c r="F229" s="10">
        <v>2606.37</v>
      </c>
      <c r="G229" s="10">
        <v>4499.1899999999996</v>
      </c>
      <c r="H229" s="10">
        <v>-2608.31</v>
      </c>
      <c r="I229" s="10">
        <v>1774.21</v>
      </c>
      <c r="J229" s="10">
        <v>330.95</v>
      </c>
      <c r="K229" s="10">
        <v>-3771.34</v>
      </c>
      <c r="L229" s="10">
        <f t="shared" si="20"/>
        <v>2549.4699999999993</v>
      </c>
    </row>
    <row r="230" spans="1:12" ht="13" hidden="1" x14ac:dyDescent="0.15">
      <c r="A230" s="25" t="s">
        <v>74</v>
      </c>
      <c r="B230" s="10">
        <v>0</v>
      </c>
      <c r="C230" s="10">
        <v>0</v>
      </c>
      <c r="D230" s="10">
        <v>0</v>
      </c>
      <c r="E230" s="10">
        <v>10247.91</v>
      </c>
      <c r="F230" s="10">
        <v>10544.68</v>
      </c>
      <c r="G230" s="10">
        <v>10354.91</v>
      </c>
      <c r="H230" s="10">
        <v>8011.46</v>
      </c>
      <c r="I230" s="10">
        <v>4974.8999999999996</v>
      </c>
      <c r="J230" s="10">
        <v>8570.7099999999991</v>
      </c>
      <c r="K230" s="10">
        <v>15.92</v>
      </c>
      <c r="L230" s="10">
        <f t="shared" si="20"/>
        <v>52720.49</v>
      </c>
    </row>
    <row r="231" spans="1:12" ht="13" hidden="1" x14ac:dyDescent="0.15">
      <c r="A231" s="25" t="s">
        <v>81</v>
      </c>
      <c r="B231" s="10">
        <v>0</v>
      </c>
      <c r="C231" s="10">
        <v>0</v>
      </c>
      <c r="D231" s="10">
        <v>0</v>
      </c>
      <c r="E231" s="10">
        <v>539.95000000000005</v>
      </c>
      <c r="F231" s="10">
        <v>1995.59</v>
      </c>
      <c r="G231" s="10">
        <v>1998.37</v>
      </c>
      <c r="H231" s="10">
        <v>1992.75</v>
      </c>
      <c r="I231" s="10">
        <v>1516.84</v>
      </c>
      <c r="J231" s="10">
        <v>2063.33</v>
      </c>
      <c r="K231" s="10">
        <v>1462.29</v>
      </c>
      <c r="L231" s="10">
        <f t="shared" si="20"/>
        <v>11569.119999999999</v>
      </c>
    </row>
    <row r="232" spans="1:12" ht="13" hidden="1" x14ac:dyDescent="0.15">
      <c r="A232" s="25" t="s">
        <v>82</v>
      </c>
      <c r="B232" s="10">
        <v>0</v>
      </c>
      <c r="C232" s="10">
        <v>0</v>
      </c>
      <c r="D232" s="10">
        <v>0</v>
      </c>
      <c r="E232" s="10">
        <v>6574.92</v>
      </c>
      <c r="F232" s="10">
        <v>11043.08</v>
      </c>
      <c r="G232" s="10">
        <v>12154.68</v>
      </c>
      <c r="H232" s="10">
        <v>9806.0400000000009</v>
      </c>
      <c r="I232" s="10">
        <v>7271.47</v>
      </c>
      <c r="J232" s="10">
        <v>9083.41</v>
      </c>
      <c r="K232" s="10">
        <v>4326.63</v>
      </c>
      <c r="L232" s="10">
        <f t="shared" si="20"/>
        <v>60260.23</v>
      </c>
    </row>
    <row r="233" spans="1:12" ht="13" hidden="1" x14ac:dyDescent="0.15">
      <c r="A233" s="25" t="s">
        <v>83</v>
      </c>
      <c r="B233" s="10">
        <v>0</v>
      </c>
      <c r="C233" s="10">
        <v>0</v>
      </c>
      <c r="D233" s="10">
        <v>0</v>
      </c>
      <c r="E233" s="10">
        <v>6389.96</v>
      </c>
      <c r="F233" s="10">
        <v>10981.93</v>
      </c>
      <c r="G233" s="10">
        <v>9756.2199999999993</v>
      </c>
      <c r="H233" s="10">
        <v>9609.26</v>
      </c>
      <c r="I233" s="10">
        <v>931.52</v>
      </c>
      <c r="J233" s="10">
        <v>7575.89</v>
      </c>
      <c r="K233" s="10">
        <v>4663.78</v>
      </c>
      <c r="L233" s="10">
        <f t="shared" si="20"/>
        <v>49908.56</v>
      </c>
    </row>
    <row r="234" spans="1:12" ht="13" hidden="1" x14ac:dyDescent="0.15">
      <c r="A234" s="25" t="s">
        <v>84</v>
      </c>
      <c r="B234" s="10">
        <v>0</v>
      </c>
      <c r="C234" s="10">
        <v>0</v>
      </c>
      <c r="D234" s="10">
        <v>0</v>
      </c>
      <c r="E234" s="10">
        <v>35.75</v>
      </c>
      <c r="F234" s="10">
        <v>52.16</v>
      </c>
      <c r="G234" s="10">
        <v>56.64</v>
      </c>
      <c r="H234" s="10">
        <v>57.46</v>
      </c>
      <c r="I234" s="10">
        <v>52.53</v>
      </c>
      <c r="J234" s="10">
        <v>53.37</v>
      </c>
      <c r="K234" s="10">
        <v>49.28</v>
      </c>
      <c r="L234" s="10">
        <f t="shared" si="20"/>
        <v>357.19000000000005</v>
      </c>
    </row>
    <row r="235" spans="1:12" ht="13" hidden="1" x14ac:dyDescent="0.15">
      <c r="A235" s="25" t="s">
        <v>88</v>
      </c>
      <c r="B235" s="10">
        <v>0</v>
      </c>
      <c r="C235" s="10">
        <v>0</v>
      </c>
      <c r="D235" s="10">
        <v>0</v>
      </c>
      <c r="E235" s="10">
        <v>84.27</v>
      </c>
      <c r="F235" s="10">
        <v>258.8</v>
      </c>
      <c r="G235" s="10">
        <v>257.92</v>
      </c>
      <c r="H235" s="10">
        <v>243.88</v>
      </c>
      <c r="I235" s="10">
        <v>-156.63999999999999</v>
      </c>
      <c r="J235" s="10">
        <v>0</v>
      </c>
      <c r="K235" s="10">
        <v>0</v>
      </c>
      <c r="L235" s="10">
        <f t="shared" si="20"/>
        <v>688.23</v>
      </c>
    </row>
    <row r="236" spans="1:12" ht="13" hidden="1" x14ac:dyDescent="0.15">
      <c r="A236" s="25" t="s">
        <v>90</v>
      </c>
      <c r="B236" s="10">
        <v>0</v>
      </c>
      <c r="C236" s="10">
        <v>0</v>
      </c>
      <c r="D236" s="10">
        <v>0</v>
      </c>
      <c r="E236" s="10">
        <v>2763.99</v>
      </c>
      <c r="F236" s="10">
        <v>3799.77</v>
      </c>
      <c r="G236" s="10">
        <v>2994.22</v>
      </c>
      <c r="H236" s="10">
        <v>7128.11</v>
      </c>
      <c r="I236" s="10">
        <v>4433.93</v>
      </c>
      <c r="J236" s="10">
        <v>1803.86</v>
      </c>
      <c r="K236" s="10">
        <v>683.65</v>
      </c>
      <c r="L236" s="10">
        <f t="shared" si="20"/>
        <v>23607.530000000002</v>
      </c>
    </row>
    <row r="237" spans="1:12" ht="13" hidden="1" x14ac:dyDescent="0.15">
      <c r="A237" s="25" t="s">
        <v>91</v>
      </c>
      <c r="B237" s="10">
        <v>0</v>
      </c>
      <c r="C237" s="10">
        <v>0</v>
      </c>
      <c r="D237" s="10">
        <v>0</v>
      </c>
      <c r="E237" s="10">
        <v>260.61</v>
      </c>
      <c r="F237" s="10">
        <v>1679.58</v>
      </c>
      <c r="G237" s="10">
        <v>687.65</v>
      </c>
      <c r="H237" s="10">
        <v>148.97</v>
      </c>
      <c r="I237" s="10">
        <v>1664.04</v>
      </c>
      <c r="J237" s="10">
        <v>369.54</v>
      </c>
      <c r="K237" s="10">
        <v>298.81</v>
      </c>
      <c r="L237" s="10">
        <f t="shared" si="20"/>
        <v>5109.2000000000007</v>
      </c>
    </row>
    <row r="238" spans="1:12" ht="13" hidden="1" x14ac:dyDescent="0.15">
      <c r="A238" s="25" t="s">
        <v>92</v>
      </c>
      <c r="B238" s="10">
        <v>0</v>
      </c>
      <c r="C238" s="10">
        <v>0</v>
      </c>
      <c r="D238" s="10">
        <v>0</v>
      </c>
      <c r="E238" s="10">
        <v>197.01</v>
      </c>
      <c r="F238" s="10">
        <v>695.38</v>
      </c>
      <c r="G238" s="10">
        <v>0</v>
      </c>
      <c r="H238" s="10">
        <v>1043.33</v>
      </c>
      <c r="I238" s="10">
        <v>-1014.21</v>
      </c>
      <c r="J238" s="10">
        <v>0</v>
      </c>
      <c r="K238" s="10">
        <v>0</v>
      </c>
      <c r="L238" s="10">
        <f t="shared" si="20"/>
        <v>921.50999999999976</v>
      </c>
    </row>
    <row r="239" spans="1:12" ht="13" hidden="1" x14ac:dyDescent="0.15">
      <c r="A239" s="25" t="s">
        <v>93</v>
      </c>
      <c r="B239" s="10">
        <v>0</v>
      </c>
      <c r="C239" s="10">
        <v>0</v>
      </c>
      <c r="D239" s="10">
        <v>0</v>
      </c>
      <c r="E239" s="10">
        <v>813.88</v>
      </c>
      <c r="F239" s="10">
        <v>7577.99</v>
      </c>
      <c r="G239" s="10">
        <v>4947.93</v>
      </c>
      <c r="H239" s="10">
        <v>5984.54</v>
      </c>
      <c r="I239" s="10">
        <v>8021.88</v>
      </c>
      <c r="J239" s="10">
        <v>2881.92</v>
      </c>
      <c r="K239" s="10">
        <v>1648.97</v>
      </c>
      <c r="L239" s="10">
        <f t="shared" si="20"/>
        <v>31877.11</v>
      </c>
    </row>
    <row r="240" spans="1:12" ht="13" hidden="1" x14ac:dyDescent="0.15">
      <c r="A240" s="25" t="s">
        <v>94</v>
      </c>
      <c r="B240" s="10">
        <v>0</v>
      </c>
      <c r="C240" s="10">
        <v>0</v>
      </c>
      <c r="D240" s="10">
        <v>0</v>
      </c>
      <c r="E240" s="10">
        <v>0</v>
      </c>
      <c r="F240" s="10">
        <v>0</v>
      </c>
      <c r="G240" s="10">
        <v>278.82</v>
      </c>
      <c r="H240" s="10">
        <v>334.75</v>
      </c>
      <c r="I240" s="10">
        <v>89.78</v>
      </c>
      <c r="J240" s="10">
        <v>0</v>
      </c>
      <c r="K240" s="10">
        <v>0</v>
      </c>
      <c r="L240" s="10">
        <f t="shared" si="20"/>
        <v>703.34999999999991</v>
      </c>
    </row>
    <row r="241" spans="1:12" ht="13" hidden="1" x14ac:dyDescent="0.15">
      <c r="A241" s="25" t="s">
        <v>95</v>
      </c>
      <c r="B241" s="10">
        <v>0</v>
      </c>
      <c r="C241" s="10">
        <v>0</v>
      </c>
      <c r="D241" s="10">
        <v>0</v>
      </c>
      <c r="E241" s="10">
        <v>0</v>
      </c>
      <c r="F241" s="10">
        <v>174.31</v>
      </c>
      <c r="G241" s="10">
        <v>341.68</v>
      </c>
      <c r="H241" s="10">
        <v>102.28</v>
      </c>
      <c r="I241" s="10">
        <v>15.71</v>
      </c>
      <c r="J241" s="10">
        <v>0</v>
      </c>
      <c r="K241" s="10">
        <v>0</v>
      </c>
      <c r="L241" s="10">
        <f t="shared" si="20"/>
        <v>633.98</v>
      </c>
    </row>
    <row r="242" spans="1:12" ht="13" hidden="1" x14ac:dyDescent="0.15">
      <c r="A242" s="25" t="s">
        <v>98</v>
      </c>
      <c r="B242" s="10">
        <v>0</v>
      </c>
      <c r="C242" s="10">
        <v>0</v>
      </c>
      <c r="D242" s="10">
        <v>0</v>
      </c>
      <c r="E242" s="10">
        <v>930</v>
      </c>
      <c r="F242" s="10">
        <v>11812.9</v>
      </c>
      <c r="G242" s="10">
        <v>7766.9</v>
      </c>
      <c r="H242" s="10">
        <v>6136.9</v>
      </c>
      <c r="I242" s="10">
        <v>8040.97</v>
      </c>
      <c r="J242" s="10">
        <v>3600</v>
      </c>
      <c r="K242" s="10">
        <v>0</v>
      </c>
      <c r="L242" s="10">
        <f t="shared" si="20"/>
        <v>38287.67</v>
      </c>
    </row>
    <row r="243" spans="1:12" ht="13" hidden="1" x14ac:dyDescent="0.15">
      <c r="A243" s="25" t="s">
        <v>157</v>
      </c>
      <c r="B243" s="10">
        <v>0</v>
      </c>
      <c r="C243" s="10">
        <v>0</v>
      </c>
      <c r="D243" s="10">
        <v>0</v>
      </c>
      <c r="E243" s="10">
        <v>0</v>
      </c>
      <c r="F243" s="10">
        <v>0</v>
      </c>
      <c r="G243" s="10">
        <v>0</v>
      </c>
      <c r="H243" s="10">
        <v>0</v>
      </c>
      <c r="I243" s="10">
        <v>0</v>
      </c>
      <c r="J243" s="10">
        <v>3606.78</v>
      </c>
      <c r="K243" s="10">
        <v>2976.27</v>
      </c>
      <c r="L243" s="10">
        <f t="shared" si="20"/>
        <v>6583.05</v>
      </c>
    </row>
    <row r="244" spans="1:12" ht="13" hidden="1" x14ac:dyDescent="0.15">
      <c r="A244" s="25" t="s">
        <v>100</v>
      </c>
      <c r="B244" s="10">
        <v>0</v>
      </c>
      <c r="C244" s="10">
        <v>0</v>
      </c>
      <c r="D244" s="10">
        <v>0</v>
      </c>
      <c r="E244" s="10">
        <v>0</v>
      </c>
      <c r="F244" s="10">
        <v>0</v>
      </c>
      <c r="G244" s="10">
        <v>116.67</v>
      </c>
      <c r="H244" s="10">
        <v>0</v>
      </c>
      <c r="I244" s="10">
        <v>0</v>
      </c>
      <c r="J244" s="10">
        <v>0</v>
      </c>
      <c r="K244" s="10">
        <v>0</v>
      </c>
      <c r="L244" s="10">
        <f t="shared" si="20"/>
        <v>116.67</v>
      </c>
    </row>
    <row r="245" spans="1:12" ht="13" hidden="1" x14ac:dyDescent="0.15">
      <c r="A245" s="25" t="s">
        <v>103</v>
      </c>
      <c r="B245" s="10">
        <v>0</v>
      </c>
      <c r="C245" s="10">
        <v>0</v>
      </c>
      <c r="D245" s="10">
        <v>0</v>
      </c>
      <c r="E245" s="10">
        <v>0</v>
      </c>
      <c r="F245" s="10">
        <v>0</v>
      </c>
      <c r="G245" s="10">
        <v>0</v>
      </c>
      <c r="H245" s="10">
        <v>0</v>
      </c>
      <c r="I245" s="10">
        <v>51.89</v>
      </c>
      <c r="J245" s="10">
        <v>0</v>
      </c>
      <c r="K245" s="10">
        <v>0</v>
      </c>
      <c r="L245" s="10">
        <f t="shared" si="20"/>
        <v>51.89</v>
      </c>
    </row>
    <row r="246" spans="1:12" ht="13" hidden="1" x14ac:dyDescent="0.15">
      <c r="A246" s="25" t="s">
        <v>105</v>
      </c>
      <c r="B246" s="10">
        <v>0</v>
      </c>
      <c r="C246" s="10">
        <v>0</v>
      </c>
      <c r="D246" s="10">
        <v>0</v>
      </c>
      <c r="E246" s="10">
        <v>0</v>
      </c>
      <c r="F246" s="10">
        <v>12468.24</v>
      </c>
      <c r="G246" s="10">
        <v>12603.24</v>
      </c>
      <c r="H246" s="10">
        <v>12603.24</v>
      </c>
      <c r="I246" s="10">
        <v>12603.28</v>
      </c>
      <c r="J246" s="10">
        <v>10469.25</v>
      </c>
      <c r="K246" s="10">
        <v>6979.5</v>
      </c>
      <c r="L246" s="10">
        <f t="shared" si="20"/>
        <v>67726.75</v>
      </c>
    </row>
    <row r="247" spans="1:12" ht="13" hidden="1" x14ac:dyDescent="0.15">
      <c r="A247" s="25" t="s">
        <v>107</v>
      </c>
      <c r="B247" s="10">
        <v>0</v>
      </c>
      <c r="C247" s="10">
        <v>0</v>
      </c>
      <c r="D247" s="10">
        <v>0</v>
      </c>
      <c r="E247" s="10">
        <v>321.62</v>
      </c>
      <c r="F247" s="10">
        <v>877.94</v>
      </c>
      <c r="G247" s="10">
        <v>1396.53</v>
      </c>
      <c r="H247" s="10">
        <v>475.3</v>
      </c>
      <c r="I247" s="10">
        <v>1402.26</v>
      </c>
      <c r="J247" s="10">
        <v>762.18</v>
      </c>
      <c r="K247" s="10">
        <v>496.1</v>
      </c>
      <c r="L247" s="10">
        <f t="shared" si="20"/>
        <v>5731.9300000000012</v>
      </c>
    </row>
    <row r="248" spans="1:12" ht="13" hidden="1" x14ac:dyDescent="0.15">
      <c r="A248" s="25" t="s">
        <v>120</v>
      </c>
      <c r="B248" s="10">
        <v>0</v>
      </c>
      <c r="C248" s="10">
        <v>0</v>
      </c>
      <c r="D248" s="10">
        <v>0</v>
      </c>
      <c r="E248" s="10">
        <v>0</v>
      </c>
      <c r="F248" s="10">
        <v>0</v>
      </c>
      <c r="G248" s="10">
        <v>135.72</v>
      </c>
      <c r="H248" s="10">
        <v>119.67</v>
      </c>
      <c r="I248" s="10">
        <v>463.94</v>
      </c>
      <c r="J248" s="10">
        <v>44.73</v>
      </c>
      <c r="K248" s="10">
        <v>27.83</v>
      </c>
      <c r="L248" s="10">
        <f t="shared" si="20"/>
        <v>791.89</v>
      </c>
    </row>
    <row r="249" spans="1:12" ht="13" hidden="1" x14ac:dyDescent="0.15">
      <c r="A249" s="25" t="s">
        <v>123</v>
      </c>
      <c r="B249" s="10">
        <v>0</v>
      </c>
      <c r="C249" s="10">
        <v>0</v>
      </c>
      <c r="D249" s="10">
        <v>0</v>
      </c>
      <c r="E249" s="10">
        <v>246.47</v>
      </c>
      <c r="F249" s="10">
        <v>1284.51</v>
      </c>
      <c r="G249" s="10">
        <v>2301.37</v>
      </c>
      <c r="H249" s="10">
        <v>2970.18</v>
      </c>
      <c r="I249" s="10">
        <v>2842.26</v>
      </c>
      <c r="J249" s="10">
        <v>1368.88</v>
      </c>
      <c r="K249" s="10">
        <v>1110.4100000000001</v>
      </c>
      <c r="L249" s="10">
        <f t="shared" si="20"/>
        <v>12124.080000000002</v>
      </c>
    </row>
    <row r="250" spans="1:12" ht="13" hidden="1" x14ac:dyDescent="0.15">
      <c r="A250" s="25" t="s">
        <v>125</v>
      </c>
      <c r="B250" s="10">
        <v>0</v>
      </c>
      <c r="C250" s="10">
        <v>0</v>
      </c>
      <c r="D250" s="10">
        <v>0</v>
      </c>
      <c r="E250" s="10">
        <v>0</v>
      </c>
      <c r="F250" s="10">
        <v>277.27</v>
      </c>
      <c r="G250" s="10">
        <v>697.75</v>
      </c>
      <c r="H250" s="10">
        <v>1083.44</v>
      </c>
      <c r="I250" s="10">
        <v>970.24</v>
      </c>
      <c r="J250" s="10">
        <v>2364.92</v>
      </c>
      <c r="K250" s="10">
        <v>1332.98</v>
      </c>
      <c r="L250" s="10">
        <f t="shared" si="20"/>
        <v>6726.6</v>
      </c>
    </row>
    <row r="251" spans="1:12" ht="13" hidden="1" x14ac:dyDescent="0.15">
      <c r="A251" s="25" t="s">
        <v>126</v>
      </c>
      <c r="B251" s="10">
        <v>0</v>
      </c>
      <c r="C251" s="10">
        <v>0</v>
      </c>
      <c r="D251" s="10">
        <v>0</v>
      </c>
      <c r="E251" s="10">
        <v>3199.51</v>
      </c>
      <c r="F251" s="10">
        <v>4056.45</v>
      </c>
      <c r="G251" s="10">
        <v>2982.15</v>
      </c>
      <c r="H251" s="10">
        <v>2556.15</v>
      </c>
      <c r="I251" s="10">
        <v>834.14</v>
      </c>
      <c r="J251" s="10">
        <v>1738.97</v>
      </c>
      <c r="K251" s="10">
        <v>645.5</v>
      </c>
      <c r="L251" s="10">
        <f t="shared" si="20"/>
        <v>16012.869999999999</v>
      </c>
    </row>
    <row r="252" spans="1:12" ht="13" hidden="1" x14ac:dyDescent="0.15">
      <c r="A252" s="25" t="s">
        <v>127</v>
      </c>
      <c r="B252" s="10">
        <v>0</v>
      </c>
      <c r="C252" s="10">
        <v>0</v>
      </c>
      <c r="D252" s="10">
        <v>0</v>
      </c>
      <c r="E252" s="10">
        <v>2995.59</v>
      </c>
      <c r="F252" s="10">
        <v>5977.38</v>
      </c>
      <c r="G252" s="10">
        <v>5163.42</v>
      </c>
      <c r="H252" s="10">
        <v>4838.8900000000003</v>
      </c>
      <c r="I252" s="10">
        <v>5251.09</v>
      </c>
      <c r="J252" s="10">
        <v>5205.6499999999996</v>
      </c>
      <c r="K252" s="10">
        <v>3485.85</v>
      </c>
      <c r="L252" s="10">
        <f t="shared" si="20"/>
        <v>32917.870000000003</v>
      </c>
    </row>
    <row r="253" spans="1:12" ht="13" hidden="1" x14ac:dyDescent="0.15">
      <c r="A253" s="25" t="s">
        <v>129</v>
      </c>
      <c r="B253" s="10">
        <v>0</v>
      </c>
      <c r="C253" s="10">
        <v>0</v>
      </c>
      <c r="D253" s="10">
        <v>0</v>
      </c>
      <c r="E253" s="10">
        <v>6998.91</v>
      </c>
      <c r="F253" s="10">
        <v>9904.89</v>
      </c>
      <c r="G253" s="10">
        <v>13404.86</v>
      </c>
      <c r="H253" s="10">
        <v>13151.78</v>
      </c>
      <c r="I253" s="10">
        <v>10851.89</v>
      </c>
      <c r="J253" s="10">
        <v>11071.7</v>
      </c>
      <c r="K253" s="10">
        <v>8523.25</v>
      </c>
      <c r="L253" s="10">
        <f t="shared" si="20"/>
        <v>73907.28</v>
      </c>
    </row>
    <row r="254" spans="1:12" ht="13" hidden="1" x14ac:dyDescent="0.15">
      <c r="A254" s="26" t="s">
        <v>158</v>
      </c>
      <c r="B254" s="21">
        <f t="shared" ref="B254:L254" si="21">SUM(B228:B253)</f>
        <v>0</v>
      </c>
      <c r="C254" s="21">
        <f t="shared" si="21"/>
        <v>0</v>
      </c>
      <c r="D254" s="21">
        <f t="shared" si="21"/>
        <v>0</v>
      </c>
      <c r="E254" s="21">
        <f t="shared" si="21"/>
        <v>82089.929999999993</v>
      </c>
      <c r="F254" s="21">
        <f t="shared" si="21"/>
        <v>189036.87</v>
      </c>
      <c r="G254" s="21">
        <f t="shared" si="21"/>
        <v>186387.26999999996</v>
      </c>
      <c r="H254" s="21">
        <f t="shared" si="21"/>
        <v>176118.96000000002</v>
      </c>
      <c r="I254" s="21">
        <f t="shared" si="21"/>
        <v>124502.79999999997</v>
      </c>
      <c r="J254" s="21">
        <f t="shared" si="21"/>
        <v>140689.87999999998</v>
      </c>
      <c r="K254" s="21">
        <f t="shared" si="21"/>
        <v>83840.040000000008</v>
      </c>
      <c r="L254" s="21">
        <f t="shared" si="21"/>
        <v>982665.74999999988</v>
      </c>
    </row>
    <row r="255" spans="1:12" ht="13" hidden="1" x14ac:dyDescent="0.15">
      <c r="A255" s="24" t="s">
        <v>159</v>
      </c>
      <c r="B255" s="7"/>
      <c r="C255" s="7"/>
      <c r="D255" s="7"/>
      <c r="E255" s="7"/>
      <c r="F255" s="7"/>
      <c r="G255" s="7"/>
      <c r="H255" s="7"/>
      <c r="I255" s="7"/>
      <c r="J255" s="7"/>
      <c r="K255" s="7"/>
      <c r="L255" s="7"/>
    </row>
    <row r="256" spans="1:12" ht="13" hidden="1" x14ac:dyDescent="0.15">
      <c r="A256" s="25" t="s">
        <v>71</v>
      </c>
      <c r="B256" s="10">
        <v>0</v>
      </c>
      <c r="C256" s="10">
        <v>0</v>
      </c>
      <c r="D256" s="10">
        <v>0</v>
      </c>
      <c r="E256" s="10">
        <v>2560.58</v>
      </c>
      <c r="F256" s="10">
        <v>10184.36</v>
      </c>
      <c r="G256" s="10">
        <v>9598.89</v>
      </c>
      <c r="H256" s="10">
        <v>9397.0300000000007</v>
      </c>
      <c r="I256" s="10">
        <v>9037.3799999999992</v>
      </c>
      <c r="J256" s="10">
        <v>9224.41</v>
      </c>
      <c r="K256" s="10">
        <v>9271.61</v>
      </c>
      <c r="L256" s="10">
        <f t="shared" ref="L256:L274" si="22">SUM(B256:K256)</f>
        <v>59274.259999999995</v>
      </c>
    </row>
    <row r="257" spans="1:12" ht="13" hidden="1" x14ac:dyDescent="0.15">
      <c r="A257" s="25" t="s">
        <v>73</v>
      </c>
      <c r="B257" s="10">
        <v>0</v>
      </c>
      <c r="C257" s="10">
        <v>0</v>
      </c>
      <c r="D257" s="10">
        <v>0</v>
      </c>
      <c r="E257" s="10">
        <v>0</v>
      </c>
      <c r="F257" s="10">
        <v>528.59</v>
      </c>
      <c r="G257" s="10">
        <v>2148.83</v>
      </c>
      <c r="H257" s="10">
        <v>581.57000000000005</v>
      </c>
      <c r="I257" s="10">
        <v>671.4</v>
      </c>
      <c r="J257" s="10">
        <v>594.61</v>
      </c>
      <c r="K257" s="10">
        <v>-4732.68</v>
      </c>
      <c r="L257" s="10">
        <f t="shared" si="22"/>
        <v>-207.68000000000029</v>
      </c>
    </row>
    <row r="258" spans="1:12" ht="13" hidden="1" x14ac:dyDescent="0.15">
      <c r="A258" s="25" t="s">
        <v>74</v>
      </c>
      <c r="B258" s="10">
        <v>0</v>
      </c>
      <c r="C258" s="10">
        <v>0</v>
      </c>
      <c r="D258" s="10">
        <v>0</v>
      </c>
      <c r="E258" s="10">
        <v>672.56</v>
      </c>
      <c r="F258" s="10">
        <v>1400.79</v>
      </c>
      <c r="G258" s="10">
        <v>3119.4</v>
      </c>
      <c r="H258" s="10">
        <v>-0.82</v>
      </c>
      <c r="I258" s="10">
        <v>793.43</v>
      </c>
      <c r="J258" s="10">
        <v>889.58</v>
      </c>
      <c r="K258" s="10">
        <v>12.75</v>
      </c>
      <c r="L258" s="10">
        <f t="shared" si="22"/>
        <v>6887.6900000000005</v>
      </c>
    </row>
    <row r="259" spans="1:12" ht="13" hidden="1" x14ac:dyDescent="0.15">
      <c r="A259" s="25" t="s">
        <v>82</v>
      </c>
      <c r="B259" s="10">
        <v>0</v>
      </c>
      <c r="C259" s="10">
        <v>0</v>
      </c>
      <c r="D259" s="10">
        <v>0</v>
      </c>
      <c r="E259" s="10">
        <v>53.65</v>
      </c>
      <c r="F259" s="10">
        <v>257.52</v>
      </c>
      <c r="G259" s="10">
        <v>961.91</v>
      </c>
      <c r="H259" s="10">
        <v>-244.44</v>
      </c>
      <c r="I259" s="10">
        <v>299.35000000000002</v>
      </c>
      <c r="J259" s="10">
        <v>329.72</v>
      </c>
      <c r="K259" s="10">
        <v>-1892.97</v>
      </c>
      <c r="L259" s="10">
        <f t="shared" si="22"/>
        <v>-235.26000000000022</v>
      </c>
    </row>
    <row r="260" spans="1:12" ht="13" hidden="1" x14ac:dyDescent="0.15">
      <c r="A260" s="25" t="s">
        <v>83</v>
      </c>
      <c r="B260" s="10">
        <v>0</v>
      </c>
      <c r="C260" s="10">
        <v>0</v>
      </c>
      <c r="D260" s="10">
        <v>0</v>
      </c>
      <c r="E260" s="10">
        <v>119.97</v>
      </c>
      <c r="F260" s="10">
        <v>378.47</v>
      </c>
      <c r="G260" s="10">
        <v>453.55</v>
      </c>
      <c r="H260" s="10">
        <v>425.5</v>
      </c>
      <c r="I260" s="10">
        <v>415.57</v>
      </c>
      <c r="J260" s="10">
        <v>435.27</v>
      </c>
      <c r="K260" s="10">
        <v>330.32</v>
      </c>
      <c r="L260" s="10">
        <f t="shared" si="22"/>
        <v>2558.65</v>
      </c>
    </row>
    <row r="261" spans="1:12" ht="13" hidden="1" x14ac:dyDescent="0.15">
      <c r="A261" s="25" t="s">
        <v>90</v>
      </c>
      <c r="B261" s="10">
        <v>0</v>
      </c>
      <c r="C261" s="10">
        <v>0</v>
      </c>
      <c r="D261" s="10">
        <v>0</v>
      </c>
      <c r="E261" s="10">
        <v>0</v>
      </c>
      <c r="F261" s="10">
        <v>0</v>
      </c>
      <c r="G261" s="10">
        <v>0</v>
      </c>
      <c r="H261" s="10">
        <v>0</v>
      </c>
      <c r="I261" s="10">
        <v>229.43</v>
      </c>
      <c r="J261" s="10">
        <v>1404.63</v>
      </c>
      <c r="K261" s="10">
        <v>341.45</v>
      </c>
      <c r="L261" s="10">
        <f t="shared" si="22"/>
        <v>1975.5100000000002</v>
      </c>
    </row>
    <row r="262" spans="1:12" ht="13" hidden="1" x14ac:dyDescent="0.15">
      <c r="A262" s="25" t="s">
        <v>91</v>
      </c>
      <c r="B262" s="10">
        <v>0</v>
      </c>
      <c r="C262" s="10">
        <v>0</v>
      </c>
      <c r="D262" s="10">
        <v>0</v>
      </c>
      <c r="E262" s="10">
        <v>0</v>
      </c>
      <c r="F262" s="10">
        <v>0</v>
      </c>
      <c r="G262" s="10">
        <v>0</v>
      </c>
      <c r="H262" s="10">
        <v>0</v>
      </c>
      <c r="I262" s="10">
        <v>312.37</v>
      </c>
      <c r="J262" s="10">
        <v>741.84</v>
      </c>
      <c r="K262" s="10">
        <v>55.24</v>
      </c>
      <c r="L262" s="10">
        <f t="shared" si="22"/>
        <v>1109.45</v>
      </c>
    </row>
    <row r="263" spans="1:12" ht="13" hidden="1" x14ac:dyDescent="0.15">
      <c r="A263" s="25" t="s">
        <v>93</v>
      </c>
      <c r="B263" s="10">
        <v>0</v>
      </c>
      <c r="C263" s="10">
        <v>0</v>
      </c>
      <c r="D263" s="10">
        <v>0</v>
      </c>
      <c r="E263" s="10">
        <v>0</v>
      </c>
      <c r="F263" s="10">
        <v>0</v>
      </c>
      <c r="G263" s="10">
        <v>0</v>
      </c>
      <c r="H263" s="10">
        <v>0</v>
      </c>
      <c r="I263" s="10">
        <v>1530.72</v>
      </c>
      <c r="J263" s="10">
        <v>2427.35</v>
      </c>
      <c r="K263" s="10">
        <v>251.89</v>
      </c>
      <c r="L263" s="10">
        <f t="shared" si="22"/>
        <v>4209.96</v>
      </c>
    </row>
    <row r="264" spans="1:12" ht="13" hidden="1" x14ac:dyDescent="0.15">
      <c r="A264" s="25" t="s">
        <v>95</v>
      </c>
      <c r="B264" s="10">
        <v>0</v>
      </c>
      <c r="C264" s="10">
        <v>0</v>
      </c>
      <c r="D264" s="10">
        <v>0</v>
      </c>
      <c r="E264" s="10">
        <v>0</v>
      </c>
      <c r="F264" s="10">
        <v>0</v>
      </c>
      <c r="G264" s="10">
        <v>0</v>
      </c>
      <c r="H264" s="10">
        <v>0</v>
      </c>
      <c r="I264" s="10">
        <v>0</v>
      </c>
      <c r="J264" s="10">
        <v>58.86</v>
      </c>
      <c r="K264" s="10">
        <v>0</v>
      </c>
      <c r="L264" s="10">
        <f t="shared" si="22"/>
        <v>58.86</v>
      </c>
    </row>
    <row r="265" spans="1:12" ht="13" hidden="1" x14ac:dyDescent="0.15">
      <c r="A265" s="25" t="s">
        <v>132</v>
      </c>
      <c r="B265" s="10">
        <v>0</v>
      </c>
      <c r="C265" s="10">
        <v>0</v>
      </c>
      <c r="D265" s="10">
        <v>0</v>
      </c>
      <c r="E265" s="10">
        <v>0</v>
      </c>
      <c r="F265" s="10">
        <v>0</v>
      </c>
      <c r="G265" s="10">
        <v>0</v>
      </c>
      <c r="H265" s="10">
        <v>150</v>
      </c>
      <c r="I265" s="10">
        <v>0</v>
      </c>
      <c r="J265" s="10">
        <v>0</v>
      </c>
      <c r="K265" s="10">
        <v>0</v>
      </c>
      <c r="L265" s="10">
        <f t="shared" si="22"/>
        <v>150</v>
      </c>
    </row>
    <row r="266" spans="1:12" ht="13" hidden="1" x14ac:dyDescent="0.15">
      <c r="A266" s="25" t="s">
        <v>107</v>
      </c>
      <c r="B266" s="10">
        <v>0</v>
      </c>
      <c r="C266" s="10">
        <v>0</v>
      </c>
      <c r="D266" s="10">
        <v>0</v>
      </c>
      <c r="E266" s="10">
        <v>0</v>
      </c>
      <c r="F266" s="10">
        <v>0</v>
      </c>
      <c r="G266" s="10">
        <v>0</v>
      </c>
      <c r="H266" s="10">
        <v>0</v>
      </c>
      <c r="I266" s="10">
        <v>0</v>
      </c>
      <c r="J266" s="10">
        <v>80</v>
      </c>
      <c r="K266" s="10">
        <v>0</v>
      </c>
      <c r="L266" s="10">
        <f t="shared" si="22"/>
        <v>80</v>
      </c>
    </row>
    <row r="267" spans="1:12" ht="13" hidden="1" x14ac:dyDescent="0.15">
      <c r="A267" s="25" t="s">
        <v>110</v>
      </c>
      <c r="B267" s="10">
        <v>0</v>
      </c>
      <c r="C267" s="10">
        <v>0</v>
      </c>
      <c r="D267" s="10">
        <v>0</v>
      </c>
      <c r="E267" s="10">
        <v>0</v>
      </c>
      <c r="F267" s="10">
        <v>0</v>
      </c>
      <c r="G267" s="10">
        <v>0</v>
      </c>
      <c r="H267" s="10">
        <v>0</v>
      </c>
      <c r="I267" s="10">
        <v>1439.35</v>
      </c>
      <c r="J267" s="10">
        <v>863.61</v>
      </c>
      <c r="K267" s="10">
        <v>575.74</v>
      </c>
      <c r="L267" s="10">
        <f t="shared" si="22"/>
        <v>2878.7</v>
      </c>
    </row>
    <row r="268" spans="1:12" ht="13" hidden="1" x14ac:dyDescent="0.15">
      <c r="A268" s="25" t="s">
        <v>112</v>
      </c>
      <c r="B268" s="10">
        <v>0</v>
      </c>
      <c r="C268" s="10">
        <v>0</v>
      </c>
      <c r="D268" s="10">
        <v>0</v>
      </c>
      <c r="E268" s="10">
        <v>0</v>
      </c>
      <c r="F268" s="10">
        <v>0</v>
      </c>
      <c r="G268" s="10">
        <v>0</v>
      </c>
      <c r="H268" s="10">
        <v>133.96</v>
      </c>
      <c r="I268" s="10">
        <v>200.94</v>
      </c>
      <c r="J268" s="10">
        <v>200.94</v>
      </c>
      <c r="K268" s="10">
        <v>133.96</v>
      </c>
      <c r="L268" s="10">
        <f t="shared" si="22"/>
        <v>669.8</v>
      </c>
    </row>
    <row r="269" spans="1:12" ht="13" hidden="1" x14ac:dyDescent="0.15">
      <c r="A269" s="25" t="s">
        <v>120</v>
      </c>
      <c r="B269" s="10">
        <v>0</v>
      </c>
      <c r="C269" s="10">
        <v>0</v>
      </c>
      <c r="D269" s="10">
        <v>0</v>
      </c>
      <c r="E269" s="10">
        <v>0</v>
      </c>
      <c r="F269" s="10">
        <v>0</v>
      </c>
      <c r="G269" s="10">
        <v>0</v>
      </c>
      <c r="H269" s="10">
        <v>0</v>
      </c>
      <c r="I269" s="10">
        <v>0</v>
      </c>
      <c r="J269" s="10">
        <v>627.94000000000005</v>
      </c>
      <c r="K269" s="10">
        <v>0</v>
      </c>
      <c r="L269" s="10">
        <f t="shared" si="22"/>
        <v>627.94000000000005</v>
      </c>
    </row>
    <row r="270" spans="1:12" ht="13" hidden="1" x14ac:dyDescent="0.15">
      <c r="A270" s="25" t="s">
        <v>123</v>
      </c>
      <c r="B270" s="10">
        <v>0</v>
      </c>
      <c r="C270" s="10">
        <v>0</v>
      </c>
      <c r="D270" s="10">
        <v>0</v>
      </c>
      <c r="E270" s="10">
        <v>492.95</v>
      </c>
      <c r="F270" s="10">
        <v>1893.39</v>
      </c>
      <c r="G270" s="10">
        <v>1984.64</v>
      </c>
      <c r="H270" s="10">
        <v>1980.12</v>
      </c>
      <c r="I270" s="10">
        <v>1894.86</v>
      </c>
      <c r="J270" s="10">
        <v>1368.88</v>
      </c>
      <c r="K270" s="10">
        <v>1110.4100000000001</v>
      </c>
      <c r="L270" s="10">
        <f t="shared" si="22"/>
        <v>10725.25</v>
      </c>
    </row>
    <row r="271" spans="1:12" ht="13" hidden="1" x14ac:dyDescent="0.15">
      <c r="A271" s="25" t="s">
        <v>125</v>
      </c>
      <c r="B271" s="10">
        <v>0</v>
      </c>
      <c r="C271" s="10">
        <v>0</v>
      </c>
      <c r="D271" s="10">
        <v>0</v>
      </c>
      <c r="E271" s="10">
        <v>0</v>
      </c>
      <c r="F271" s="10">
        <v>277.27</v>
      </c>
      <c r="G271" s="10">
        <v>697.75</v>
      </c>
      <c r="H271" s="10">
        <v>1083.44</v>
      </c>
      <c r="I271" s="10">
        <v>970.24</v>
      </c>
      <c r="J271" s="10">
        <v>2364.92</v>
      </c>
      <c r="K271" s="10">
        <v>666.52</v>
      </c>
      <c r="L271" s="10">
        <f t="shared" si="22"/>
        <v>6060.1399999999994</v>
      </c>
    </row>
    <row r="272" spans="1:12" ht="13" hidden="1" x14ac:dyDescent="0.15">
      <c r="A272" s="25" t="s">
        <v>126</v>
      </c>
      <c r="B272" s="10">
        <v>0</v>
      </c>
      <c r="C272" s="10">
        <v>0</v>
      </c>
      <c r="D272" s="10">
        <v>0</v>
      </c>
      <c r="E272" s="10">
        <v>257.01</v>
      </c>
      <c r="F272" s="10">
        <v>451.9</v>
      </c>
      <c r="G272" s="10">
        <v>277.52</v>
      </c>
      <c r="H272" s="10">
        <v>349.12</v>
      </c>
      <c r="I272" s="10">
        <v>185.46</v>
      </c>
      <c r="J272" s="10">
        <v>290.79000000000002</v>
      </c>
      <c r="K272" s="10">
        <v>322.76</v>
      </c>
      <c r="L272" s="10">
        <f t="shared" si="22"/>
        <v>2134.56</v>
      </c>
    </row>
    <row r="273" spans="1:12" ht="13" hidden="1" x14ac:dyDescent="0.15">
      <c r="A273" s="25" t="s">
        <v>127</v>
      </c>
      <c r="B273" s="10">
        <v>0</v>
      </c>
      <c r="C273" s="10">
        <v>0</v>
      </c>
      <c r="D273" s="10">
        <v>0</v>
      </c>
      <c r="E273" s="10">
        <v>975.44</v>
      </c>
      <c r="F273" s="10">
        <v>2988.7</v>
      </c>
      <c r="G273" s="10">
        <v>2223.59</v>
      </c>
      <c r="H273" s="10">
        <v>1935.6</v>
      </c>
      <c r="I273" s="10">
        <v>2437.4899999999998</v>
      </c>
      <c r="J273" s="10">
        <v>2602.83</v>
      </c>
      <c r="K273" s="10">
        <v>1742.92</v>
      </c>
      <c r="L273" s="10">
        <f t="shared" si="22"/>
        <v>14906.57</v>
      </c>
    </row>
    <row r="274" spans="1:12" ht="13" hidden="1" x14ac:dyDescent="0.15">
      <c r="A274" s="25" t="s">
        <v>129</v>
      </c>
      <c r="B274" s="10">
        <v>0</v>
      </c>
      <c r="C274" s="10">
        <v>0</v>
      </c>
      <c r="D274" s="10">
        <v>0</v>
      </c>
      <c r="E274" s="10">
        <v>600.17999999999995</v>
      </c>
      <c r="F274" s="10">
        <v>1976.59</v>
      </c>
      <c r="G274" s="10">
        <v>1951.71</v>
      </c>
      <c r="H274" s="10">
        <v>1720.24</v>
      </c>
      <c r="I274" s="10">
        <v>1888.93</v>
      </c>
      <c r="J274" s="10">
        <v>1945.17</v>
      </c>
      <c r="K274" s="10">
        <v>1316.26</v>
      </c>
      <c r="L274" s="10">
        <f t="shared" si="22"/>
        <v>11399.08</v>
      </c>
    </row>
    <row r="275" spans="1:12" ht="13" hidden="1" x14ac:dyDescent="0.15">
      <c r="A275" s="26" t="s">
        <v>160</v>
      </c>
      <c r="B275" s="21">
        <f t="shared" ref="B275:L275" si="23">SUM(B256:B274)</f>
        <v>0</v>
      </c>
      <c r="C275" s="21">
        <f t="shared" si="23"/>
        <v>0</v>
      </c>
      <c r="D275" s="21">
        <f t="shared" si="23"/>
        <v>0</v>
      </c>
      <c r="E275" s="21">
        <f t="shared" si="23"/>
        <v>5732.34</v>
      </c>
      <c r="F275" s="21">
        <f t="shared" si="23"/>
        <v>20337.580000000002</v>
      </c>
      <c r="G275" s="21">
        <f t="shared" si="23"/>
        <v>23417.789999999997</v>
      </c>
      <c r="H275" s="21">
        <f t="shared" si="23"/>
        <v>17511.32</v>
      </c>
      <c r="I275" s="21">
        <f t="shared" si="23"/>
        <v>22306.92</v>
      </c>
      <c r="J275" s="21">
        <f t="shared" si="23"/>
        <v>26451.35</v>
      </c>
      <c r="K275" s="21">
        <f t="shared" si="23"/>
        <v>9506.18</v>
      </c>
      <c r="L275" s="21">
        <f t="shared" si="23"/>
        <v>125263.48</v>
      </c>
    </row>
    <row r="276" spans="1:12" ht="13" hidden="1" x14ac:dyDescent="0.15">
      <c r="A276" s="20" t="s">
        <v>161</v>
      </c>
      <c r="B276" s="21">
        <f t="shared" ref="B276:L276" si="24">SUM(B122,B190,B212,B226,B254,B275)</f>
        <v>11718780.300000004</v>
      </c>
      <c r="C276" s="21">
        <f t="shared" si="24"/>
        <v>11545511.960000001</v>
      </c>
      <c r="D276" s="21">
        <f t="shared" si="24"/>
        <v>12108595.960000001</v>
      </c>
      <c r="E276" s="21">
        <f t="shared" si="24"/>
        <v>13440613.529999997</v>
      </c>
      <c r="F276" s="21">
        <f t="shared" si="24"/>
        <v>14640008.710000003</v>
      </c>
      <c r="G276" s="21">
        <f t="shared" si="24"/>
        <v>14799967.26</v>
      </c>
      <c r="H276" s="21">
        <f t="shared" si="24"/>
        <v>15046523.960000003</v>
      </c>
      <c r="I276" s="21">
        <f t="shared" si="24"/>
        <v>15584457.18</v>
      </c>
      <c r="J276" s="21">
        <f t="shared" si="24"/>
        <v>15668846</v>
      </c>
      <c r="K276" s="21">
        <f t="shared" si="24"/>
        <v>9218653.8799999971</v>
      </c>
      <c r="L276" s="21">
        <f t="shared" si="24"/>
        <v>133771958.74000002</v>
      </c>
    </row>
    <row r="277" spans="1:12" ht="13" hidden="1" x14ac:dyDescent="0.15">
      <c r="A277" s="22" t="s">
        <v>162</v>
      </c>
      <c r="B277" s="21">
        <f t="shared" ref="B277:L277" si="25">SUM(B59,B63,B276)</f>
        <v>11792305.720000004</v>
      </c>
      <c r="C277" s="21">
        <f t="shared" si="25"/>
        <v>11618000.720000001</v>
      </c>
      <c r="D277" s="21">
        <f t="shared" si="25"/>
        <v>12109505.960000001</v>
      </c>
      <c r="E277" s="21">
        <f t="shared" si="25"/>
        <v>13440613.529999997</v>
      </c>
      <c r="F277" s="21">
        <f t="shared" si="25"/>
        <v>14640008.710000003</v>
      </c>
      <c r="G277" s="21">
        <f t="shared" si="25"/>
        <v>14799967.26</v>
      </c>
      <c r="H277" s="21">
        <f t="shared" si="25"/>
        <v>15046523.960000003</v>
      </c>
      <c r="I277" s="21">
        <f t="shared" si="25"/>
        <v>15584457.18</v>
      </c>
      <c r="J277" s="21">
        <f t="shared" si="25"/>
        <v>15668846</v>
      </c>
      <c r="K277" s="21">
        <f t="shared" si="25"/>
        <v>9218653.8799999971</v>
      </c>
      <c r="L277" s="21">
        <f t="shared" si="25"/>
        <v>133918882.92000003</v>
      </c>
    </row>
    <row r="278" spans="1:12" ht="13" x14ac:dyDescent="0.15">
      <c r="A278" s="63" t="s">
        <v>163</v>
      </c>
      <c r="B278" s="59">
        <f t="shared" ref="B278:L278" si="26">B54-B277</f>
        <v>41328295.239999995</v>
      </c>
      <c r="C278" s="59">
        <f t="shared" si="26"/>
        <v>43684527.590000004</v>
      </c>
      <c r="D278" s="59">
        <f t="shared" si="26"/>
        <v>47380067.140000001</v>
      </c>
      <c r="E278" s="59">
        <f t="shared" si="26"/>
        <v>49474300.049999997</v>
      </c>
      <c r="F278" s="59">
        <f t="shared" si="26"/>
        <v>50238313.579999998</v>
      </c>
      <c r="G278" s="59">
        <f t="shared" si="26"/>
        <v>53353050.420000009</v>
      </c>
      <c r="H278" s="59">
        <f t="shared" si="26"/>
        <v>56611891.109999992</v>
      </c>
      <c r="I278" s="59">
        <f t="shared" si="26"/>
        <v>58614936.999999993</v>
      </c>
      <c r="J278" s="59">
        <f t="shared" si="26"/>
        <v>59674437.179999992</v>
      </c>
      <c r="K278" s="59">
        <f t="shared" si="26"/>
        <v>43153829.760000005</v>
      </c>
      <c r="L278" s="59">
        <f t="shared" si="26"/>
        <v>503513649.06999999</v>
      </c>
    </row>
    <row r="279" spans="1:12" ht="13" x14ac:dyDescent="0.15">
      <c r="A279" s="8" t="s">
        <v>164</v>
      </c>
      <c r="B279" s="7"/>
      <c r="C279" s="7"/>
      <c r="D279" s="7"/>
      <c r="E279" s="7"/>
      <c r="F279" s="7"/>
      <c r="G279" s="7"/>
      <c r="H279" s="7"/>
      <c r="I279" s="7"/>
      <c r="J279" s="7"/>
      <c r="K279" s="7"/>
      <c r="L279" s="7"/>
    </row>
    <row r="280" spans="1:12" ht="13" x14ac:dyDescent="0.15">
      <c r="A280" s="14" t="s">
        <v>165</v>
      </c>
      <c r="B280" s="7">
        <v>8508433.7400000002</v>
      </c>
      <c r="C280" s="7">
        <v>8927332.1099999994</v>
      </c>
      <c r="D280" s="7">
        <v>9319380.1099999994</v>
      </c>
      <c r="E280" s="7">
        <v>9819773.0500000007</v>
      </c>
      <c r="F280" s="7">
        <v>10643884.560000001</v>
      </c>
      <c r="G280" s="7">
        <v>11084654.26</v>
      </c>
      <c r="H280" s="7">
        <v>10500283.16</v>
      </c>
      <c r="I280" s="7">
        <v>11742300.48</v>
      </c>
      <c r="J280" s="7">
        <v>13277472.539999999</v>
      </c>
      <c r="K280" s="7">
        <v>7333572.5499999998</v>
      </c>
      <c r="L280" s="7">
        <v>101157086.56000002</v>
      </c>
    </row>
    <row r="281" spans="1:12" ht="13" hidden="1" x14ac:dyDescent="0.15">
      <c r="A281" s="24" t="s">
        <v>166</v>
      </c>
      <c r="B281" s="7"/>
      <c r="C281" s="7"/>
      <c r="D281" s="7"/>
      <c r="E281" s="7"/>
      <c r="F281" s="7"/>
      <c r="G281" s="7"/>
      <c r="H281" s="7"/>
      <c r="I281" s="7"/>
      <c r="J281" s="7"/>
      <c r="K281" s="7"/>
      <c r="L281" s="7"/>
    </row>
    <row r="282" spans="1:12" ht="13" hidden="1" x14ac:dyDescent="0.15">
      <c r="A282" s="64" t="s">
        <v>167</v>
      </c>
      <c r="B282" s="7"/>
      <c r="C282" s="7"/>
      <c r="D282" s="7"/>
      <c r="E282" s="7"/>
      <c r="F282" s="7"/>
      <c r="G282" s="7"/>
      <c r="H282" s="7"/>
      <c r="I282" s="7"/>
      <c r="J282" s="7"/>
      <c r="K282" s="7"/>
      <c r="L282" s="7"/>
    </row>
    <row r="283" spans="1:12" ht="13" hidden="1" x14ac:dyDescent="0.15">
      <c r="A283" s="65" t="s">
        <v>129</v>
      </c>
      <c r="B283" s="10">
        <v>0</v>
      </c>
      <c r="C283" s="10">
        <v>0</v>
      </c>
      <c r="D283" s="10">
        <v>145079.28</v>
      </c>
      <c r="E283" s="10">
        <v>442827.49</v>
      </c>
      <c r="F283" s="10">
        <v>425463.5</v>
      </c>
      <c r="G283" s="10">
        <v>532863.97</v>
      </c>
      <c r="H283" s="10">
        <v>564742.80000000005</v>
      </c>
      <c r="I283" s="10">
        <v>633294.92000000004</v>
      </c>
      <c r="J283" s="10">
        <v>663218.32999999996</v>
      </c>
      <c r="K283" s="10">
        <v>495737.54</v>
      </c>
      <c r="L283" s="10">
        <f t="shared" ref="L283:L314" si="27">SUM(B283:K283)</f>
        <v>3903227.83</v>
      </c>
    </row>
    <row r="284" spans="1:12" ht="13" hidden="1" x14ac:dyDescent="0.15">
      <c r="A284" s="65" t="s">
        <v>128</v>
      </c>
      <c r="B284" s="10">
        <v>25712</v>
      </c>
      <c r="C284" s="10">
        <v>0</v>
      </c>
      <c r="D284" s="10">
        <v>0</v>
      </c>
      <c r="E284" s="10">
        <v>0</v>
      </c>
      <c r="F284" s="10">
        <v>0</v>
      </c>
      <c r="G284" s="10">
        <v>0</v>
      </c>
      <c r="H284" s="10">
        <v>0</v>
      </c>
      <c r="I284" s="10">
        <v>0</v>
      </c>
      <c r="J284" s="10">
        <v>0</v>
      </c>
      <c r="K284" s="10">
        <v>0</v>
      </c>
      <c r="L284" s="10">
        <f t="shared" si="27"/>
        <v>25712</v>
      </c>
    </row>
    <row r="285" spans="1:12" ht="13" hidden="1" x14ac:dyDescent="0.15">
      <c r="A285" s="65" t="s">
        <v>127</v>
      </c>
      <c r="B285" s="10">
        <v>166765.35999999999</v>
      </c>
      <c r="C285" s="10">
        <v>194909.57</v>
      </c>
      <c r="D285" s="10">
        <v>250499.45</v>
      </c>
      <c r="E285" s="10">
        <v>232883.73</v>
      </c>
      <c r="F285" s="10">
        <v>383154.21</v>
      </c>
      <c r="G285" s="10">
        <v>329047.42</v>
      </c>
      <c r="H285" s="10">
        <v>324068.90999999997</v>
      </c>
      <c r="I285" s="10">
        <v>448221.53</v>
      </c>
      <c r="J285" s="10">
        <v>505480.49</v>
      </c>
      <c r="K285" s="10">
        <v>343863.79</v>
      </c>
      <c r="L285" s="10">
        <f t="shared" si="27"/>
        <v>3178894.46</v>
      </c>
    </row>
    <row r="286" spans="1:12" ht="13" hidden="1" x14ac:dyDescent="0.15">
      <c r="A286" s="65" t="s">
        <v>126</v>
      </c>
      <c r="B286" s="10">
        <v>505128.6</v>
      </c>
      <c r="C286" s="10">
        <v>557484.07999999996</v>
      </c>
      <c r="D286" s="10">
        <v>417074.67</v>
      </c>
      <c r="E286" s="10">
        <v>158255.13</v>
      </c>
      <c r="F286" s="10">
        <v>128002.98</v>
      </c>
      <c r="G286" s="10">
        <v>70567.94</v>
      </c>
      <c r="H286" s="10">
        <v>95938.87</v>
      </c>
      <c r="I286" s="10">
        <v>73809.45</v>
      </c>
      <c r="J286" s="10">
        <v>102776</v>
      </c>
      <c r="K286" s="10">
        <v>63581.57</v>
      </c>
      <c r="L286" s="10">
        <f t="shared" si="27"/>
        <v>2172619.2899999996</v>
      </c>
    </row>
    <row r="287" spans="1:12" ht="13" hidden="1" x14ac:dyDescent="0.15">
      <c r="A287" s="65" t="s">
        <v>125</v>
      </c>
      <c r="B287" s="10">
        <v>0</v>
      </c>
      <c r="C287" s="10">
        <v>0</v>
      </c>
      <c r="D287" s="10">
        <v>0</v>
      </c>
      <c r="E287" s="10">
        <v>992.13</v>
      </c>
      <c r="F287" s="10">
        <v>2007.84</v>
      </c>
      <c r="G287" s="10">
        <v>2791</v>
      </c>
      <c r="H287" s="10">
        <v>4333.74</v>
      </c>
      <c r="I287" s="10">
        <v>3880.95</v>
      </c>
      <c r="J287" s="10">
        <v>23288.19</v>
      </c>
      <c r="K287" s="10">
        <v>131764.82999999999</v>
      </c>
      <c r="L287" s="10">
        <f t="shared" si="27"/>
        <v>169058.68</v>
      </c>
    </row>
    <row r="288" spans="1:12" ht="13" hidden="1" x14ac:dyDescent="0.15">
      <c r="A288" s="65" t="s">
        <v>124</v>
      </c>
      <c r="B288" s="10">
        <v>0</v>
      </c>
      <c r="C288" s="10">
        <v>0</v>
      </c>
      <c r="D288" s="10">
        <v>0</v>
      </c>
      <c r="E288" s="10">
        <v>0</v>
      </c>
      <c r="F288" s="10">
        <v>0</v>
      </c>
      <c r="G288" s="10">
        <v>0</v>
      </c>
      <c r="H288" s="10">
        <v>0</v>
      </c>
      <c r="I288" s="10">
        <v>0</v>
      </c>
      <c r="J288" s="10">
        <v>551.41</v>
      </c>
      <c r="K288" s="10">
        <v>1102.82</v>
      </c>
      <c r="L288" s="10">
        <f t="shared" si="27"/>
        <v>1654.23</v>
      </c>
    </row>
    <row r="289" spans="1:12" ht="13" hidden="1" x14ac:dyDescent="0.15">
      <c r="A289" s="65" t="s">
        <v>123</v>
      </c>
      <c r="B289" s="10">
        <v>0</v>
      </c>
      <c r="C289" s="10">
        <v>2392.17</v>
      </c>
      <c r="D289" s="10">
        <v>2807.84</v>
      </c>
      <c r="E289" s="10">
        <v>3991.93</v>
      </c>
      <c r="F289" s="10">
        <v>6017.97</v>
      </c>
      <c r="G289" s="10">
        <v>8846.5499999999993</v>
      </c>
      <c r="H289" s="10">
        <v>14449.8</v>
      </c>
      <c r="I289" s="10">
        <v>17053.62</v>
      </c>
      <c r="J289" s="10">
        <v>15337.33</v>
      </c>
      <c r="K289" s="10">
        <v>12769.72</v>
      </c>
      <c r="L289" s="10">
        <f t="shared" si="27"/>
        <v>83666.929999999993</v>
      </c>
    </row>
    <row r="290" spans="1:12" ht="13" hidden="1" x14ac:dyDescent="0.15">
      <c r="A290" s="65" t="s">
        <v>122</v>
      </c>
      <c r="B290" s="10">
        <v>0</v>
      </c>
      <c r="C290" s="10">
        <v>-460.07</v>
      </c>
      <c r="D290" s="10">
        <v>0</v>
      </c>
      <c r="E290" s="10">
        <v>0</v>
      </c>
      <c r="F290" s="10">
        <v>0</v>
      </c>
      <c r="G290" s="10">
        <v>0</v>
      </c>
      <c r="H290" s="10">
        <v>0</v>
      </c>
      <c r="I290" s="10">
        <v>0</v>
      </c>
      <c r="J290" s="10">
        <v>0</v>
      </c>
      <c r="K290" s="10">
        <v>0</v>
      </c>
      <c r="L290" s="10">
        <f t="shared" si="27"/>
        <v>-460.07</v>
      </c>
    </row>
    <row r="291" spans="1:12" ht="13" hidden="1" x14ac:dyDescent="0.15">
      <c r="A291" s="65" t="s">
        <v>121</v>
      </c>
      <c r="B291" s="10">
        <v>0</v>
      </c>
      <c r="C291" s="10">
        <v>-350.1</v>
      </c>
      <c r="D291" s="10">
        <v>0</v>
      </c>
      <c r="E291" s="10">
        <v>0</v>
      </c>
      <c r="F291" s="10">
        <v>0</v>
      </c>
      <c r="G291" s="10">
        <v>0</v>
      </c>
      <c r="H291" s="10">
        <v>0</v>
      </c>
      <c r="I291" s="10">
        <v>0</v>
      </c>
      <c r="J291" s="10">
        <v>0</v>
      </c>
      <c r="K291" s="10">
        <v>0</v>
      </c>
      <c r="L291" s="10">
        <f t="shared" si="27"/>
        <v>-350.1</v>
      </c>
    </row>
    <row r="292" spans="1:12" ht="13" hidden="1" x14ac:dyDescent="0.15">
      <c r="A292" s="65" t="s">
        <v>120</v>
      </c>
      <c r="B292" s="10">
        <v>368.33</v>
      </c>
      <c r="C292" s="10">
        <v>90</v>
      </c>
      <c r="D292" s="10">
        <v>14</v>
      </c>
      <c r="E292" s="10">
        <v>117.65</v>
      </c>
      <c r="F292" s="10">
        <v>725.02</v>
      </c>
      <c r="G292" s="10">
        <v>2045.17</v>
      </c>
      <c r="H292" s="10">
        <v>2577.5300000000002</v>
      </c>
      <c r="I292" s="10">
        <v>5753.11</v>
      </c>
      <c r="J292" s="10">
        <v>2645.64</v>
      </c>
      <c r="K292" s="10">
        <v>800.21</v>
      </c>
      <c r="L292" s="10">
        <f t="shared" si="27"/>
        <v>15136.66</v>
      </c>
    </row>
    <row r="293" spans="1:12" ht="13" hidden="1" x14ac:dyDescent="0.15">
      <c r="A293" s="65" t="s">
        <v>119</v>
      </c>
      <c r="B293" s="10">
        <v>5124.8500000000004</v>
      </c>
      <c r="C293" s="10">
        <v>5345.65</v>
      </c>
      <c r="D293" s="10">
        <v>5477.92</v>
      </c>
      <c r="E293" s="10">
        <v>5885.36</v>
      </c>
      <c r="F293" s="10">
        <v>5686.69</v>
      </c>
      <c r="G293" s="10">
        <v>38.97</v>
      </c>
      <c r="H293" s="10">
        <v>0</v>
      </c>
      <c r="I293" s="10">
        <v>0</v>
      </c>
      <c r="J293" s="10">
        <v>0</v>
      </c>
      <c r="K293" s="10">
        <v>0</v>
      </c>
      <c r="L293" s="10">
        <f t="shared" si="27"/>
        <v>27559.439999999999</v>
      </c>
    </row>
    <row r="294" spans="1:12" ht="13" hidden="1" x14ac:dyDescent="0.15">
      <c r="A294" s="65" t="s">
        <v>118</v>
      </c>
      <c r="B294" s="10">
        <v>0</v>
      </c>
      <c r="C294" s="10">
        <v>0</v>
      </c>
      <c r="D294" s="10">
        <v>0</v>
      </c>
      <c r="E294" s="10">
        <v>0</v>
      </c>
      <c r="F294" s="10">
        <v>0</v>
      </c>
      <c r="G294" s="10">
        <v>0</v>
      </c>
      <c r="H294" s="10">
        <v>0</v>
      </c>
      <c r="I294" s="10">
        <v>0</v>
      </c>
      <c r="J294" s="10">
        <v>0</v>
      </c>
      <c r="K294" s="10">
        <v>1161.8900000000001</v>
      </c>
      <c r="L294" s="10">
        <f t="shared" si="27"/>
        <v>1161.8900000000001</v>
      </c>
    </row>
    <row r="295" spans="1:12" ht="13" hidden="1" x14ac:dyDescent="0.15">
      <c r="A295" s="65" t="s">
        <v>117</v>
      </c>
      <c r="B295" s="10">
        <v>643.96</v>
      </c>
      <c r="C295" s="10">
        <v>656.06</v>
      </c>
      <c r="D295" s="10">
        <v>22.82</v>
      </c>
      <c r="E295" s="10">
        <v>0</v>
      </c>
      <c r="F295" s="10">
        <v>0</v>
      </c>
      <c r="G295" s="10">
        <v>717.88</v>
      </c>
      <c r="H295" s="10">
        <v>0</v>
      </c>
      <c r="I295" s="10">
        <v>0</v>
      </c>
      <c r="J295" s="10">
        <v>0</v>
      </c>
      <c r="K295" s="10">
        <v>1112.26</v>
      </c>
      <c r="L295" s="10">
        <f t="shared" si="27"/>
        <v>3152.9799999999996</v>
      </c>
    </row>
    <row r="296" spans="1:12" ht="13" hidden="1" x14ac:dyDescent="0.15">
      <c r="A296" s="65" t="s">
        <v>143</v>
      </c>
      <c r="B296" s="10">
        <v>0</v>
      </c>
      <c r="C296" s="10">
        <v>0</v>
      </c>
      <c r="D296" s="10">
        <v>0</v>
      </c>
      <c r="E296" s="10">
        <v>0</v>
      </c>
      <c r="F296" s="10">
        <v>345</v>
      </c>
      <c r="G296" s="10">
        <v>115</v>
      </c>
      <c r="H296" s="10">
        <v>0</v>
      </c>
      <c r="I296" s="10">
        <v>0</v>
      </c>
      <c r="J296" s="10">
        <v>0</v>
      </c>
      <c r="K296" s="10">
        <v>0</v>
      </c>
      <c r="L296" s="10">
        <f t="shared" si="27"/>
        <v>460</v>
      </c>
    </row>
    <row r="297" spans="1:12" ht="13" hidden="1" x14ac:dyDescent="0.15">
      <c r="A297" s="65" t="s">
        <v>168</v>
      </c>
      <c r="B297" s="10">
        <v>0</v>
      </c>
      <c r="C297" s="10">
        <v>-0.01</v>
      </c>
      <c r="D297" s="10">
        <v>0</v>
      </c>
      <c r="E297" s="10">
        <v>0</v>
      </c>
      <c r="F297" s="10">
        <v>0</v>
      </c>
      <c r="G297" s="10">
        <v>0</v>
      </c>
      <c r="H297" s="10">
        <v>0</v>
      </c>
      <c r="I297" s="10">
        <v>0</v>
      </c>
      <c r="J297" s="10">
        <v>0</v>
      </c>
      <c r="K297" s="10">
        <v>0</v>
      </c>
      <c r="L297" s="10">
        <f t="shared" si="27"/>
        <v>-0.01</v>
      </c>
    </row>
    <row r="298" spans="1:12" ht="13" hidden="1" x14ac:dyDescent="0.15">
      <c r="A298" s="65" t="s">
        <v>170</v>
      </c>
      <c r="B298" s="10">
        <v>0</v>
      </c>
      <c r="C298" s="10">
        <v>0</v>
      </c>
      <c r="D298" s="10">
        <v>0</v>
      </c>
      <c r="E298" s="10">
        <v>0</v>
      </c>
      <c r="F298" s="10">
        <v>0</v>
      </c>
      <c r="G298" s="10">
        <v>0</v>
      </c>
      <c r="H298" s="10">
        <v>-10</v>
      </c>
      <c r="I298" s="10">
        <v>0</v>
      </c>
      <c r="J298" s="10">
        <v>0</v>
      </c>
      <c r="K298" s="10">
        <v>0</v>
      </c>
      <c r="L298" s="10">
        <f t="shared" si="27"/>
        <v>-10</v>
      </c>
    </row>
    <row r="299" spans="1:12" ht="13" hidden="1" x14ac:dyDescent="0.15">
      <c r="A299" s="65" t="s">
        <v>116</v>
      </c>
      <c r="B299" s="10">
        <v>0</v>
      </c>
      <c r="C299" s="10">
        <v>0</v>
      </c>
      <c r="D299" s="10">
        <v>0</v>
      </c>
      <c r="E299" s="10">
        <v>0</v>
      </c>
      <c r="F299" s="10">
        <v>0</v>
      </c>
      <c r="G299" s="10">
        <v>0</v>
      </c>
      <c r="H299" s="10">
        <v>14596</v>
      </c>
      <c r="I299" s="10">
        <v>-14596</v>
      </c>
      <c r="J299" s="10">
        <v>0</v>
      </c>
      <c r="K299" s="10">
        <v>0</v>
      </c>
      <c r="L299" s="10">
        <f t="shared" si="27"/>
        <v>0</v>
      </c>
    </row>
    <row r="300" spans="1:12" ht="13" hidden="1" x14ac:dyDescent="0.15">
      <c r="A300" s="65" t="s">
        <v>115</v>
      </c>
      <c r="B300" s="10">
        <v>0</v>
      </c>
      <c r="C300" s="10">
        <v>0</v>
      </c>
      <c r="D300" s="10">
        <v>0</v>
      </c>
      <c r="E300" s="10">
        <v>-250</v>
      </c>
      <c r="F300" s="10">
        <v>0</v>
      </c>
      <c r="G300" s="10">
        <v>0</v>
      </c>
      <c r="H300" s="10">
        <v>0</v>
      </c>
      <c r="I300" s="10">
        <v>0</v>
      </c>
      <c r="J300" s="10">
        <v>0</v>
      </c>
      <c r="K300" s="10">
        <v>0</v>
      </c>
      <c r="L300" s="10">
        <f t="shared" si="27"/>
        <v>-250</v>
      </c>
    </row>
    <row r="301" spans="1:12" ht="13" hidden="1" x14ac:dyDescent="0.15">
      <c r="A301" s="65" t="s">
        <v>137</v>
      </c>
      <c r="B301" s="10">
        <v>681.96</v>
      </c>
      <c r="C301" s="10">
        <v>688.76</v>
      </c>
      <c r="D301" s="10">
        <v>688.17</v>
      </c>
      <c r="E301" s="10">
        <v>688.17</v>
      </c>
      <c r="F301" s="10">
        <v>688.17</v>
      </c>
      <c r="G301" s="10">
        <v>688.17</v>
      </c>
      <c r="H301" s="10">
        <v>671.7</v>
      </c>
      <c r="I301" s="10">
        <v>671.25</v>
      </c>
      <c r="J301" s="10">
        <v>309.83</v>
      </c>
      <c r="K301" s="10">
        <v>67.5</v>
      </c>
      <c r="L301" s="10">
        <f t="shared" si="27"/>
        <v>5843.6799999999994</v>
      </c>
    </row>
    <row r="302" spans="1:12" ht="13" hidden="1" x14ac:dyDescent="0.15">
      <c r="A302" s="65" t="s">
        <v>136</v>
      </c>
      <c r="B302" s="10">
        <v>6143.85</v>
      </c>
      <c r="C302" s="10">
        <v>5898.81</v>
      </c>
      <c r="D302" s="10">
        <v>5898.81</v>
      </c>
      <c r="E302" s="10">
        <v>5898.81</v>
      </c>
      <c r="F302" s="10">
        <v>6461.98</v>
      </c>
      <c r="G302" s="10">
        <v>7771.66</v>
      </c>
      <c r="H302" s="10">
        <v>7863.33</v>
      </c>
      <c r="I302" s="10">
        <v>7935.95</v>
      </c>
      <c r="J302" s="10">
        <v>7351.89</v>
      </c>
      <c r="K302" s="10">
        <v>4991.17</v>
      </c>
      <c r="L302" s="10">
        <f t="shared" si="27"/>
        <v>66216.259999999995</v>
      </c>
    </row>
    <row r="303" spans="1:12" ht="13" hidden="1" x14ac:dyDescent="0.15">
      <c r="A303" s="65" t="s">
        <v>112</v>
      </c>
      <c r="B303" s="10">
        <v>30103.14</v>
      </c>
      <c r="C303" s="10">
        <v>23463.87</v>
      </c>
      <c r="D303" s="10">
        <v>18009.2</v>
      </c>
      <c r="E303" s="10">
        <v>20243.060000000001</v>
      </c>
      <c r="F303" s="10">
        <v>20117.3</v>
      </c>
      <c r="G303" s="10">
        <v>20806.310000000001</v>
      </c>
      <c r="H303" s="10">
        <v>36491.68</v>
      </c>
      <c r="I303" s="10">
        <v>81519.48</v>
      </c>
      <c r="J303" s="10">
        <v>130994.7</v>
      </c>
      <c r="K303" s="10">
        <v>105821.82</v>
      </c>
      <c r="L303" s="10">
        <f t="shared" si="27"/>
        <v>487570.56</v>
      </c>
    </row>
    <row r="304" spans="1:12" ht="13" hidden="1" x14ac:dyDescent="0.15">
      <c r="A304" s="65" t="s">
        <v>110</v>
      </c>
      <c r="B304" s="10">
        <v>654.05999999999995</v>
      </c>
      <c r="C304" s="10">
        <v>654.05999999999995</v>
      </c>
      <c r="D304" s="10">
        <v>3264.16</v>
      </c>
      <c r="E304" s="10">
        <v>-287.27</v>
      </c>
      <c r="F304" s="10">
        <v>785.73</v>
      </c>
      <c r="G304" s="10">
        <v>7633.26</v>
      </c>
      <c r="H304" s="10">
        <v>10413.36</v>
      </c>
      <c r="I304" s="10">
        <v>12053.04</v>
      </c>
      <c r="J304" s="10">
        <v>25985.81</v>
      </c>
      <c r="K304" s="10">
        <v>15306.82</v>
      </c>
      <c r="L304" s="10">
        <f t="shared" si="27"/>
        <v>76463.03</v>
      </c>
    </row>
    <row r="305" spans="1:12" ht="13" hidden="1" x14ac:dyDescent="0.15">
      <c r="A305" s="65" t="s">
        <v>109</v>
      </c>
      <c r="B305" s="10">
        <v>1197.06</v>
      </c>
      <c r="C305" s="10">
        <v>4308.74</v>
      </c>
      <c r="D305" s="10">
        <v>7664.57</v>
      </c>
      <c r="E305" s="10">
        <v>2405.44</v>
      </c>
      <c r="F305" s="10">
        <v>9915.35</v>
      </c>
      <c r="G305" s="10">
        <v>16748.53</v>
      </c>
      <c r="H305" s="10">
        <v>3599.23</v>
      </c>
      <c r="I305" s="10">
        <v>22944.639999999999</v>
      </c>
      <c r="J305" s="10">
        <v>2601</v>
      </c>
      <c r="K305" s="10">
        <v>3833.71</v>
      </c>
      <c r="L305" s="10">
        <f t="shared" si="27"/>
        <v>75218.27</v>
      </c>
    </row>
    <row r="306" spans="1:12" ht="13" hidden="1" x14ac:dyDescent="0.15">
      <c r="A306" s="65" t="s">
        <v>134</v>
      </c>
      <c r="B306" s="10">
        <v>0</v>
      </c>
      <c r="C306" s="10">
        <v>0</v>
      </c>
      <c r="D306" s="10">
        <v>0</v>
      </c>
      <c r="E306" s="10">
        <v>0</v>
      </c>
      <c r="F306" s="10">
        <v>0</v>
      </c>
      <c r="G306" s="10">
        <v>0</v>
      </c>
      <c r="H306" s="10">
        <v>0</v>
      </c>
      <c r="I306" s="10">
        <v>24810.94</v>
      </c>
      <c r="J306" s="10">
        <v>38981.54</v>
      </c>
      <c r="K306" s="10">
        <v>-9513.82</v>
      </c>
      <c r="L306" s="10">
        <f t="shared" si="27"/>
        <v>54278.659999999996</v>
      </c>
    </row>
    <row r="307" spans="1:12" ht="13" hidden="1" x14ac:dyDescent="0.15">
      <c r="A307" s="65" t="s">
        <v>133</v>
      </c>
      <c r="B307" s="10">
        <v>0</v>
      </c>
      <c r="C307" s="10">
        <v>0</v>
      </c>
      <c r="D307" s="10">
        <v>66</v>
      </c>
      <c r="E307" s="10">
        <v>0</v>
      </c>
      <c r="F307" s="10">
        <v>42553.85</v>
      </c>
      <c r="G307" s="10">
        <v>40491.75</v>
      </c>
      <c r="H307" s="10">
        <v>40491.769999999997</v>
      </c>
      <c r="I307" s="10">
        <v>13497.25</v>
      </c>
      <c r="J307" s="10">
        <v>0</v>
      </c>
      <c r="K307" s="10">
        <v>0</v>
      </c>
      <c r="L307" s="10">
        <f t="shared" si="27"/>
        <v>137100.62</v>
      </c>
    </row>
    <row r="308" spans="1:12" ht="13" hidden="1" x14ac:dyDescent="0.15">
      <c r="A308" s="65" t="s">
        <v>107</v>
      </c>
      <c r="B308" s="10">
        <v>1209.77</v>
      </c>
      <c r="C308" s="10">
        <v>155.63</v>
      </c>
      <c r="D308" s="10">
        <v>509.73</v>
      </c>
      <c r="E308" s="10">
        <v>395.69</v>
      </c>
      <c r="F308" s="10">
        <v>498.1</v>
      </c>
      <c r="G308" s="10">
        <v>295.32</v>
      </c>
      <c r="H308" s="10">
        <v>345.41</v>
      </c>
      <c r="I308" s="10">
        <v>842.27</v>
      </c>
      <c r="J308" s="10">
        <v>8074.5</v>
      </c>
      <c r="K308" s="10">
        <v>-7616.98</v>
      </c>
      <c r="L308" s="10">
        <f t="shared" si="27"/>
        <v>4709.4400000000005</v>
      </c>
    </row>
    <row r="309" spans="1:12" ht="13" hidden="1" x14ac:dyDescent="0.15">
      <c r="A309" s="65" t="s">
        <v>106</v>
      </c>
      <c r="B309" s="10">
        <v>0</v>
      </c>
      <c r="C309" s="10">
        <v>0</v>
      </c>
      <c r="D309" s="10">
        <v>0</v>
      </c>
      <c r="E309" s="10">
        <v>0</v>
      </c>
      <c r="F309" s="10">
        <v>12500.8</v>
      </c>
      <c r="G309" s="10">
        <v>8119.67</v>
      </c>
      <c r="H309" s="10">
        <v>7146.16</v>
      </c>
      <c r="I309" s="10">
        <v>-1442.24</v>
      </c>
      <c r="J309" s="10">
        <v>0</v>
      </c>
      <c r="K309" s="10">
        <v>0</v>
      </c>
      <c r="L309" s="10">
        <f t="shared" si="27"/>
        <v>26324.39</v>
      </c>
    </row>
    <row r="310" spans="1:12" ht="13" hidden="1" x14ac:dyDescent="0.15">
      <c r="A310" s="65" t="s">
        <v>105</v>
      </c>
      <c r="B310" s="10">
        <v>39247.089999999997</v>
      </c>
      <c r="C310" s="10">
        <v>32397.53</v>
      </c>
      <c r="D310" s="10">
        <v>27655.23</v>
      </c>
      <c r="E310" s="10">
        <v>45261.35</v>
      </c>
      <c r="F310" s="10">
        <v>43221.99</v>
      </c>
      <c r="G310" s="10">
        <v>41675.589999999997</v>
      </c>
      <c r="H310" s="10">
        <v>56164.71</v>
      </c>
      <c r="I310" s="10">
        <v>90880.31</v>
      </c>
      <c r="J310" s="10">
        <v>44615.89</v>
      </c>
      <c r="K310" s="10">
        <v>22640.68</v>
      </c>
      <c r="L310" s="10">
        <f t="shared" si="27"/>
        <v>443760.37</v>
      </c>
    </row>
    <row r="311" spans="1:12" ht="13" hidden="1" x14ac:dyDescent="0.15">
      <c r="A311" s="65" t="s">
        <v>104</v>
      </c>
      <c r="B311" s="10">
        <v>446.13</v>
      </c>
      <c r="C311" s="10">
        <v>31.31</v>
      </c>
      <c r="D311" s="10">
        <v>0</v>
      </c>
      <c r="E311" s="10">
        <v>0</v>
      </c>
      <c r="F311" s="10">
        <v>19.63</v>
      </c>
      <c r="G311" s="10">
        <v>0</v>
      </c>
      <c r="H311" s="10">
        <v>0</v>
      </c>
      <c r="I311" s="10">
        <v>0</v>
      </c>
      <c r="J311" s="10">
        <v>0</v>
      </c>
      <c r="K311" s="10">
        <v>0</v>
      </c>
      <c r="L311" s="10">
        <f t="shared" si="27"/>
        <v>497.07</v>
      </c>
    </row>
    <row r="312" spans="1:12" ht="13" hidden="1" x14ac:dyDescent="0.15">
      <c r="A312" s="65" t="s">
        <v>103</v>
      </c>
      <c r="B312" s="10">
        <v>0</v>
      </c>
      <c r="C312" s="10">
        <v>-17.600000000000001</v>
      </c>
      <c r="D312" s="10">
        <v>0</v>
      </c>
      <c r="E312" s="10">
        <v>0</v>
      </c>
      <c r="F312" s="10">
        <v>15.97</v>
      </c>
      <c r="G312" s="10">
        <v>42.37</v>
      </c>
      <c r="H312" s="10">
        <v>0</v>
      </c>
      <c r="I312" s="10">
        <v>57.55</v>
      </c>
      <c r="J312" s="10">
        <v>170.99</v>
      </c>
      <c r="K312" s="10">
        <v>0</v>
      </c>
      <c r="L312" s="10">
        <f t="shared" si="27"/>
        <v>269.27999999999997</v>
      </c>
    </row>
    <row r="313" spans="1:12" ht="13" hidden="1" x14ac:dyDescent="0.15">
      <c r="A313" s="65" t="s">
        <v>102</v>
      </c>
      <c r="B313" s="10">
        <v>0</v>
      </c>
      <c r="C313" s="10">
        <v>0</v>
      </c>
      <c r="D313" s="10">
        <v>0</v>
      </c>
      <c r="E313" s="10">
        <v>0</v>
      </c>
      <c r="F313" s="10">
        <v>10154.290000000001</v>
      </c>
      <c r="G313" s="10">
        <v>46.59</v>
      </c>
      <c r="H313" s="10">
        <v>46.59</v>
      </c>
      <c r="I313" s="10">
        <v>46.59</v>
      </c>
      <c r="J313" s="10">
        <v>0</v>
      </c>
      <c r="K313" s="10">
        <v>0</v>
      </c>
      <c r="L313" s="10">
        <f t="shared" si="27"/>
        <v>10294.060000000001</v>
      </c>
    </row>
    <row r="314" spans="1:12" ht="13" hidden="1" x14ac:dyDescent="0.15">
      <c r="A314" s="65" t="s">
        <v>171</v>
      </c>
      <c r="B314" s="10">
        <v>566.97</v>
      </c>
      <c r="C314" s="10">
        <v>0</v>
      </c>
      <c r="D314" s="10">
        <v>0</v>
      </c>
      <c r="E314" s="10">
        <v>-5244.65</v>
      </c>
      <c r="F314" s="10">
        <v>75000</v>
      </c>
      <c r="G314" s="10">
        <v>87253.82</v>
      </c>
      <c r="H314" s="10">
        <v>1070</v>
      </c>
      <c r="I314" s="10">
        <v>0</v>
      </c>
      <c r="J314" s="10">
        <v>0</v>
      </c>
      <c r="K314" s="10">
        <v>0</v>
      </c>
      <c r="L314" s="10">
        <f t="shared" si="27"/>
        <v>158646.14000000001</v>
      </c>
    </row>
    <row r="315" spans="1:12" ht="13" hidden="1" x14ac:dyDescent="0.15">
      <c r="A315" s="65" t="s">
        <v>101</v>
      </c>
      <c r="B315" s="10">
        <v>18485.71</v>
      </c>
      <c r="C315" s="10">
        <v>-37230</v>
      </c>
      <c r="D315" s="10">
        <v>0</v>
      </c>
      <c r="E315" s="10">
        <v>30434</v>
      </c>
      <c r="F315" s="10">
        <v>101876</v>
      </c>
      <c r="G315" s="10">
        <v>122742</v>
      </c>
      <c r="H315" s="10">
        <v>121195</v>
      </c>
      <c r="I315" s="10">
        <v>154296.28</v>
      </c>
      <c r="J315" s="10">
        <v>186892.35</v>
      </c>
      <c r="K315" s="10">
        <v>62418.74</v>
      </c>
      <c r="L315" s="10">
        <f t="shared" ref="L315:L344" si="28">SUM(B315:K315)</f>
        <v>761110.08</v>
      </c>
    </row>
    <row r="316" spans="1:12" ht="13" hidden="1" x14ac:dyDescent="0.15">
      <c r="A316" s="65" t="s">
        <v>100</v>
      </c>
      <c r="B316" s="10">
        <v>0</v>
      </c>
      <c r="C316" s="10">
        <v>0</v>
      </c>
      <c r="D316" s="10">
        <v>0</v>
      </c>
      <c r="E316" s="10">
        <v>68.239999999999995</v>
      </c>
      <c r="F316" s="10">
        <v>360.83</v>
      </c>
      <c r="G316" s="10">
        <v>99.45</v>
      </c>
      <c r="H316" s="10">
        <v>175.48</v>
      </c>
      <c r="I316" s="10">
        <v>161.51</v>
      </c>
      <c r="J316" s="10">
        <v>329.13</v>
      </c>
      <c r="K316" s="10">
        <v>-110.94</v>
      </c>
      <c r="L316" s="10">
        <f t="shared" si="28"/>
        <v>1083.6999999999998</v>
      </c>
    </row>
    <row r="317" spans="1:12" ht="13" hidden="1" x14ac:dyDescent="0.15">
      <c r="A317" s="65" t="s">
        <v>99</v>
      </c>
      <c r="B317" s="10">
        <v>1419.69</v>
      </c>
      <c r="C317" s="10">
        <v>0</v>
      </c>
      <c r="D317" s="10">
        <v>385</v>
      </c>
      <c r="E317" s="10">
        <v>0</v>
      </c>
      <c r="F317" s="10">
        <v>0</v>
      </c>
      <c r="G317" s="10">
        <v>2116</v>
      </c>
      <c r="H317" s="10">
        <v>0</v>
      </c>
      <c r="I317" s="10">
        <v>8.17</v>
      </c>
      <c r="J317" s="10">
        <v>0</v>
      </c>
      <c r="K317" s="10">
        <v>0</v>
      </c>
      <c r="L317" s="10">
        <f t="shared" si="28"/>
        <v>3928.86</v>
      </c>
    </row>
    <row r="318" spans="1:12" ht="13" hidden="1" x14ac:dyDescent="0.15">
      <c r="A318" s="65" t="s">
        <v>132</v>
      </c>
      <c r="B318" s="10">
        <v>9580.39</v>
      </c>
      <c r="C318" s="10">
        <v>1360.93</v>
      </c>
      <c r="D318" s="10">
        <v>5055.82</v>
      </c>
      <c r="E318" s="10">
        <v>4416.34</v>
      </c>
      <c r="F318" s="10">
        <v>4581.68</v>
      </c>
      <c r="G318" s="10">
        <v>10102.94</v>
      </c>
      <c r="H318" s="10">
        <v>7874.23</v>
      </c>
      <c r="I318" s="10">
        <v>7474.84</v>
      </c>
      <c r="J318" s="10">
        <v>7279.86</v>
      </c>
      <c r="K318" s="10">
        <v>4916.68</v>
      </c>
      <c r="L318" s="10">
        <f t="shared" si="28"/>
        <v>62643.71</v>
      </c>
    </row>
    <row r="319" spans="1:12" ht="13" hidden="1" x14ac:dyDescent="0.15">
      <c r="A319" s="65" t="s">
        <v>98</v>
      </c>
      <c r="B319" s="10">
        <v>1894</v>
      </c>
      <c r="C319" s="10">
        <v>930</v>
      </c>
      <c r="D319" s="10">
        <v>733.81</v>
      </c>
      <c r="E319" s="10">
        <v>11086.61</v>
      </c>
      <c r="F319" s="10">
        <v>1336.55</v>
      </c>
      <c r="G319" s="10">
        <v>1095</v>
      </c>
      <c r="H319" s="10">
        <v>1658.76</v>
      </c>
      <c r="I319" s="10">
        <v>0</v>
      </c>
      <c r="J319" s="10">
        <v>1200</v>
      </c>
      <c r="K319" s="10">
        <v>1849.21</v>
      </c>
      <c r="L319" s="10">
        <f t="shared" si="28"/>
        <v>21783.94</v>
      </c>
    </row>
    <row r="320" spans="1:12" ht="13" hidden="1" x14ac:dyDescent="0.15">
      <c r="A320" s="65" t="s">
        <v>97</v>
      </c>
      <c r="B320" s="10">
        <v>259</v>
      </c>
      <c r="C320" s="10">
        <v>5585</v>
      </c>
      <c r="D320" s="10">
        <v>2493.0700000000002</v>
      </c>
      <c r="E320" s="10">
        <v>220.1</v>
      </c>
      <c r="F320" s="10">
        <v>1033.8499999999999</v>
      </c>
      <c r="G320" s="10">
        <v>3821.42</v>
      </c>
      <c r="H320" s="10">
        <v>5229.08</v>
      </c>
      <c r="I320" s="10">
        <v>2585.21</v>
      </c>
      <c r="J320" s="10">
        <v>2392.69</v>
      </c>
      <c r="K320" s="10">
        <v>1189.17</v>
      </c>
      <c r="L320" s="10">
        <f t="shared" si="28"/>
        <v>24808.589999999997</v>
      </c>
    </row>
    <row r="321" spans="1:12" ht="13" hidden="1" x14ac:dyDescent="0.15">
      <c r="A321" s="65" t="s">
        <v>96</v>
      </c>
      <c r="B321" s="10">
        <v>0</v>
      </c>
      <c r="C321" s="10">
        <v>1001.52</v>
      </c>
      <c r="D321" s="10">
        <v>437.4</v>
      </c>
      <c r="E321" s="10">
        <v>182.33</v>
      </c>
      <c r="F321" s="10">
        <v>495.55</v>
      </c>
      <c r="G321" s="10">
        <v>579.57000000000005</v>
      </c>
      <c r="H321" s="10">
        <v>255.14</v>
      </c>
      <c r="I321" s="10">
        <v>475.9</v>
      </c>
      <c r="J321" s="10">
        <v>1953.88</v>
      </c>
      <c r="K321" s="10">
        <v>275.08</v>
      </c>
      <c r="L321" s="10">
        <f t="shared" si="28"/>
        <v>5656.3700000000008</v>
      </c>
    </row>
    <row r="322" spans="1:12" ht="13" hidden="1" x14ac:dyDescent="0.15">
      <c r="A322" s="65" t="s">
        <v>95</v>
      </c>
      <c r="B322" s="10">
        <v>0</v>
      </c>
      <c r="C322" s="10">
        <v>0</v>
      </c>
      <c r="D322" s="10">
        <v>0</v>
      </c>
      <c r="E322" s="10">
        <v>0</v>
      </c>
      <c r="F322" s="10">
        <v>0</v>
      </c>
      <c r="G322" s="10">
        <v>0</v>
      </c>
      <c r="H322" s="10">
        <v>38.76</v>
      </c>
      <c r="I322" s="10">
        <v>199.02</v>
      </c>
      <c r="J322" s="10">
        <v>306.82</v>
      </c>
      <c r="K322" s="10">
        <v>400.2</v>
      </c>
      <c r="L322" s="10">
        <f t="shared" si="28"/>
        <v>944.8</v>
      </c>
    </row>
    <row r="323" spans="1:12" ht="13" hidden="1" x14ac:dyDescent="0.15">
      <c r="A323" s="65" t="s">
        <v>94</v>
      </c>
      <c r="B323" s="10">
        <v>0</v>
      </c>
      <c r="C323" s="10">
        <v>72.75</v>
      </c>
      <c r="D323" s="10">
        <v>122.65</v>
      </c>
      <c r="E323" s="10">
        <v>1115.06</v>
      </c>
      <c r="F323" s="10">
        <v>2890.36</v>
      </c>
      <c r="G323" s="10">
        <v>-2333.48</v>
      </c>
      <c r="H323" s="10">
        <v>3537.76</v>
      </c>
      <c r="I323" s="10">
        <v>1401.21</v>
      </c>
      <c r="J323" s="10">
        <v>0</v>
      </c>
      <c r="K323" s="10">
        <v>0</v>
      </c>
      <c r="L323" s="10">
        <f t="shared" si="28"/>
        <v>6806.31</v>
      </c>
    </row>
    <row r="324" spans="1:12" ht="13" hidden="1" x14ac:dyDescent="0.15">
      <c r="A324" s="65" t="s">
        <v>93</v>
      </c>
      <c r="B324" s="10">
        <v>30678.62</v>
      </c>
      <c r="C324" s="10">
        <v>13746.42</v>
      </c>
      <c r="D324" s="10">
        <v>36990.629999999997</v>
      </c>
      <c r="E324" s="10">
        <v>49522.98</v>
      </c>
      <c r="F324" s="10">
        <v>15700.74</v>
      </c>
      <c r="G324" s="10">
        <v>82929.149999999994</v>
      </c>
      <c r="H324" s="10">
        <v>24262.27</v>
      </c>
      <c r="I324" s="10">
        <v>78145.429999999993</v>
      </c>
      <c r="J324" s="10">
        <v>83613.960000000006</v>
      </c>
      <c r="K324" s="10">
        <v>-24229.86</v>
      </c>
      <c r="L324" s="10">
        <f t="shared" si="28"/>
        <v>391360.34</v>
      </c>
    </row>
    <row r="325" spans="1:12" ht="13" hidden="1" x14ac:dyDescent="0.15">
      <c r="A325" s="65" t="s">
        <v>91</v>
      </c>
      <c r="B325" s="10">
        <v>10334.93</v>
      </c>
      <c r="C325" s="10">
        <v>10867.87</v>
      </c>
      <c r="D325" s="10">
        <v>6776.6</v>
      </c>
      <c r="E325" s="10">
        <v>14546.14</v>
      </c>
      <c r="F325" s="10">
        <v>6560.07</v>
      </c>
      <c r="G325" s="10">
        <v>12216.44</v>
      </c>
      <c r="H325" s="10">
        <v>7771.36</v>
      </c>
      <c r="I325" s="10">
        <v>28299.93</v>
      </c>
      <c r="J325" s="10">
        <v>4656.28</v>
      </c>
      <c r="K325" s="10">
        <v>5686.95</v>
      </c>
      <c r="L325" s="10">
        <f t="shared" si="28"/>
        <v>107716.56999999999</v>
      </c>
    </row>
    <row r="326" spans="1:12" ht="13" hidden="1" x14ac:dyDescent="0.15">
      <c r="A326" s="65" t="s">
        <v>90</v>
      </c>
      <c r="B326" s="10">
        <v>43387.73</v>
      </c>
      <c r="C326" s="10">
        <v>30320.27</v>
      </c>
      <c r="D326" s="10">
        <v>41002.14</v>
      </c>
      <c r="E326" s="10">
        <v>58630.87</v>
      </c>
      <c r="F326" s="10">
        <v>54918.9</v>
      </c>
      <c r="G326" s="10">
        <v>43588.38</v>
      </c>
      <c r="H326" s="10">
        <v>63554.14</v>
      </c>
      <c r="I326" s="10">
        <v>101803.9</v>
      </c>
      <c r="J326" s="10">
        <v>59924.1</v>
      </c>
      <c r="K326" s="10">
        <v>43922.39</v>
      </c>
      <c r="L326" s="10">
        <f t="shared" si="28"/>
        <v>541052.81999999995</v>
      </c>
    </row>
    <row r="327" spans="1:12" ht="13" hidden="1" x14ac:dyDescent="0.15">
      <c r="A327" s="65" t="s">
        <v>89</v>
      </c>
      <c r="B327" s="10">
        <v>-5180.8900000000003</v>
      </c>
      <c r="C327" s="10">
        <v>3077.8</v>
      </c>
      <c r="D327" s="10">
        <v>-610.32000000000005</v>
      </c>
      <c r="E327" s="10">
        <v>2181.7600000000002</v>
      </c>
      <c r="F327" s="10">
        <v>6614.45</v>
      </c>
      <c r="G327" s="10">
        <v>-4957.2700000000004</v>
      </c>
      <c r="H327" s="10">
        <v>-5775.05</v>
      </c>
      <c r="I327" s="10">
        <v>-29486.92</v>
      </c>
      <c r="J327" s="10">
        <v>-6504.65</v>
      </c>
      <c r="K327" s="10">
        <v>-18187.8</v>
      </c>
      <c r="L327" s="10">
        <f t="shared" si="28"/>
        <v>-58828.89</v>
      </c>
    </row>
    <row r="328" spans="1:12" ht="13" hidden="1" x14ac:dyDescent="0.15">
      <c r="A328" s="65" t="s">
        <v>88</v>
      </c>
      <c r="B328" s="10">
        <v>14487.91</v>
      </c>
      <c r="C328" s="10">
        <v>13677.84</v>
      </c>
      <c r="D328" s="10">
        <v>14939.82</v>
      </c>
      <c r="E328" s="10">
        <v>15333.54</v>
      </c>
      <c r="F328" s="10">
        <v>12881.29</v>
      </c>
      <c r="G328" s="10">
        <v>8783.08</v>
      </c>
      <c r="H328" s="10">
        <v>8145.65</v>
      </c>
      <c r="I328" s="10">
        <v>7424.08</v>
      </c>
      <c r="J328" s="10">
        <v>7260.93</v>
      </c>
      <c r="K328" s="10">
        <v>4987.16</v>
      </c>
      <c r="L328" s="10">
        <f t="shared" si="28"/>
        <v>107921.29999999999</v>
      </c>
    </row>
    <row r="329" spans="1:12" ht="13" hidden="1" x14ac:dyDescent="0.15">
      <c r="A329" s="65" t="s">
        <v>87</v>
      </c>
      <c r="B329" s="10">
        <v>0</v>
      </c>
      <c r="C329" s="10">
        <v>0</v>
      </c>
      <c r="D329" s="10">
        <v>0</v>
      </c>
      <c r="E329" s="10">
        <v>0</v>
      </c>
      <c r="F329" s="10">
        <v>0</v>
      </c>
      <c r="G329" s="10">
        <v>5560.57</v>
      </c>
      <c r="H329" s="10">
        <v>5356.72</v>
      </c>
      <c r="I329" s="10">
        <v>4937.1099999999997</v>
      </c>
      <c r="J329" s="10">
        <v>2816.34</v>
      </c>
      <c r="K329" s="10">
        <v>850.36</v>
      </c>
      <c r="L329" s="10">
        <f t="shared" si="28"/>
        <v>19521.100000000002</v>
      </c>
    </row>
    <row r="330" spans="1:12" ht="13" hidden="1" x14ac:dyDescent="0.15">
      <c r="A330" s="65" t="s">
        <v>86</v>
      </c>
      <c r="B330" s="10">
        <v>27411.4</v>
      </c>
      <c r="C330" s="10">
        <v>30349.01</v>
      </c>
      <c r="D330" s="10">
        <v>31373.4</v>
      </c>
      <c r="E330" s="10">
        <v>34620.910000000003</v>
      </c>
      <c r="F330" s="10">
        <v>33144.39</v>
      </c>
      <c r="G330" s="10">
        <v>32773.629999999997</v>
      </c>
      <c r="H330" s="10">
        <v>32223.45</v>
      </c>
      <c r="I330" s="10">
        <v>29795.91</v>
      </c>
      <c r="J330" s="10">
        <v>28375.57</v>
      </c>
      <c r="K330" s="10">
        <v>20742.189999999999</v>
      </c>
      <c r="L330" s="10">
        <f t="shared" si="28"/>
        <v>300809.86</v>
      </c>
    </row>
    <row r="331" spans="1:12" ht="13" hidden="1" x14ac:dyDescent="0.15">
      <c r="A331" s="65" t="s">
        <v>85</v>
      </c>
      <c r="B331" s="10">
        <v>95168.66</v>
      </c>
      <c r="C331" s="10">
        <v>102146.76</v>
      </c>
      <c r="D331" s="10">
        <v>101234.54</v>
      </c>
      <c r="E331" s="10">
        <v>110912.01</v>
      </c>
      <c r="F331" s="10">
        <v>107643.09</v>
      </c>
      <c r="G331" s="10">
        <v>105884.21</v>
      </c>
      <c r="H331" s="10">
        <v>101243.89</v>
      </c>
      <c r="I331" s="10">
        <v>104840.49</v>
      </c>
      <c r="J331" s="10">
        <v>90040.12</v>
      </c>
      <c r="K331" s="10">
        <v>68713.67</v>
      </c>
      <c r="L331" s="10">
        <f t="shared" si="28"/>
        <v>987827.44</v>
      </c>
    </row>
    <row r="332" spans="1:12" ht="13" hidden="1" x14ac:dyDescent="0.15">
      <c r="A332" s="65" t="s">
        <v>172</v>
      </c>
      <c r="B332" s="10">
        <v>0</v>
      </c>
      <c r="C332" s="10">
        <v>0</v>
      </c>
      <c r="D332" s="10">
        <v>0</v>
      </c>
      <c r="E332" s="10">
        <v>0</v>
      </c>
      <c r="F332" s="10">
        <v>0</v>
      </c>
      <c r="G332" s="10">
        <v>0</v>
      </c>
      <c r="H332" s="10">
        <v>0</v>
      </c>
      <c r="I332" s="10">
        <v>0</v>
      </c>
      <c r="J332" s="10">
        <v>0</v>
      </c>
      <c r="K332" s="10">
        <v>-20985.69</v>
      </c>
      <c r="L332" s="10">
        <f t="shared" si="28"/>
        <v>-20985.69</v>
      </c>
    </row>
    <row r="333" spans="1:12" ht="13" hidden="1" x14ac:dyDescent="0.15">
      <c r="A333" s="65" t="s">
        <v>173</v>
      </c>
      <c r="B333" s="10">
        <v>0</v>
      </c>
      <c r="C333" s="10">
        <v>0</v>
      </c>
      <c r="D333" s="10">
        <v>0</v>
      </c>
      <c r="E333" s="10">
        <v>0</v>
      </c>
      <c r="F333" s="10">
        <v>0</v>
      </c>
      <c r="G333" s="10">
        <v>0</v>
      </c>
      <c r="H333" s="10">
        <v>0</v>
      </c>
      <c r="I333" s="10">
        <v>0</v>
      </c>
      <c r="J333" s="10">
        <v>-134347.67000000001</v>
      </c>
      <c r="K333" s="10">
        <v>-78946.16</v>
      </c>
      <c r="L333" s="10">
        <f t="shared" si="28"/>
        <v>-213293.83000000002</v>
      </c>
    </row>
    <row r="334" spans="1:12" ht="13" hidden="1" x14ac:dyDescent="0.15">
      <c r="A334" s="65" t="s">
        <v>84</v>
      </c>
      <c r="B334" s="10">
        <v>1482.33</v>
      </c>
      <c r="C334" s="10">
        <v>1982.6</v>
      </c>
      <c r="D334" s="10">
        <v>1811.75</v>
      </c>
      <c r="E334" s="10">
        <v>1719.55</v>
      </c>
      <c r="F334" s="10">
        <v>1651.94</v>
      </c>
      <c r="G334" s="10">
        <v>1833.82</v>
      </c>
      <c r="H334" s="10">
        <v>1790.02</v>
      </c>
      <c r="I334" s="10">
        <v>5617.97</v>
      </c>
      <c r="J334" s="10">
        <v>2098.75</v>
      </c>
      <c r="K334" s="10">
        <v>1872.69</v>
      </c>
      <c r="L334" s="10">
        <f t="shared" si="28"/>
        <v>21861.42</v>
      </c>
    </row>
    <row r="335" spans="1:12" ht="13" hidden="1" x14ac:dyDescent="0.15">
      <c r="A335" s="65" t="s">
        <v>83</v>
      </c>
      <c r="B335" s="10">
        <v>288598.86</v>
      </c>
      <c r="C335" s="10">
        <v>314860.90999999997</v>
      </c>
      <c r="D335" s="10">
        <v>253754.69</v>
      </c>
      <c r="E335" s="10">
        <v>193429.89</v>
      </c>
      <c r="F335" s="10">
        <v>402116.92</v>
      </c>
      <c r="G335" s="10">
        <v>316364.71999999997</v>
      </c>
      <c r="H335" s="10">
        <v>243049.2</v>
      </c>
      <c r="I335" s="10">
        <v>216286.43</v>
      </c>
      <c r="J335" s="10">
        <v>485858.17</v>
      </c>
      <c r="K335" s="10">
        <v>293618.03999999998</v>
      </c>
      <c r="L335" s="10">
        <f t="shared" si="28"/>
        <v>3007937.83</v>
      </c>
    </row>
    <row r="336" spans="1:12" ht="13" hidden="1" x14ac:dyDescent="0.15">
      <c r="A336" s="65" t="s">
        <v>82</v>
      </c>
      <c r="B336" s="10">
        <v>305210.93</v>
      </c>
      <c r="C336" s="10">
        <v>312724.96999999997</v>
      </c>
      <c r="D336" s="10">
        <v>295147.96000000002</v>
      </c>
      <c r="E336" s="10">
        <v>301015.7</v>
      </c>
      <c r="F336" s="10">
        <v>297403.49</v>
      </c>
      <c r="G336" s="10">
        <v>285554.73</v>
      </c>
      <c r="H336" s="10">
        <v>222981.71</v>
      </c>
      <c r="I336" s="10">
        <v>358513.89</v>
      </c>
      <c r="J336" s="10">
        <v>374851.64</v>
      </c>
      <c r="K336" s="10">
        <v>9370.5300000000007</v>
      </c>
      <c r="L336" s="10">
        <f t="shared" si="28"/>
        <v>2762775.55</v>
      </c>
    </row>
    <row r="337" spans="1:12" ht="13" hidden="1" x14ac:dyDescent="0.15">
      <c r="A337" s="65" t="s">
        <v>81</v>
      </c>
      <c r="B337" s="10">
        <v>0</v>
      </c>
      <c r="C337" s="10">
        <v>59850</v>
      </c>
      <c r="D337" s="10">
        <v>57974.83</v>
      </c>
      <c r="E337" s="10">
        <v>56154.71</v>
      </c>
      <c r="F337" s="10">
        <v>62858.91</v>
      </c>
      <c r="G337" s="10">
        <v>64164.75</v>
      </c>
      <c r="H337" s="10">
        <v>55468.36</v>
      </c>
      <c r="I337" s="10">
        <v>57432.58</v>
      </c>
      <c r="J337" s="10">
        <v>77990.16</v>
      </c>
      <c r="K337" s="10">
        <v>54618.6</v>
      </c>
      <c r="L337" s="10">
        <f t="shared" si="28"/>
        <v>546512.9</v>
      </c>
    </row>
    <row r="338" spans="1:12" ht="13" hidden="1" x14ac:dyDescent="0.15">
      <c r="A338" s="65" t="s">
        <v>77</v>
      </c>
      <c r="B338" s="10">
        <v>191375.17</v>
      </c>
      <c r="C338" s="10">
        <v>119102.28</v>
      </c>
      <c r="D338" s="10">
        <v>106223</v>
      </c>
      <c r="E338" s="10">
        <v>141059.9</v>
      </c>
      <c r="F338" s="10">
        <v>178194.58</v>
      </c>
      <c r="G338" s="10">
        <v>195193.89</v>
      </c>
      <c r="H338" s="10">
        <v>241282.35</v>
      </c>
      <c r="I338" s="10">
        <v>227284.47</v>
      </c>
      <c r="J338" s="10">
        <v>136342.54</v>
      </c>
      <c r="K338" s="10">
        <v>51584.06</v>
      </c>
      <c r="L338" s="10">
        <f t="shared" si="28"/>
        <v>1587642.24</v>
      </c>
    </row>
    <row r="339" spans="1:12" ht="13" hidden="1" x14ac:dyDescent="0.15">
      <c r="A339" s="65" t="s">
        <v>76</v>
      </c>
      <c r="B339" s="10">
        <v>4807.7</v>
      </c>
      <c r="C339" s="10">
        <v>0</v>
      </c>
      <c r="D339" s="10">
        <v>6538.47</v>
      </c>
      <c r="E339" s="10">
        <v>0</v>
      </c>
      <c r="F339" s="10">
        <v>18923.11</v>
      </c>
      <c r="G339" s="10">
        <v>5769.24</v>
      </c>
      <c r="H339" s="10">
        <v>0</v>
      </c>
      <c r="I339" s="10">
        <v>0</v>
      </c>
      <c r="J339" s="10">
        <v>27565.4</v>
      </c>
      <c r="K339" s="10">
        <v>8346.16</v>
      </c>
      <c r="L339" s="10">
        <f t="shared" si="28"/>
        <v>71950.080000000002</v>
      </c>
    </row>
    <row r="340" spans="1:12" ht="13" hidden="1" x14ac:dyDescent="0.15">
      <c r="A340" s="65" t="s">
        <v>75</v>
      </c>
      <c r="B340" s="10">
        <v>0</v>
      </c>
      <c r="C340" s="10">
        <v>0</v>
      </c>
      <c r="D340" s="10">
        <v>221.59</v>
      </c>
      <c r="E340" s="10">
        <v>10522.15</v>
      </c>
      <c r="F340" s="10">
        <v>0</v>
      </c>
      <c r="G340" s="10">
        <v>0</v>
      </c>
      <c r="H340" s="10">
        <v>0</v>
      </c>
      <c r="I340" s="10">
        <v>0</v>
      </c>
      <c r="J340" s="10">
        <v>0</v>
      </c>
      <c r="K340" s="10">
        <v>0</v>
      </c>
      <c r="L340" s="10">
        <f t="shared" si="28"/>
        <v>10743.74</v>
      </c>
    </row>
    <row r="341" spans="1:12" ht="13" hidden="1" x14ac:dyDescent="0.15">
      <c r="A341" s="65" t="s">
        <v>74</v>
      </c>
      <c r="B341" s="10">
        <v>409555.86</v>
      </c>
      <c r="C341" s="10">
        <v>364795.46</v>
      </c>
      <c r="D341" s="10">
        <v>442040.34</v>
      </c>
      <c r="E341" s="10">
        <v>483466.09</v>
      </c>
      <c r="F341" s="10">
        <v>498322.4</v>
      </c>
      <c r="G341" s="10">
        <v>503562.08</v>
      </c>
      <c r="H341" s="10">
        <v>404804.63</v>
      </c>
      <c r="I341" s="10">
        <v>445324.63</v>
      </c>
      <c r="J341" s="10">
        <v>658943.62</v>
      </c>
      <c r="K341" s="10">
        <v>-1406.19</v>
      </c>
      <c r="L341" s="10">
        <f t="shared" si="28"/>
        <v>4209408.92</v>
      </c>
    </row>
    <row r="342" spans="1:12" ht="13" hidden="1" x14ac:dyDescent="0.15">
      <c r="A342" s="65" t="s">
        <v>73</v>
      </c>
      <c r="B342" s="10">
        <v>57311.79</v>
      </c>
      <c r="C342" s="10">
        <v>59159.49</v>
      </c>
      <c r="D342" s="10">
        <v>88395.8</v>
      </c>
      <c r="E342" s="10">
        <v>19589.09</v>
      </c>
      <c r="F342" s="10">
        <v>82253.820000000007</v>
      </c>
      <c r="G342" s="10">
        <v>106593.26</v>
      </c>
      <c r="H342" s="10">
        <v>126249.56</v>
      </c>
      <c r="I342" s="10">
        <v>-8791</v>
      </c>
      <c r="J342" s="10">
        <v>83548.23</v>
      </c>
      <c r="K342" s="10">
        <v>-323778.61</v>
      </c>
      <c r="L342" s="10">
        <f t="shared" si="28"/>
        <v>290531.43000000005</v>
      </c>
    </row>
    <row r="343" spans="1:12" ht="13" hidden="1" x14ac:dyDescent="0.15">
      <c r="A343" s="65" t="s">
        <v>72</v>
      </c>
      <c r="B343" s="10">
        <v>0</v>
      </c>
      <c r="C343" s="10">
        <v>0</v>
      </c>
      <c r="D343" s="10">
        <v>0</v>
      </c>
      <c r="E343" s="10">
        <v>0</v>
      </c>
      <c r="F343" s="10">
        <v>0</v>
      </c>
      <c r="G343" s="10">
        <v>234.9</v>
      </c>
      <c r="H343" s="10">
        <v>-6.68</v>
      </c>
      <c r="I343" s="10">
        <v>-3.6</v>
      </c>
      <c r="J343" s="10">
        <v>0</v>
      </c>
      <c r="K343" s="10">
        <v>0</v>
      </c>
      <c r="L343" s="10">
        <f t="shared" si="28"/>
        <v>224.62</v>
      </c>
    </row>
    <row r="344" spans="1:12" ht="13" hidden="1" x14ac:dyDescent="0.15">
      <c r="A344" s="65" t="s">
        <v>71</v>
      </c>
      <c r="B344" s="10">
        <v>3086416.35</v>
      </c>
      <c r="C344" s="10">
        <v>3301266.02</v>
      </c>
      <c r="D344" s="10">
        <v>3294868.07</v>
      </c>
      <c r="E344" s="10">
        <v>3584664.78</v>
      </c>
      <c r="F344" s="10">
        <v>3771899.33</v>
      </c>
      <c r="G344" s="10">
        <v>3951304.27</v>
      </c>
      <c r="H344" s="10">
        <v>3895298.55</v>
      </c>
      <c r="I344" s="10">
        <v>4547893.57</v>
      </c>
      <c r="J344" s="10">
        <v>4923295.66</v>
      </c>
      <c r="K344" s="10">
        <v>3346488.06</v>
      </c>
      <c r="L344" s="10">
        <f t="shared" si="28"/>
        <v>37703394.659999996</v>
      </c>
    </row>
    <row r="345" spans="1:12" ht="13" hidden="1" x14ac:dyDescent="0.15">
      <c r="A345" s="66" t="s">
        <v>178</v>
      </c>
      <c r="B345" s="16">
        <f t="shared" ref="B345:L345" si="29">SUM(B283:B344)</f>
        <v>5376679.2699999996</v>
      </c>
      <c r="C345" s="16">
        <f t="shared" si="29"/>
        <v>5537296.3600000013</v>
      </c>
      <c r="D345" s="16">
        <f t="shared" si="29"/>
        <v>5672642.9100000001</v>
      </c>
      <c r="E345" s="16">
        <f t="shared" si="29"/>
        <v>6038956.7699999996</v>
      </c>
      <c r="F345" s="16">
        <f t="shared" si="29"/>
        <v>6836998.6199999992</v>
      </c>
      <c r="G345" s="16">
        <f t="shared" si="29"/>
        <v>7034183.6899999995</v>
      </c>
      <c r="H345" s="16">
        <f t="shared" si="29"/>
        <v>6752665.9299999997</v>
      </c>
      <c r="I345" s="16">
        <f t="shared" si="29"/>
        <v>7763155.620000001</v>
      </c>
      <c r="J345" s="16">
        <f t="shared" si="29"/>
        <v>8679067.4199999999</v>
      </c>
      <c r="K345" s="16">
        <f t="shared" si="29"/>
        <v>4701630.2199999988</v>
      </c>
      <c r="L345" s="16">
        <f t="shared" si="29"/>
        <v>64393276.809999987</v>
      </c>
    </row>
    <row r="346" spans="1:12" ht="13" hidden="1" x14ac:dyDescent="0.15">
      <c r="A346" s="64" t="s">
        <v>179</v>
      </c>
      <c r="B346" s="7"/>
      <c r="C346" s="7"/>
      <c r="D346" s="7"/>
      <c r="E346" s="7"/>
      <c r="F346" s="7"/>
      <c r="G346" s="7"/>
      <c r="H346" s="7"/>
      <c r="I346" s="7"/>
      <c r="J346" s="7"/>
      <c r="K346" s="7"/>
      <c r="L346" s="7"/>
    </row>
    <row r="347" spans="1:12" ht="13" hidden="1" x14ac:dyDescent="0.15">
      <c r="A347" s="65" t="s">
        <v>129</v>
      </c>
      <c r="B347" s="10">
        <v>0</v>
      </c>
      <c r="C347" s="10">
        <v>0</v>
      </c>
      <c r="D347" s="10">
        <v>83564.800000000003</v>
      </c>
      <c r="E347" s="10">
        <v>265586.19</v>
      </c>
      <c r="F347" s="10">
        <v>239179.38</v>
      </c>
      <c r="G347" s="10">
        <v>309532.53999999998</v>
      </c>
      <c r="H347" s="10">
        <v>311478.78999999998</v>
      </c>
      <c r="I347" s="10">
        <v>356600.56</v>
      </c>
      <c r="J347" s="10">
        <v>362650.78</v>
      </c>
      <c r="K347" s="10">
        <v>253711.8</v>
      </c>
      <c r="L347" s="10">
        <f t="shared" ref="L347:L390" si="30">SUM(B347:K347)</f>
        <v>2182304.84</v>
      </c>
    </row>
    <row r="348" spans="1:12" ht="13" hidden="1" x14ac:dyDescent="0.15">
      <c r="A348" s="65" t="s">
        <v>128</v>
      </c>
      <c r="B348" s="10">
        <v>12640.53</v>
      </c>
      <c r="C348" s="10">
        <v>0</v>
      </c>
      <c r="D348" s="10">
        <v>0</v>
      </c>
      <c r="E348" s="10">
        <v>0</v>
      </c>
      <c r="F348" s="10">
        <v>0</v>
      </c>
      <c r="G348" s="10">
        <v>0</v>
      </c>
      <c r="H348" s="10">
        <v>0</v>
      </c>
      <c r="I348" s="10">
        <v>0</v>
      </c>
      <c r="J348" s="10">
        <v>0</v>
      </c>
      <c r="K348" s="10">
        <v>0</v>
      </c>
      <c r="L348" s="10">
        <f t="shared" si="30"/>
        <v>12640.53</v>
      </c>
    </row>
    <row r="349" spans="1:12" ht="13" hidden="1" x14ac:dyDescent="0.15">
      <c r="A349" s="65" t="s">
        <v>127</v>
      </c>
      <c r="B349" s="10">
        <v>81985.210000000006</v>
      </c>
      <c r="C349" s="10">
        <v>93420.17</v>
      </c>
      <c r="D349" s="10">
        <v>124362.67</v>
      </c>
      <c r="E349" s="10">
        <v>222180.03</v>
      </c>
      <c r="F349" s="10">
        <v>185659.81</v>
      </c>
      <c r="G349" s="10">
        <v>157723.10999999999</v>
      </c>
      <c r="H349" s="10">
        <v>158372.37</v>
      </c>
      <c r="I349" s="10">
        <v>227056.28</v>
      </c>
      <c r="J349" s="10">
        <v>251612.65</v>
      </c>
      <c r="K349" s="10">
        <v>167538.26999999999</v>
      </c>
      <c r="L349" s="10">
        <f t="shared" si="30"/>
        <v>1669910.5699999998</v>
      </c>
    </row>
    <row r="350" spans="1:12" ht="13" hidden="1" x14ac:dyDescent="0.15">
      <c r="A350" s="65" t="s">
        <v>126</v>
      </c>
      <c r="B350" s="10">
        <v>258268.42</v>
      </c>
      <c r="C350" s="10">
        <v>278588.11</v>
      </c>
      <c r="D350" s="10">
        <v>226048.02</v>
      </c>
      <c r="E350" s="10">
        <v>103254.1</v>
      </c>
      <c r="F350" s="10">
        <v>78479.48</v>
      </c>
      <c r="G350" s="10">
        <v>43589.66</v>
      </c>
      <c r="H350" s="10">
        <v>54089.97</v>
      </c>
      <c r="I350" s="10">
        <v>43160.68</v>
      </c>
      <c r="J350" s="10">
        <v>58121.96</v>
      </c>
      <c r="K350" s="10">
        <v>31134.63</v>
      </c>
      <c r="L350" s="10">
        <f t="shared" si="30"/>
        <v>1174735.0299999998</v>
      </c>
    </row>
    <row r="351" spans="1:12" ht="13" hidden="1" x14ac:dyDescent="0.15">
      <c r="A351" s="65" t="s">
        <v>125</v>
      </c>
      <c r="B351" s="10">
        <v>0</v>
      </c>
      <c r="C351" s="10">
        <v>0</v>
      </c>
      <c r="D351" s="10">
        <v>0</v>
      </c>
      <c r="E351" s="10">
        <v>896.95</v>
      </c>
      <c r="F351" s="10">
        <v>1453.29</v>
      </c>
      <c r="G351" s="10">
        <v>1395.51</v>
      </c>
      <c r="H351" s="10">
        <v>2166.87</v>
      </c>
      <c r="I351" s="10">
        <v>1940.49</v>
      </c>
      <c r="J351" s="10">
        <v>6580.75</v>
      </c>
      <c r="K351" s="10">
        <v>63855.93</v>
      </c>
      <c r="L351" s="10">
        <f t="shared" si="30"/>
        <v>78289.790000000008</v>
      </c>
    </row>
    <row r="352" spans="1:12" ht="13" hidden="1" x14ac:dyDescent="0.15">
      <c r="A352" s="65" t="s">
        <v>123</v>
      </c>
      <c r="B352" s="10">
        <v>0</v>
      </c>
      <c r="C352" s="10">
        <v>1853.33</v>
      </c>
      <c r="D352" s="10">
        <v>2556.5300000000002</v>
      </c>
      <c r="E352" s="10">
        <v>2996.36</v>
      </c>
      <c r="F352" s="10">
        <v>3786.76</v>
      </c>
      <c r="G352" s="10">
        <v>3969.33</v>
      </c>
      <c r="H352" s="10">
        <v>4276.04</v>
      </c>
      <c r="I352" s="10">
        <v>4737.12</v>
      </c>
      <c r="J352" s="10">
        <v>3981.57</v>
      </c>
      <c r="K352" s="10">
        <v>3886.44</v>
      </c>
      <c r="L352" s="10">
        <f t="shared" si="30"/>
        <v>32043.48</v>
      </c>
    </row>
    <row r="353" spans="1:12" ht="13" hidden="1" x14ac:dyDescent="0.15">
      <c r="A353" s="65" t="s">
        <v>122</v>
      </c>
      <c r="B353" s="10">
        <v>0</v>
      </c>
      <c r="C353" s="10">
        <v>-28.75</v>
      </c>
      <c r="D353" s="10">
        <v>0</v>
      </c>
      <c r="E353" s="10">
        <v>0</v>
      </c>
      <c r="F353" s="10">
        <v>0</v>
      </c>
      <c r="G353" s="10">
        <v>0</v>
      </c>
      <c r="H353" s="10">
        <v>0</v>
      </c>
      <c r="I353" s="10">
        <v>0</v>
      </c>
      <c r="J353" s="10">
        <v>0</v>
      </c>
      <c r="K353" s="10">
        <v>0</v>
      </c>
      <c r="L353" s="10">
        <f t="shared" si="30"/>
        <v>-28.75</v>
      </c>
    </row>
    <row r="354" spans="1:12" ht="13" hidden="1" x14ac:dyDescent="0.15">
      <c r="A354" s="65" t="s">
        <v>121</v>
      </c>
      <c r="B354" s="10">
        <v>0</v>
      </c>
      <c r="C354" s="10">
        <v>-154.47999999999999</v>
      </c>
      <c r="D354" s="10">
        <v>0</v>
      </c>
      <c r="E354" s="10">
        <v>0</v>
      </c>
      <c r="F354" s="10">
        <v>0</v>
      </c>
      <c r="G354" s="10">
        <v>0</v>
      </c>
      <c r="H354" s="10">
        <v>0</v>
      </c>
      <c r="I354" s="10">
        <v>0</v>
      </c>
      <c r="J354" s="10">
        <v>0</v>
      </c>
      <c r="K354" s="10">
        <v>0</v>
      </c>
      <c r="L354" s="10">
        <f t="shared" si="30"/>
        <v>-154.47999999999999</v>
      </c>
    </row>
    <row r="355" spans="1:12" ht="13" hidden="1" x14ac:dyDescent="0.15">
      <c r="A355" s="65" t="s">
        <v>120</v>
      </c>
      <c r="B355" s="10">
        <v>0</v>
      </c>
      <c r="C355" s="10">
        <v>0</v>
      </c>
      <c r="D355" s="10">
        <v>0</v>
      </c>
      <c r="E355" s="10">
        <v>465</v>
      </c>
      <c r="F355" s="10">
        <v>344.87</v>
      </c>
      <c r="G355" s="10">
        <v>378.72</v>
      </c>
      <c r="H355" s="10">
        <v>470.56</v>
      </c>
      <c r="I355" s="10">
        <v>394.23</v>
      </c>
      <c r="J355" s="10">
        <v>428.55</v>
      </c>
      <c r="K355" s="10">
        <v>307.27</v>
      </c>
      <c r="L355" s="10">
        <f t="shared" si="30"/>
        <v>2789.2000000000003</v>
      </c>
    </row>
    <row r="356" spans="1:12" ht="13" hidden="1" x14ac:dyDescent="0.15">
      <c r="A356" s="65" t="s">
        <v>119</v>
      </c>
      <c r="B356" s="10">
        <v>388.34</v>
      </c>
      <c r="C356" s="10">
        <v>418.18</v>
      </c>
      <c r="D356" s="10">
        <v>445.48</v>
      </c>
      <c r="E356" s="10">
        <v>271.88</v>
      </c>
      <c r="F356" s="10">
        <v>0</v>
      </c>
      <c r="G356" s="10">
        <v>0</v>
      </c>
      <c r="H356" s="10">
        <v>0</v>
      </c>
      <c r="I356" s="10">
        <v>0</v>
      </c>
      <c r="J356" s="10">
        <v>0</v>
      </c>
      <c r="K356" s="10">
        <v>0</v>
      </c>
      <c r="L356" s="10">
        <f t="shared" si="30"/>
        <v>1523.88</v>
      </c>
    </row>
    <row r="357" spans="1:12" ht="13" hidden="1" x14ac:dyDescent="0.15">
      <c r="A357" s="65" t="s">
        <v>117</v>
      </c>
      <c r="B357" s="10">
        <v>159.71</v>
      </c>
      <c r="C357" s="10">
        <v>690</v>
      </c>
      <c r="D357" s="10">
        <v>80</v>
      </c>
      <c r="E357" s="10">
        <v>190</v>
      </c>
      <c r="F357" s="10">
        <v>0</v>
      </c>
      <c r="G357" s="10">
        <v>0</v>
      </c>
      <c r="H357" s="10">
        <v>0</v>
      </c>
      <c r="I357" s="10">
        <v>0</v>
      </c>
      <c r="J357" s="10">
        <v>0</v>
      </c>
      <c r="K357" s="10">
        <v>0</v>
      </c>
      <c r="L357" s="10">
        <f t="shared" si="30"/>
        <v>1119.71</v>
      </c>
    </row>
    <row r="358" spans="1:12" ht="13" hidden="1" x14ac:dyDescent="0.15">
      <c r="A358" s="65" t="s">
        <v>114</v>
      </c>
      <c r="B358" s="10">
        <v>3662.7</v>
      </c>
      <c r="C358" s="10">
        <v>3662.7</v>
      </c>
      <c r="D358" s="10">
        <v>3662.7</v>
      </c>
      <c r="E358" s="10">
        <v>2441.77</v>
      </c>
      <c r="F358" s="10">
        <v>0</v>
      </c>
      <c r="G358" s="10">
        <v>0</v>
      </c>
      <c r="H358" s="10">
        <v>0</v>
      </c>
      <c r="I358" s="10">
        <v>0</v>
      </c>
      <c r="J358" s="10">
        <v>0</v>
      </c>
      <c r="K358" s="10">
        <v>0</v>
      </c>
      <c r="L358" s="10">
        <f t="shared" si="30"/>
        <v>13429.869999999999</v>
      </c>
    </row>
    <row r="359" spans="1:12" ht="13" hidden="1" x14ac:dyDescent="0.15">
      <c r="A359" s="65" t="s">
        <v>136</v>
      </c>
      <c r="B359" s="10">
        <v>150</v>
      </c>
      <c r="C359" s="10">
        <v>0</v>
      </c>
      <c r="D359" s="10">
        <v>0</v>
      </c>
      <c r="E359" s="10">
        <v>0</v>
      </c>
      <c r="F359" s="10">
        <v>0</v>
      </c>
      <c r="G359" s="10">
        <v>0</v>
      </c>
      <c r="H359" s="10">
        <v>0</v>
      </c>
      <c r="I359" s="10">
        <v>0</v>
      </c>
      <c r="J359" s="10">
        <v>0</v>
      </c>
      <c r="K359" s="10">
        <v>0</v>
      </c>
      <c r="L359" s="10">
        <f t="shared" si="30"/>
        <v>150</v>
      </c>
    </row>
    <row r="360" spans="1:12" ht="13" hidden="1" x14ac:dyDescent="0.15">
      <c r="A360" s="65" t="s">
        <v>112</v>
      </c>
      <c r="B360" s="10">
        <v>10050.120000000001</v>
      </c>
      <c r="C360" s="10">
        <v>9525.26</v>
      </c>
      <c r="D360" s="10">
        <v>9024.66</v>
      </c>
      <c r="E360" s="10">
        <v>8468.7199999999993</v>
      </c>
      <c r="F360" s="10">
        <v>7973.61</v>
      </c>
      <c r="G360" s="10">
        <v>7081.18</v>
      </c>
      <c r="H360" s="10">
        <v>6416.41</v>
      </c>
      <c r="I360" s="10">
        <v>6082.67</v>
      </c>
      <c r="J360" s="10">
        <v>3311.12</v>
      </c>
      <c r="K360" s="10">
        <v>1752.27</v>
      </c>
      <c r="L360" s="10">
        <f t="shared" si="30"/>
        <v>69686.02</v>
      </c>
    </row>
    <row r="361" spans="1:12" ht="13" hidden="1" x14ac:dyDescent="0.15">
      <c r="A361" s="65" t="s">
        <v>110</v>
      </c>
      <c r="B361" s="10">
        <v>240.2</v>
      </c>
      <c r="C361" s="10">
        <v>0</v>
      </c>
      <c r="D361" s="10">
        <v>0</v>
      </c>
      <c r="E361" s="10">
        <v>0</v>
      </c>
      <c r="F361" s="10">
        <v>0</v>
      </c>
      <c r="G361" s="10">
        <v>0</v>
      </c>
      <c r="H361" s="10">
        <v>0</v>
      </c>
      <c r="I361" s="10">
        <v>0</v>
      </c>
      <c r="J361" s="10">
        <v>0</v>
      </c>
      <c r="K361" s="10">
        <v>0</v>
      </c>
      <c r="L361" s="10">
        <f t="shared" si="30"/>
        <v>240.2</v>
      </c>
    </row>
    <row r="362" spans="1:12" ht="13" hidden="1" x14ac:dyDescent="0.15">
      <c r="A362" s="65" t="s">
        <v>109</v>
      </c>
      <c r="B362" s="10">
        <v>-0.2</v>
      </c>
      <c r="C362" s="10">
        <v>0</v>
      </c>
      <c r="D362" s="10">
        <v>80.31</v>
      </c>
      <c r="E362" s="10">
        <v>0</v>
      </c>
      <c r="F362" s="10">
        <v>0</v>
      </c>
      <c r="G362" s="10">
        <v>0</v>
      </c>
      <c r="H362" s="10">
        <v>0</v>
      </c>
      <c r="I362" s="10">
        <v>0</v>
      </c>
      <c r="J362" s="10">
        <v>173.8</v>
      </c>
      <c r="K362" s="10">
        <v>-173.8</v>
      </c>
      <c r="L362" s="10">
        <f t="shared" si="30"/>
        <v>80.110000000000014</v>
      </c>
    </row>
    <row r="363" spans="1:12" ht="13" hidden="1" x14ac:dyDescent="0.15">
      <c r="A363" s="65" t="s">
        <v>107</v>
      </c>
      <c r="B363" s="10">
        <v>40.79</v>
      </c>
      <c r="C363" s="10">
        <v>53.46</v>
      </c>
      <c r="D363" s="10">
        <v>0</v>
      </c>
      <c r="E363" s="10">
        <v>0</v>
      </c>
      <c r="F363" s="10">
        <v>2.36</v>
      </c>
      <c r="G363" s="10">
        <v>110.88</v>
      </c>
      <c r="H363" s="10">
        <v>0</v>
      </c>
      <c r="I363" s="10">
        <v>0</v>
      </c>
      <c r="J363" s="10">
        <v>0</v>
      </c>
      <c r="K363" s="10">
        <v>84.59</v>
      </c>
      <c r="L363" s="10">
        <f t="shared" si="30"/>
        <v>292.08000000000004</v>
      </c>
    </row>
    <row r="364" spans="1:12" ht="13" hidden="1" x14ac:dyDescent="0.15">
      <c r="A364" s="65" t="s">
        <v>105</v>
      </c>
      <c r="B364" s="10">
        <v>4251</v>
      </c>
      <c r="C364" s="10">
        <v>2785.08</v>
      </c>
      <c r="D364" s="10">
        <v>2785.08</v>
      </c>
      <c r="E364" s="10">
        <v>2785.08</v>
      </c>
      <c r="F364" s="10">
        <v>1526.58</v>
      </c>
      <c r="G364" s="10">
        <v>1875</v>
      </c>
      <c r="H364" s="10">
        <v>1875</v>
      </c>
      <c r="I364" s="10">
        <v>1875</v>
      </c>
      <c r="J364" s="10">
        <v>1125</v>
      </c>
      <c r="K364" s="10">
        <v>-1125</v>
      </c>
      <c r="L364" s="10">
        <f t="shared" si="30"/>
        <v>19757.82</v>
      </c>
    </row>
    <row r="365" spans="1:12" ht="13" hidden="1" x14ac:dyDescent="0.15">
      <c r="A365" s="65" t="s">
        <v>104</v>
      </c>
      <c r="B365" s="10">
        <v>0</v>
      </c>
      <c r="C365" s="10">
        <v>0</v>
      </c>
      <c r="D365" s="10">
        <v>0</v>
      </c>
      <c r="E365" s="10">
        <v>0</v>
      </c>
      <c r="F365" s="10">
        <v>0</v>
      </c>
      <c r="G365" s="10">
        <v>79.98</v>
      </c>
      <c r="H365" s="10">
        <v>-79.98</v>
      </c>
      <c r="I365" s="10">
        <v>0</v>
      </c>
      <c r="J365" s="10">
        <v>0</v>
      </c>
      <c r="K365" s="10">
        <v>0</v>
      </c>
      <c r="L365" s="10">
        <f t="shared" si="30"/>
        <v>0</v>
      </c>
    </row>
    <row r="366" spans="1:12" ht="13" hidden="1" x14ac:dyDescent="0.15">
      <c r="A366" s="65" t="s">
        <v>103</v>
      </c>
      <c r="B366" s="10">
        <v>0</v>
      </c>
      <c r="C366" s="10">
        <v>0</v>
      </c>
      <c r="D366" s="10">
        <v>0</v>
      </c>
      <c r="E366" s="10">
        <v>4033.58</v>
      </c>
      <c r="F366" s="10">
        <v>8563.6</v>
      </c>
      <c r="G366" s="10">
        <v>1978.6</v>
      </c>
      <c r="H366" s="10">
        <v>15117.18</v>
      </c>
      <c r="I366" s="10">
        <v>910.51</v>
      </c>
      <c r="J366" s="10">
        <v>1413.86</v>
      </c>
      <c r="K366" s="10">
        <v>10263.040000000001</v>
      </c>
      <c r="L366" s="10">
        <f t="shared" si="30"/>
        <v>42280.369999999995</v>
      </c>
    </row>
    <row r="367" spans="1:12" ht="13" hidden="1" x14ac:dyDescent="0.15">
      <c r="A367" s="65" t="s">
        <v>100</v>
      </c>
      <c r="B367" s="10">
        <v>0</v>
      </c>
      <c r="C367" s="10">
        <v>0</v>
      </c>
      <c r="D367" s="10">
        <v>0</v>
      </c>
      <c r="E367" s="10">
        <v>0</v>
      </c>
      <c r="F367" s="10">
        <v>62.93</v>
      </c>
      <c r="G367" s="10">
        <v>58.49</v>
      </c>
      <c r="H367" s="10">
        <v>63.36</v>
      </c>
      <c r="I367" s="10">
        <v>0</v>
      </c>
      <c r="J367" s="10">
        <v>0</v>
      </c>
      <c r="K367" s="10">
        <v>0</v>
      </c>
      <c r="L367" s="10">
        <f t="shared" si="30"/>
        <v>184.78</v>
      </c>
    </row>
    <row r="368" spans="1:12" ht="13" hidden="1" x14ac:dyDescent="0.15">
      <c r="A368" s="65" t="s">
        <v>132</v>
      </c>
      <c r="B368" s="10">
        <v>-4833.43</v>
      </c>
      <c r="C368" s="10">
        <v>455.64</v>
      </c>
      <c r="D368" s="10">
        <v>495.64</v>
      </c>
      <c r="E368" s="10">
        <v>575.64</v>
      </c>
      <c r="F368" s="10">
        <v>1145.58</v>
      </c>
      <c r="G368" s="10">
        <v>465.75</v>
      </c>
      <c r="H368" s="10">
        <v>486.03</v>
      </c>
      <c r="I368" s="10">
        <v>475.89</v>
      </c>
      <c r="J368" s="10">
        <v>882.59</v>
      </c>
      <c r="K368" s="10">
        <v>447.17</v>
      </c>
      <c r="L368" s="10">
        <f t="shared" si="30"/>
        <v>596.49999999999977</v>
      </c>
    </row>
    <row r="369" spans="1:12" ht="13" hidden="1" x14ac:dyDescent="0.15">
      <c r="A369" s="65" t="s">
        <v>97</v>
      </c>
      <c r="B369" s="10">
        <v>0</v>
      </c>
      <c r="C369" s="10">
        <v>104.54</v>
      </c>
      <c r="D369" s="10">
        <v>0</v>
      </c>
      <c r="E369" s="10">
        <v>923</v>
      </c>
      <c r="F369" s="10">
        <v>1388.12</v>
      </c>
      <c r="G369" s="10">
        <v>-755</v>
      </c>
      <c r="H369" s="10">
        <v>4484.8900000000003</v>
      </c>
      <c r="I369" s="10">
        <v>2500</v>
      </c>
      <c r="J369" s="10">
        <v>0</v>
      </c>
      <c r="K369" s="10">
        <v>0</v>
      </c>
      <c r="L369" s="10">
        <f t="shared" si="30"/>
        <v>8645.5499999999993</v>
      </c>
    </row>
    <row r="370" spans="1:12" ht="13" hidden="1" x14ac:dyDescent="0.15">
      <c r="A370" s="65" t="s">
        <v>96</v>
      </c>
      <c r="B370" s="10">
        <v>0</v>
      </c>
      <c r="C370" s="10">
        <v>0</v>
      </c>
      <c r="D370" s="10">
        <v>0</v>
      </c>
      <c r="E370" s="10">
        <v>0</v>
      </c>
      <c r="F370" s="10">
        <v>0</v>
      </c>
      <c r="G370" s="10">
        <v>0</v>
      </c>
      <c r="H370" s="10">
        <v>385.95</v>
      </c>
      <c r="I370" s="10">
        <v>315.88</v>
      </c>
      <c r="J370" s="10">
        <v>0</v>
      </c>
      <c r="K370" s="10">
        <v>0</v>
      </c>
      <c r="L370" s="10">
        <f t="shared" si="30"/>
        <v>701.82999999999993</v>
      </c>
    </row>
    <row r="371" spans="1:12" ht="13" hidden="1" x14ac:dyDescent="0.15">
      <c r="A371" s="65" t="s">
        <v>94</v>
      </c>
      <c r="B371" s="10">
        <v>0</v>
      </c>
      <c r="C371" s="10">
        <v>0</v>
      </c>
      <c r="D371" s="10">
        <v>0</v>
      </c>
      <c r="E371" s="10">
        <v>563.69000000000005</v>
      </c>
      <c r="F371" s="10">
        <v>1656.23</v>
      </c>
      <c r="G371" s="10">
        <v>-1656.23</v>
      </c>
      <c r="H371" s="10">
        <v>1791.81</v>
      </c>
      <c r="I371" s="10">
        <v>691.07</v>
      </c>
      <c r="J371" s="10">
        <v>0</v>
      </c>
      <c r="K371" s="10">
        <v>0</v>
      </c>
      <c r="L371" s="10">
        <f t="shared" si="30"/>
        <v>3046.57</v>
      </c>
    </row>
    <row r="372" spans="1:12" ht="13" hidden="1" x14ac:dyDescent="0.15">
      <c r="A372" s="65" t="s">
        <v>93</v>
      </c>
      <c r="B372" s="10">
        <v>1242.29</v>
      </c>
      <c r="C372" s="10">
        <v>0</v>
      </c>
      <c r="D372" s="10">
        <v>760.79</v>
      </c>
      <c r="E372" s="10">
        <v>1156.32</v>
      </c>
      <c r="F372" s="10">
        <v>140.80000000000001</v>
      </c>
      <c r="G372" s="10">
        <v>8783.7199999999993</v>
      </c>
      <c r="H372" s="10">
        <v>1599.04</v>
      </c>
      <c r="I372" s="10">
        <v>1183.0899999999999</v>
      </c>
      <c r="J372" s="10">
        <v>3780.68</v>
      </c>
      <c r="K372" s="10">
        <v>1189.3499999999999</v>
      </c>
      <c r="L372" s="10">
        <f t="shared" si="30"/>
        <v>19836.079999999998</v>
      </c>
    </row>
    <row r="373" spans="1:12" ht="13" hidden="1" x14ac:dyDescent="0.15">
      <c r="A373" s="65" t="s">
        <v>91</v>
      </c>
      <c r="B373" s="10">
        <v>1782.26</v>
      </c>
      <c r="C373" s="10">
        <v>2272.8000000000002</v>
      </c>
      <c r="D373" s="10">
        <v>1450.61</v>
      </c>
      <c r="E373" s="10">
        <v>1263.08</v>
      </c>
      <c r="F373" s="10">
        <v>12.56</v>
      </c>
      <c r="G373" s="10">
        <v>4359.67</v>
      </c>
      <c r="H373" s="10">
        <v>441.74</v>
      </c>
      <c r="I373" s="10">
        <v>1200.72</v>
      </c>
      <c r="J373" s="10">
        <v>1739.75</v>
      </c>
      <c r="K373" s="10">
        <v>1948.81</v>
      </c>
      <c r="L373" s="10">
        <f t="shared" si="30"/>
        <v>16472</v>
      </c>
    </row>
    <row r="374" spans="1:12" ht="13" hidden="1" x14ac:dyDescent="0.15">
      <c r="A374" s="65" t="s">
        <v>90</v>
      </c>
      <c r="B374" s="10">
        <v>5444.76</v>
      </c>
      <c r="C374" s="10">
        <v>759.94</v>
      </c>
      <c r="D374" s="10">
        <v>1815.79</v>
      </c>
      <c r="E374" s="10">
        <v>1841.07</v>
      </c>
      <c r="F374" s="10">
        <v>4718.29</v>
      </c>
      <c r="G374" s="10">
        <v>1370.31</v>
      </c>
      <c r="H374" s="10">
        <v>4502.9399999999996</v>
      </c>
      <c r="I374" s="10">
        <v>1126.4000000000001</v>
      </c>
      <c r="J374" s="10">
        <v>4758.5600000000004</v>
      </c>
      <c r="K374" s="10">
        <v>108.3</v>
      </c>
      <c r="L374" s="10">
        <f t="shared" si="30"/>
        <v>26446.360000000004</v>
      </c>
    </row>
    <row r="375" spans="1:12" ht="13" hidden="1" x14ac:dyDescent="0.15">
      <c r="A375" s="65" t="s">
        <v>89</v>
      </c>
      <c r="B375" s="10">
        <v>86.18</v>
      </c>
      <c r="C375" s="10">
        <v>-608.76</v>
      </c>
      <c r="D375" s="10">
        <v>-524.24</v>
      </c>
      <c r="E375" s="10">
        <v>-3287.99</v>
      </c>
      <c r="F375" s="10">
        <v>0</v>
      </c>
      <c r="G375" s="10">
        <v>0</v>
      </c>
      <c r="H375" s="10">
        <v>0</v>
      </c>
      <c r="I375" s="10">
        <v>0</v>
      </c>
      <c r="J375" s="10">
        <v>0</v>
      </c>
      <c r="K375" s="10">
        <v>0</v>
      </c>
      <c r="L375" s="10">
        <f t="shared" si="30"/>
        <v>-4334.8099999999995</v>
      </c>
    </row>
    <row r="376" spans="1:12" ht="13" hidden="1" x14ac:dyDescent="0.15">
      <c r="A376" s="65" t="s">
        <v>88</v>
      </c>
      <c r="B376" s="10">
        <v>566.1</v>
      </c>
      <c r="C376" s="10">
        <v>447.48</v>
      </c>
      <c r="D376" s="10">
        <v>551.45000000000005</v>
      </c>
      <c r="E376" s="10">
        <v>223.67</v>
      </c>
      <c r="F376" s="10">
        <v>0</v>
      </c>
      <c r="G376" s="10">
        <v>0</v>
      </c>
      <c r="H376" s="10">
        <v>0</v>
      </c>
      <c r="I376" s="10">
        <v>0</v>
      </c>
      <c r="J376" s="10">
        <v>0</v>
      </c>
      <c r="K376" s="10">
        <v>0</v>
      </c>
      <c r="L376" s="10">
        <f t="shared" si="30"/>
        <v>1788.7000000000003</v>
      </c>
    </row>
    <row r="377" spans="1:12" ht="13" hidden="1" x14ac:dyDescent="0.15">
      <c r="A377" s="65" t="s">
        <v>86</v>
      </c>
      <c r="B377" s="10">
        <v>2368.9899999999998</v>
      </c>
      <c r="C377" s="10">
        <v>2593.96</v>
      </c>
      <c r="D377" s="10">
        <v>2757.33</v>
      </c>
      <c r="E377" s="10">
        <v>2042.17</v>
      </c>
      <c r="F377" s="10">
        <v>0</v>
      </c>
      <c r="G377" s="10">
        <v>0</v>
      </c>
      <c r="H377" s="10">
        <v>0</v>
      </c>
      <c r="I377" s="10">
        <v>0</v>
      </c>
      <c r="J377" s="10">
        <v>0</v>
      </c>
      <c r="K377" s="10">
        <v>0</v>
      </c>
      <c r="L377" s="10">
        <f t="shared" si="30"/>
        <v>9762.4500000000007</v>
      </c>
    </row>
    <row r="378" spans="1:12" ht="13" hidden="1" x14ac:dyDescent="0.15">
      <c r="A378" s="65" t="s">
        <v>85</v>
      </c>
      <c r="B378" s="10">
        <v>7122.63</v>
      </c>
      <c r="C378" s="10">
        <v>7624.61</v>
      </c>
      <c r="D378" s="10">
        <v>8121.82</v>
      </c>
      <c r="E378" s="10">
        <v>4581.04</v>
      </c>
      <c r="F378" s="10">
        <v>0</v>
      </c>
      <c r="G378" s="10">
        <v>0</v>
      </c>
      <c r="H378" s="10">
        <v>0</v>
      </c>
      <c r="I378" s="10">
        <v>0</v>
      </c>
      <c r="J378" s="10">
        <v>0</v>
      </c>
      <c r="K378" s="10">
        <v>0</v>
      </c>
      <c r="L378" s="10">
        <f t="shared" si="30"/>
        <v>27450.1</v>
      </c>
    </row>
    <row r="379" spans="1:12" ht="13" hidden="1" x14ac:dyDescent="0.15">
      <c r="A379" s="65" t="s">
        <v>172</v>
      </c>
      <c r="B379" s="10">
        <v>0</v>
      </c>
      <c r="C379" s="10">
        <v>0</v>
      </c>
      <c r="D379" s="10">
        <v>0</v>
      </c>
      <c r="E379" s="10">
        <v>0</v>
      </c>
      <c r="F379" s="10">
        <v>0</v>
      </c>
      <c r="G379" s="10">
        <v>0</v>
      </c>
      <c r="H379" s="10">
        <v>0</v>
      </c>
      <c r="I379" s="10">
        <v>0</v>
      </c>
      <c r="J379" s="10">
        <v>0</v>
      </c>
      <c r="K379" s="10">
        <v>-7423.43</v>
      </c>
      <c r="L379" s="10">
        <f t="shared" si="30"/>
        <v>-7423.43</v>
      </c>
    </row>
    <row r="380" spans="1:12" ht="13" hidden="1" x14ac:dyDescent="0.15">
      <c r="A380" s="65" t="s">
        <v>173</v>
      </c>
      <c r="B380" s="10">
        <v>0</v>
      </c>
      <c r="C380" s="10">
        <v>0</v>
      </c>
      <c r="D380" s="10">
        <v>0</v>
      </c>
      <c r="E380" s="10">
        <v>0</v>
      </c>
      <c r="F380" s="10">
        <v>0</v>
      </c>
      <c r="G380" s="10">
        <v>0</v>
      </c>
      <c r="H380" s="10">
        <v>0</v>
      </c>
      <c r="I380" s="10">
        <v>0</v>
      </c>
      <c r="J380" s="10">
        <v>-47523.86</v>
      </c>
      <c r="K380" s="10">
        <v>-27926.26</v>
      </c>
      <c r="L380" s="10">
        <f t="shared" si="30"/>
        <v>-75450.12</v>
      </c>
    </row>
    <row r="381" spans="1:12" ht="13" hidden="1" x14ac:dyDescent="0.15">
      <c r="A381" s="65" t="s">
        <v>84</v>
      </c>
      <c r="B381" s="10">
        <v>930.93</v>
      </c>
      <c r="C381" s="10">
        <v>1256.28</v>
      </c>
      <c r="D381" s="10">
        <v>1309.95</v>
      </c>
      <c r="E381" s="10">
        <v>1350.54</v>
      </c>
      <c r="F381" s="10">
        <v>1330.21</v>
      </c>
      <c r="G381" s="10">
        <v>1446.3</v>
      </c>
      <c r="H381" s="10">
        <v>1319.18</v>
      </c>
      <c r="I381" s="10">
        <v>1360.15</v>
      </c>
      <c r="J381" s="10">
        <v>1296.96</v>
      </c>
      <c r="K381" s="10">
        <v>1059.55</v>
      </c>
      <c r="L381" s="10">
        <f t="shared" si="30"/>
        <v>12660.05</v>
      </c>
    </row>
    <row r="382" spans="1:12" ht="13" hidden="1" x14ac:dyDescent="0.15">
      <c r="A382" s="65" t="s">
        <v>83</v>
      </c>
      <c r="B382" s="10">
        <v>139383.71</v>
      </c>
      <c r="C382" s="10">
        <v>143612.91</v>
      </c>
      <c r="D382" s="10">
        <v>122257.42</v>
      </c>
      <c r="E382" s="10">
        <v>108847.43</v>
      </c>
      <c r="F382" s="10">
        <v>207456.5</v>
      </c>
      <c r="G382" s="10">
        <v>178918.61</v>
      </c>
      <c r="H382" s="10">
        <v>128409.25</v>
      </c>
      <c r="I382" s="10">
        <v>85847.99</v>
      </c>
      <c r="J382" s="10">
        <v>201143.52</v>
      </c>
      <c r="K382" s="10">
        <v>117395.49</v>
      </c>
      <c r="L382" s="10">
        <f t="shared" si="30"/>
        <v>1433272.83</v>
      </c>
    </row>
    <row r="383" spans="1:12" ht="13" hidden="1" x14ac:dyDescent="0.15">
      <c r="A383" s="65" t="s">
        <v>82</v>
      </c>
      <c r="B383" s="10">
        <v>188211.02</v>
      </c>
      <c r="C383" s="10">
        <v>194019.14</v>
      </c>
      <c r="D383" s="10">
        <v>195353.58</v>
      </c>
      <c r="E383" s="10">
        <v>226890.97</v>
      </c>
      <c r="F383" s="10">
        <v>219142.61</v>
      </c>
      <c r="G383" s="10">
        <v>226900.06</v>
      </c>
      <c r="H383" s="10">
        <v>173232.22</v>
      </c>
      <c r="I383" s="10">
        <v>240358.82</v>
      </c>
      <c r="J383" s="10">
        <v>229956.36</v>
      </c>
      <c r="K383" s="10">
        <v>48578.76</v>
      </c>
      <c r="L383" s="10">
        <f t="shared" si="30"/>
        <v>1942643.5399999998</v>
      </c>
    </row>
    <row r="384" spans="1:12" ht="13" hidden="1" x14ac:dyDescent="0.15">
      <c r="A384" s="65" t="s">
        <v>81</v>
      </c>
      <c r="B384" s="10">
        <v>0</v>
      </c>
      <c r="C384" s="10">
        <v>29352.32</v>
      </c>
      <c r="D384" s="10">
        <v>32599.08</v>
      </c>
      <c r="E384" s="10">
        <v>31961.66</v>
      </c>
      <c r="F384" s="10">
        <v>36384.67</v>
      </c>
      <c r="G384" s="10">
        <v>37232.78</v>
      </c>
      <c r="H384" s="10">
        <v>33298.69</v>
      </c>
      <c r="I384" s="10">
        <v>29314.79</v>
      </c>
      <c r="J384" s="10">
        <v>32351.97</v>
      </c>
      <c r="K384" s="10">
        <v>19939.53</v>
      </c>
      <c r="L384" s="10">
        <f t="shared" si="30"/>
        <v>282435.49</v>
      </c>
    </row>
    <row r="385" spans="1:12" ht="13" hidden="1" x14ac:dyDescent="0.15">
      <c r="A385" s="65" t="s">
        <v>76</v>
      </c>
      <c r="B385" s="10">
        <v>0</v>
      </c>
      <c r="C385" s="10">
        <v>0</v>
      </c>
      <c r="D385" s="10">
        <v>0</v>
      </c>
      <c r="E385" s="10">
        <v>0</v>
      </c>
      <c r="F385" s="10">
        <v>0</v>
      </c>
      <c r="G385" s="10">
        <v>0</v>
      </c>
      <c r="H385" s="10">
        <v>0</v>
      </c>
      <c r="I385" s="10">
        <v>5192.3100000000004</v>
      </c>
      <c r="J385" s="10">
        <v>26900.02</v>
      </c>
      <c r="K385" s="10">
        <v>0</v>
      </c>
      <c r="L385" s="10">
        <f t="shared" si="30"/>
        <v>32092.33</v>
      </c>
    </row>
    <row r="386" spans="1:12" ht="13" hidden="1" x14ac:dyDescent="0.15">
      <c r="A386" s="65" t="s">
        <v>75</v>
      </c>
      <c r="B386" s="10">
        <v>0</v>
      </c>
      <c r="C386" s="10">
        <v>0</v>
      </c>
      <c r="D386" s="10">
        <v>0</v>
      </c>
      <c r="E386" s="10">
        <v>668.75</v>
      </c>
      <c r="F386" s="10">
        <v>0</v>
      </c>
      <c r="G386" s="10">
        <v>0</v>
      </c>
      <c r="H386" s="10">
        <v>0</v>
      </c>
      <c r="I386" s="10">
        <v>0</v>
      </c>
      <c r="J386" s="10">
        <v>0</v>
      </c>
      <c r="K386" s="10">
        <v>0</v>
      </c>
      <c r="L386" s="10">
        <f t="shared" si="30"/>
        <v>668.75</v>
      </c>
    </row>
    <row r="387" spans="1:12" ht="13" hidden="1" x14ac:dyDescent="0.15">
      <c r="A387" s="65" t="s">
        <v>74</v>
      </c>
      <c r="B387" s="10">
        <v>142192.85999999999</v>
      </c>
      <c r="C387" s="10">
        <v>138505.43</v>
      </c>
      <c r="D387" s="10">
        <v>184244.26</v>
      </c>
      <c r="E387" s="10">
        <v>185369.13</v>
      </c>
      <c r="F387" s="10">
        <v>197913.60000000001</v>
      </c>
      <c r="G387" s="10">
        <v>191199.33</v>
      </c>
      <c r="H387" s="10">
        <v>139960.32999999999</v>
      </c>
      <c r="I387" s="10">
        <v>177233.67</v>
      </c>
      <c r="J387" s="10">
        <v>197260.28</v>
      </c>
      <c r="K387" s="10">
        <v>-4085.1</v>
      </c>
      <c r="L387" s="10">
        <f t="shared" si="30"/>
        <v>1549793.7899999998</v>
      </c>
    </row>
    <row r="388" spans="1:12" ht="13" hidden="1" x14ac:dyDescent="0.15">
      <c r="A388" s="65" t="s">
        <v>73</v>
      </c>
      <c r="B388" s="10">
        <v>25014.89</v>
      </c>
      <c r="C388" s="10">
        <v>25331.759999999998</v>
      </c>
      <c r="D388" s="10">
        <v>33879.93</v>
      </c>
      <c r="E388" s="10">
        <v>18413.21</v>
      </c>
      <c r="F388" s="10">
        <v>1462.24</v>
      </c>
      <c r="G388" s="10">
        <v>37893.72</v>
      </c>
      <c r="H388" s="10">
        <v>5233.0200000000004</v>
      </c>
      <c r="I388" s="10">
        <v>34164.5</v>
      </c>
      <c r="J388" s="10">
        <v>-14177.63</v>
      </c>
      <c r="K388" s="10">
        <v>-127272.35</v>
      </c>
      <c r="L388" s="10">
        <f t="shared" si="30"/>
        <v>39943.289999999979</v>
      </c>
    </row>
    <row r="389" spans="1:12" ht="13" hidden="1" x14ac:dyDescent="0.15">
      <c r="A389" s="65" t="s">
        <v>72</v>
      </c>
      <c r="B389" s="10">
        <v>0</v>
      </c>
      <c r="C389" s="10">
        <v>231</v>
      </c>
      <c r="D389" s="10">
        <v>0</v>
      </c>
      <c r="E389" s="10">
        <v>63</v>
      </c>
      <c r="F389" s="10">
        <v>0</v>
      </c>
      <c r="G389" s="10">
        <v>0</v>
      </c>
      <c r="H389" s="10">
        <v>-2.77</v>
      </c>
      <c r="I389" s="10">
        <v>-1.48</v>
      </c>
      <c r="J389" s="10">
        <v>0</v>
      </c>
      <c r="K389" s="10">
        <v>0</v>
      </c>
      <c r="L389" s="10">
        <f t="shared" si="30"/>
        <v>289.75</v>
      </c>
    </row>
    <row r="390" spans="1:12" ht="13" hidden="1" x14ac:dyDescent="0.15">
      <c r="A390" s="65" t="s">
        <v>71</v>
      </c>
      <c r="B390" s="10">
        <v>1366556.04</v>
      </c>
      <c r="C390" s="10">
        <v>1422864.99</v>
      </c>
      <c r="D390" s="10">
        <v>1560791.44</v>
      </c>
      <c r="E390" s="10">
        <v>1665811.42</v>
      </c>
      <c r="F390" s="10">
        <v>1735491.79</v>
      </c>
      <c r="G390" s="10">
        <v>1854475.04</v>
      </c>
      <c r="H390" s="10">
        <v>1811066.89</v>
      </c>
      <c r="I390" s="10">
        <v>2005545.39</v>
      </c>
      <c r="J390" s="10">
        <v>1952910.91</v>
      </c>
      <c r="K390" s="10">
        <v>1272051.01</v>
      </c>
      <c r="L390" s="10">
        <f t="shared" si="30"/>
        <v>16647564.920000002</v>
      </c>
    </row>
    <row r="391" spans="1:12" ht="13" hidden="1" x14ac:dyDescent="0.15">
      <c r="A391" s="66" t="s">
        <v>180</v>
      </c>
      <c r="B391" s="16">
        <f t="shared" ref="B391:L391" si="31">SUM(B347:B390)</f>
        <v>2247906.0499999998</v>
      </c>
      <c r="C391" s="16">
        <f t="shared" si="31"/>
        <v>2359637.1</v>
      </c>
      <c r="D391" s="16">
        <f t="shared" si="31"/>
        <v>2598475.1</v>
      </c>
      <c r="E391" s="16">
        <f t="shared" si="31"/>
        <v>2862827.46</v>
      </c>
      <c r="F391" s="16">
        <f t="shared" si="31"/>
        <v>2935275.87</v>
      </c>
      <c r="G391" s="16">
        <f t="shared" si="31"/>
        <v>3068407.06</v>
      </c>
      <c r="H391" s="16">
        <f t="shared" si="31"/>
        <v>2860455.7800000003</v>
      </c>
      <c r="I391" s="16">
        <f t="shared" si="31"/>
        <v>3229266.73</v>
      </c>
      <c r="J391" s="16">
        <f t="shared" si="31"/>
        <v>3280680.1500000004</v>
      </c>
      <c r="K391" s="16">
        <f t="shared" si="31"/>
        <v>1827246.2700000003</v>
      </c>
      <c r="L391" s="16">
        <f t="shared" si="31"/>
        <v>27270177.57</v>
      </c>
    </row>
    <row r="392" spans="1:12" ht="13" hidden="1" x14ac:dyDescent="0.15">
      <c r="A392" s="64" t="s">
        <v>181</v>
      </c>
      <c r="B392" s="7"/>
      <c r="C392" s="7"/>
      <c r="D392" s="7"/>
      <c r="E392" s="7"/>
      <c r="F392" s="7"/>
      <c r="G392" s="7"/>
      <c r="H392" s="7"/>
      <c r="I392" s="7"/>
      <c r="J392" s="7"/>
      <c r="K392" s="7"/>
      <c r="L392" s="7"/>
    </row>
    <row r="393" spans="1:12" ht="13" hidden="1" x14ac:dyDescent="0.15">
      <c r="A393" s="65" t="s">
        <v>129</v>
      </c>
      <c r="B393" s="10">
        <v>0</v>
      </c>
      <c r="C393" s="10">
        <v>0</v>
      </c>
      <c r="D393" s="10">
        <v>3538.47</v>
      </c>
      <c r="E393" s="10">
        <v>14683.79</v>
      </c>
      <c r="F393" s="10">
        <v>12761.83</v>
      </c>
      <c r="G393" s="10">
        <v>16293.5</v>
      </c>
      <c r="H393" s="10">
        <v>15540.3</v>
      </c>
      <c r="I393" s="10">
        <v>15757.15</v>
      </c>
      <c r="J393" s="10">
        <v>12044.28</v>
      </c>
      <c r="K393" s="10">
        <v>9181.35</v>
      </c>
      <c r="L393" s="10">
        <f t="shared" ref="L393:L420" si="32">SUM(B393:K393)</f>
        <v>99800.67</v>
      </c>
    </row>
    <row r="394" spans="1:12" ht="13" hidden="1" x14ac:dyDescent="0.15">
      <c r="A394" s="65" t="s">
        <v>128</v>
      </c>
      <c r="B394" s="10">
        <v>718.22</v>
      </c>
      <c r="C394" s="10">
        <v>0</v>
      </c>
      <c r="D394" s="10">
        <v>0</v>
      </c>
      <c r="E394" s="10">
        <v>0</v>
      </c>
      <c r="F394" s="10">
        <v>0</v>
      </c>
      <c r="G394" s="10">
        <v>0</v>
      </c>
      <c r="H394" s="10">
        <v>0</v>
      </c>
      <c r="I394" s="10">
        <v>0</v>
      </c>
      <c r="J394" s="10">
        <v>0</v>
      </c>
      <c r="K394" s="10">
        <v>0</v>
      </c>
      <c r="L394" s="10">
        <f t="shared" si="32"/>
        <v>718.22</v>
      </c>
    </row>
    <row r="395" spans="1:12" ht="13" hidden="1" x14ac:dyDescent="0.15">
      <c r="A395" s="65" t="s">
        <v>127</v>
      </c>
      <c r="B395" s="10">
        <v>4658.25</v>
      </c>
      <c r="C395" s="10">
        <v>4928.3900000000003</v>
      </c>
      <c r="D395" s="10">
        <v>5905.43</v>
      </c>
      <c r="E395" s="10">
        <v>58058.400000000001</v>
      </c>
      <c r="F395" s="10">
        <v>8966.09</v>
      </c>
      <c r="G395" s="10">
        <v>7066.13</v>
      </c>
      <c r="H395" s="10">
        <v>5806.66</v>
      </c>
      <c r="I395" s="10">
        <v>7312.44</v>
      </c>
      <c r="J395" s="10">
        <v>6507.05</v>
      </c>
      <c r="K395" s="10">
        <v>4357.28</v>
      </c>
      <c r="L395" s="10">
        <f t="shared" si="32"/>
        <v>113566.12000000001</v>
      </c>
    </row>
    <row r="396" spans="1:12" ht="13" hidden="1" x14ac:dyDescent="0.15">
      <c r="A396" s="65" t="s">
        <v>126</v>
      </c>
      <c r="B396" s="10">
        <v>13334.64</v>
      </c>
      <c r="C396" s="10">
        <v>13412.94</v>
      </c>
      <c r="D396" s="10">
        <v>10120.209999999999</v>
      </c>
      <c r="E396" s="10">
        <v>5256.37</v>
      </c>
      <c r="F396" s="10">
        <v>4358.18</v>
      </c>
      <c r="G396" s="10">
        <v>2275.16</v>
      </c>
      <c r="H396" s="10">
        <v>2591.58</v>
      </c>
      <c r="I396" s="10">
        <v>1988.59</v>
      </c>
      <c r="J396" s="10">
        <v>1884.38</v>
      </c>
      <c r="K396" s="10">
        <v>806.87</v>
      </c>
      <c r="L396" s="10">
        <f t="shared" si="32"/>
        <v>56028.92</v>
      </c>
    </row>
    <row r="397" spans="1:12" ht="13" hidden="1" x14ac:dyDescent="0.15">
      <c r="A397" s="65" t="s">
        <v>125</v>
      </c>
      <c r="B397" s="10">
        <v>0</v>
      </c>
      <c r="C397" s="10">
        <v>0</v>
      </c>
      <c r="D397" s="10">
        <v>0</v>
      </c>
      <c r="E397" s="10">
        <v>896.95</v>
      </c>
      <c r="F397" s="10">
        <v>1314.66</v>
      </c>
      <c r="G397" s="10">
        <v>1046.6300000000001</v>
      </c>
      <c r="H397" s="10">
        <v>1625.15</v>
      </c>
      <c r="I397" s="10">
        <v>1455.36</v>
      </c>
      <c r="J397" s="10">
        <v>2626.04</v>
      </c>
      <c r="K397" s="10">
        <v>1666.23</v>
      </c>
      <c r="L397" s="10">
        <f t="shared" si="32"/>
        <v>10631.02</v>
      </c>
    </row>
    <row r="398" spans="1:12" ht="13" hidden="1" x14ac:dyDescent="0.15">
      <c r="A398" s="65" t="s">
        <v>123</v>
      </c>
      <c r="B398" s="10">
        <v>0</v>
      </c>
      <c r="C398" s="10">
        <v>1853.33</v>
      </c>
      <c r="D398" s="10">
        <v>2556.5300000000002</v>
      </c>
      <c r="E398" s="10">
        <v>2749.88</v>
      </c>
      <c r="F398" s="10">
        <v>2840.07</v>
      </c>
      <c r="G398" s="10">
        <v>2977.01</v>
      </c>
      <c r="H398" s="10">
        <v>2970.18</v>
      </c>
      <c r="I398" s="10">
        <v>2842.26</v>
      </c>
      <c r="J398" s="10">
        <v>1368.88</v>
      </c>
      <c r="K398" s="10">
        <v>1110.4100000000001</v>
      </c>
      <c r="L398" s="10">
        <f t="shared" si="32"/>
        <v>21268.550000000003</v>
      </c>
    </row>
    <row r="399" spans="1:12" ht="13" hidden="1" x14ac:dyDescent="0.15">
      <c r="A399" s="65" t="s">
        <v>121</v>
      </c>
      <c r="B399" s="10">
        <v>0</v>
      </c>
      <c r="C399" s="10">
        <v>-10.3</v>
      </c>
      <c r="D399" s="10">
        <v>0</v>
      </c>
      <c r="E399" s="10">
        <v>0</v>
      </c>
      <c r="F399" s="10">
        <v>0</v>
      </c>
      <c r="G399" s="10">
        <v>0</v>
      </c>
      <c r="H399" s="10">
        <v>0</v>
      </c>
      <c r="I399" s="10">
        <v>0</v>
      </c>
      <c r="J399" s="10">
        <v>0</v>
      </c>
      <c r="K399" s="10">
        <v>0</v>
      </c>
      <c r="L399" s="10">
        <f t="shared" si="32"/>
        <v>-10.3</v>
      </c>
    </row>
    <row r="400" spans="1:12" ht="13" hidden="1" x14ac:dyDescent="0.15">
      <c r="A400" s="65" t="s">
        <v>117</v>
      </c>
      <c r="B400" s="10">
        <v>0</v>
      </c>
      <c r="C400" s="10">
        <v>0</v>
      </c>
      <c r="D400" s="10">
        <v>0</v>
      </c>
      <c r="E400" s="10">
        <v>697.8</v>
      </c>
      <c r="F400" s="10">
        <v>0</v>
      </c>
      <c r="G400" s="10">
        <v>0</v>
      </c>
      <c r="H400" s="10">
        <v>0</v>
      </c>
      <c r="I400" s="10">
        <v>0</v>
      </c>
      <c r="J400" s="10">
        <v>0</v>
      </c>
      <c r="K400" s="10">
        <v>0</v>
      </c>
      <c r="L400" s="10">
        <f t="shared" si="32"/>
        <v>697.8</v>
      </c>
    </row>
    <row r="401" spans="1:12" ht="13" hidden="1" x14ac:dyDescent="0.15">
      <c r="A401" s="65" t="s">
        <v>136</v>
      </c>
      <c r="B401" s="10">
        <v>73.44</v>
      </c>
      <c r="C401" s="10">
        <v>73.44</v>
      </c>
      <c r="D401" s="10">
        <v>73.44</v>
      </c>
      <c r="E401" s="10">
        <v>73.44</v>
      </c>
      <c r="F401" s="10">
        <v>73.44</v>
      </c>
      <c r="G401" s="10">
        <v>73.44</v>
      </c>
      <c r="H401" s="10">
        <v>73.44</v>
      </c>
      <c r="I401" s="10">
        <v>73.44</v>
      </c>
      <c r="J401" s="10">
        <v>73.44</v>
      </c>
      <c r="K401" s="10">
        <v>48.96</v>
      </c>
      <c r="L401" s="10">
        <f t="shared" si="32"/>
        <v>709.92000000000007</v>
      </c>
    </row>
    <row r="402" spans="1:12" ht="13" hidden="1" x14ac:dyDescent="0.15">
      <c r="A402" s="65" t="s">
        <v>112</v>
      </c>
      <c r="B402" s="10">
        <v>159.99</v>
      </c>
      <c r="C402" s="10">
        <v>159.99</v>
      </c>
      <c r="D402" s="10">
        <v>159.99</v>
      </c>
      <c r="E402" s="10">
        <v>261.97000000000003</v>
      </c>
      <c r="F402" s="10">
        <v>312.95999999999998</v>
      </c>
      <c r="G402" s="10">
        <v>312.95999999999998</v>
      </c>
      <c r="H402" s="10">
        <v>312.95999999999998</v>
      </c>
      <c r="I402" s="10">
        <v>312.95999999999998</v>
      </c>
      <c r="J402" s="10">
        <v>312.95999999999998</v>
      </c>
      <c r="K402" s="10">
        <v>208.64</v>
      </c>
      <c r="L402" s="10">
        <f t="shared" si="32"/>
        <v>2515.38</v>
      </c>
    </row>
    <row r="403" spans="1:12" ht="13" hidden="1" x14ac:dyDescent="0.15">
      <c r="A403" s="65" t="s">
        <v>105</v>
      </c>
      <c r="B403" s="10">
        <v>11842.98</v>
      </c>
      <c r="C403" s="10">
        <v>11842.98</v>
      </c>
      <c r="D403" s="10">
        <v>11842.98</v>
      </c>
      <c r="E403" s="10">
        <v>11842.98</v>
      </c>
      <c r="F403" s="10">
        <v>0</v>
      </c>
      <c r="G403" s="10">
        <v>0</v>
      </c>
      <c r="H403" s="10">
        <v>0</v>
      </c>
      <c r="I403" s="10">
        <v>191.38</v>
      </c>
      <c r="J403" s="10">
        <v>574.14</v>
      </c>
      <c r="K403" s="10">
        <v>382.76</v>
      </c>
      <c r="L403" s="10">
        <f t="shared" si="32"/>
        <v>48520.2</v>
      </c>
    </row>
    <row r="404" spans="1:12" ht="13" hidden="1" x14ac:dyDescent="0.15">
      <c r="A404" s="65" t="s">
        <v>100</v>
      </c>
      <c r="B404" s="10">
        <v>0</v>
      </c>
      <c r="C404" s="10">
        <v>0</v>
      </c>
      <c r="D404" s="10">
        <v>5960.19</v>
      </c>
      <c r="E404" s="10">
        <v>0</v>
      </c>
      <c r="F404" s="10">
        <v>5477.23</v>
      </c>
      <c r="G404" s="10">
        <v>0</v>
      </c>
      <c r="H404" s="10">
        <v>3276.59</v>
      </c>
      <c r="I404" s="10">
        <v>0</v>
      </c>
      <c r="J404" s="10">
        <v>3284.09</v>
      </c>
      <c r="K404" s="10">
        <v>0</v>
      </c>
      <c r="L404" s="10">
        <f t="shared" si="32"/>
        <v>17998.099999999999</v>
      </c>
    </row>
    <row r="405" spans="1:12" ht="13" hidden="1" x14ac:dyDescent="0.15">
      <c r="A405" s="65" t="s">
        <v>98</v>
      </c>
      <c r="B405" s="10">
        <v>0</v>
      </c>
      <c r="C405" s="10">
        <v>0</v>
      </c>
      <c r="D405" s="10">
        <v>0</v>
      </c>
      <c r="E405" s="10">
        <v>6160</v>
      </c>
      <c r="F405" s="10">
        <v>0</v>
      </c>
      <c r="G405" s="10">
        <v>0</v>
      </c>
      <c r="H405" s="10">
        <v>0</v>
      </c>
      <c r="I405" s="10">
        <v>0</v>
      </c>
      <c r="J405" s="10">
        <v>0</v>
      </c>
      <c r="K405" s="10">
        <v>0</v>
      </c>
      <c r="L405" s="10">
        <f t="shared" si="32"/>
        <v>6160</v>
      </c>
    </row>
    <row r="406" spans="1:12" ht="13" hidden="1" x14ac:dyDescent="0.15">
      <c r="A406" s="65" t="s">
        <v>97</v>
      </c>
      <c r="B406" s="10">
        <v>0</v>
      </c>
      <c r="C406" s="10">
        <v>0</v>
      </c>
      <c r="D406" s="10">
        <v>0</v>
      </c>
      <c r="E406" s="10">
        <v>757.31</v>
      </c>
      <c r="F406" s="10">
        <v>0</v>
      </c>
      <c r="G406" s="10">
        <v>0</v>
      </c>
      <c r="H406" s="10">
        <v>0</v>
      </c>
      <c r="I406" s="10">
        <v>0</v>
      </c>
      <c r="J406" s="10">
        <v>0</v>
      </c>
      <c r="K406" s="10">
        <v>0</v>
      </c>
      <c r="L406" s="10">
        <f t="shared" si="32"/>
        <v>757.31</v>
      </c>
    </row>
    <row r="407" spans="1:12" ht="13" hidden="1" x14ac:dyDescent="0.15">
      <c r="A407" s="65" t="s">
        <v>96</v>
      </c>
      <c r="B407" s="10">
        <v>0</v>
      </c>
      <c r="C407" s="10">
        <v>0</v>
      </c>
      <c r="D407" s="10">
        <v>0</v>
      </c>
      <c r="E407" s="10">
        <v>0</v>
      </c>
      <c r="F407" s="10">
        <v>129.66999999999999</v>
      </c>
      <c r="G407" s="10">
        <v>0</v>
      </c>
      <c r="H407" s="10">
        <v>0</v>
      </c>
      <c r="I407" s="10">
        <v>0</v>
      </c>
      <c r="J407" s="10">
        <v>0</v>
      </c>
      <c r="K407" s="10">
        <v>0</v>
      </c>
      <c r="L407" s="10">
        <f t="shared" si="32"/>
        <v>129.66999999999999</v>
      </c>
    </row>
    <row r="408" spans="1:12" ht="13" hidden="1" x14ac:dyDescent="0.15">
      <c r="A408" s="65" t="s">
        <v>93</v>
      </c>
      <c r="B408" s="10">
        <v>0</v>
      </c>
      <c r="C408" s="10">
        <v>0</v>
      </c>
      <c r="D408" s="10">
        <v>0</v>
      </c>
      <c r="E408" s="10">
        <v>803.09</v>
      </c>
      <c r="F408" s="10">
        <v>1033.98</v>
      </c>
      <c r="G408" s="10">
        <v>731.27</v>
      </c>
      <c r="H408" s="10">
        <v>83.19</v>
      </c>
      <c r="I408" s="10">
        <v>-83.19</v>
      </c>
      <c r="J408" s="10">
        <v>0</v>
      </c>
      <c r="K408" s="10">
        <v>0</v>
      </c>
      <c r="L408" s="10">
        <f t="shared" si="32"/>
        <v>2568.34</v>
      </c>
    </row>
    <row r="409" spans="1:12" ht="13" hidden="1" x14ac:dyDescent="0.15">
      <c r="A409" s="65" t="s">
        <v>91</v>
      </c>
      <c r="B409" s="10">
        <v>0</v>
      </c>
      <c r="C409" s="10">
        <v>0</v>
      </c>
      <c r="D409" s="10">
        <v>0</v>
      </c>
      <c r="E409" s="10">
        <v>7</v>
      </c>
      <c r="F409" s="10">
        <v>26.27</v>
      </c>
      <c r="G409" s="10">
        <v>16.86</v>
      </c>
      <c r="H409" s="10">
        <v>0</v>
      </c>
      <c r="I409" s="10">
        <v>0</v>
      </c>
      <c r="J409" s="10">
        <v>0</v>
      </c>
      <c r="K409" s="10">
        <v>0</v>
      </c>
      <c r="L409" s="10">
        <f t="shared" si="32"/>
        <v>50.129999999999995</v>
      </c>
    </row>
    <row r="410" spans="1:12" ht="13" hidden="1" x14ac:dyDescent="0.15">
      <c r="A410" s="65" t="s">
        <v>90</v>
      </c>
      <c r="B410" s="10">
        <v>0</v>
      </c>
      <c r="C410" s="10">
        <v>0</v>
      </c>
      <c r="D410" s="10">
        <v>0</v>
      </c>
      <c r="E410" s="10">
        <v>1849.62</v>
      </c>
      <c r="F410" s="10">
        <v>739.34</v>
      </c>
      <c r="G410" s="10">
        <v>436.06</v>
      </c>
      <c r="H410" s="10">
        <v>3019.77</v>
      </c>
      <c r="I410" s="10">
        <v>339.79</v>
      </c>
      <c r="J410" s="10">
        <v>1401.87</v>
      </c>
      <c r="K410" s="10">
        <v>571.55999999999995</v>
      </c>
      <c r="L410" s="10">
        <f t="shared" si="32"/>
        <v>8358.01</v>
      </c>
    </row>
    <row r="411" spans="1:12" ht="13" hidden="1" x14ac:dyDescent="0.15">
      <c r="A411" s="65" t="s">
        <v>172</v>
      </c>
      <c r="B411" s="10">
        <v>0</v>
      </c>
      <c r="C411" s="10">
        <v>0</v>
      </c>
      <c r="D411" s="10">
        <v>0</v>
      </c>
      <c r="E411" s="10">
        <v>0</v>
      </c>
      <c r="F411" s="10">
        <v>0</v>
      </c>
      <c r="G411" s="10">
        <v>0</v>
      </c>
      <c r="H411" s="10">
        <v>0</v>
      </c>
      <c r="I411" s="10">
        <v>0</v>
      </c>
      <c r="J411" s="10">
        <v>0</v>
      </c>
      <c r="K411" s="10">
        <v>-541.59</v>
      </c>
      <c r="L411" s="10">
        <f t="shared" si="32"/>
        <v>-541.59</v>
      </c>
    </row>
    <row r="412" spans="1:12" ht="13" hidden="1" x14ac:dyDescent="0.15">
      <c r="A412" s="65" t="s">
        <v>173</v>
      </c>
      <c r="B412" s="10">
        <v>0</v>
      </c>
      <c r="C412" s="10">
        <v>0</v>
      </c>
      <c r="D412" s="10">
        <v>0</v>
      </c>
      <c r="E412" s="10">
        <v>0</v>
      </c>
      <c r="F412" s="10">
        <v>0</v>
      </c>
      <c r="G412" s="10">
        <v>0</v>
      </c>
      <c r="H412" s="10">
        <v>0</v>
      </c>
      <c r="I412" s="10">
        <v>0</v>
      </c>
      <c r="J412" s="10">
        <v>-3467.18</v>
      </c>
      <c r="K412" s="10">
        <v>-2037.39</v>
      </c>
      <c r="L412" s="10">
        <f t="shared" si="32"/>
        <v>-5504.57</v>
      </c>
    </row>
    <row r="413" spans="1:12" ht="13" hidden="1" x14ac:dyDescent="0.15">
      <c r="A413" s="65" t="s">
        <v>84</v>
      </c>
      <c r="B413" s="10">
        <v>42.97</v>
      </c>
      <c r="C413" s="10">
        <v>55.85</v>
      </c>
      <c r="D413" s="10">
        <v>55.74</v>
      </c>
      <c r="E413" s="10">
        <v>81.03</v>
      </c>
      <c r="F413" s="10">
        <v>78.260000000000005</v>
      </c>
      <c r="G413" s="10">
        <v>85.08</v>
      </c>
      <c r="H413" s="10">
        <v>78.41</v>
      </c>
      <c r="I413" s="10">
        <v>74.62</v>
      </c>
      <c r="J413" s="10">
        <v>53.37</v>
      </c>
      <c r="K413" s="10">
        <v>49.28</v>
      </c>
      <c r="L413" s="10">
        <f t="shared" si="32"/>
        <v>654.61</v>
      </c>
    </row>
    <row r="414" spans="1:12" ht="13" hidden="1" x14ac:dyDescent="0.15">
      <c r="A414" s="65" t="s">
        <v>83</v>
      </c>
      <c r="B414" s="10">
        <v>10748.48</v>
      </c>
      <c r="C414" s="10">
        <v>7736.81</v>
      </c>
      <c r="D414" s="10">
        <v>4832.71</v>
      </c>
      <c r="E414" s="10">
        <v>5580.68</v>
      </c>
      <c r="F414" s="10">
        <v>12504.66</v>
      </c>
      <c r="G414" s="10">
        <v>11557.2</v>
      </c>
      <c r="H414" s="10">
        <v>7265.15</v>
      </c>
      <c r="I414" s="10">
        <v>4694</v>
      </c>
      <c r="J414" s="10">
        <v>10125.040000000001</v>
      </c>
      <c r="K414" s="10">
        <v>5338.72</v>
      </c>
      <c r="L414" s="10">
        <f t="shared" si="32"/>
        <v>80383.45</v>
      </c>
    </row>
    <row r="415" spans="1:12" ht="13" hidden="1" x14ac:dyDescent="0.15">
      <c r="A415" s="65" t="s">
        <v>82</v>
      </c>
      <c r="B415" s="10">
        <v>9104.84</v>
      </c>
      <c r="C415" s="10">
        <v>8852.3700000000008</v>
      </c>
      <c r="D415" s="10">
        <v>8766.74</v>
      </c>
      <c r="E415" s="10">
        <v>12235.91</v>
      </c>
      <c r="F415" s="10">
        <v>12933.62</v>
      </c>
      <c r="G415" s="10">
        <v>13444.49</v>
      </c>
      <c r="H415" s="10">
        <v>10354.450000000001</v>
      </c>
      <c r="I415" s="10">
        <v>13242.16</v>
      </c>
      <c r="J415" s="10">
        <v>9415.4500000000007</v>
      </c>
      <c r="K415" s="10">
        <v>1863.02</v>
      </c>
      <c r="L415" s="10">
        <f t="shared" si="32"/>
        <v>100213.05</v>
      </c>
    </row>
    <row r="416" spans="1:12" ht="13" hidden="1" x14ac:dyDescent="0.15">
      <c r="A416" s="65" t="s">
        <v>81</v>
      </c>
      <c r="B416" s="10">
        <v>0</v>
      </c>
      <c r="C416" s="10">
        <v>2430.9699999999998</v>
      </c>
      <c r="D416" s="10">
        <v>2337.89</v>
      </c>
      <c r="E416" s="10">
        <v>2083.0500000000002</v>
      </c>
      <c r="F416" s="10">
        <v>3460.76</v>
      </c>
      <c r="G416" s="10">
        <v>3491.08</v>
      </c>
      <c r="H416" s="10">
        <v>2961.23</v>
      </c>
      <c r="I416" s="10">
        <v>1949.61</v>
      </c>
      <c r="J416" s="10">
        <v>2540.0100000000002</v>
      </c>
      <c r="K416" s="10">
        <v>1447.59</v>
      </c>
      <c r="L416" s="10">
        <f t="shared" si="32"/>
        <v>22702.19</v>
      </c>
    </row>
    <row r="417" spans="1:12" ht="13" hidden="1" x14ac:dyDescent="0.15">
      <c r="A417" s="65" t="s">
        <v>74</v>
      </c>
      <c r="B417" s="10">
        <v>13139.59</v>
      </c>
      <c r="C417" s="10">
        <v>12360.12</v>
      </c>
      <c r="D417" s="10">
        <v>14391.67</v>
      </c>
      <c r="E417" s="10">
        <v>16367.07</v>
      </c>
      <c r="F417" s="10">
        <v>16726.900000000001</v>
      </c>
      <c r="G417" s="10">
        <v>15968.92</v>
      </c>
      <c r="H417" s="10">
        <v>13015.04</v>
      </c>
      <c r="I417" s="10">
        <v>13115.75</v>
      </c>
      <c r="J417" s="10">
        <v>10528.56</v>
      </c>
      <c r="K417" s="10">
        <v>26.22</v>
      </c>
      <c r="L417" s="10">
        <f t="shared" si="32"/>
        <v>125639.84</v>
      </c>
    </row>
    <row r="418" spans="1:12" ht="13" hidden="1" x14ac:dyDescent="0.15">
      <c r="A418" s="65" t="s">
        <v>73</v>
      </c>
      <c r="B418" s="10">
        <v>1486.56</v>
      </c>
      <c r="C418" s="10">
        <v>3382.9</v>
      </c>
      <c r="D418" s="10">
        <v>-3890.98</v>
      </c>
      <c r="E418" s="10">
        <v>3838.22</v>
      </c>
      <c r="F418" s="10">
        <v>3462.61</v>
      </c>
      <c r="G418" s="10">
        <v>-4802.32</v>
      </c>
      <c r="H418" s="10">
        <v>3532.54</v>
      </c>
      <c r="I418" s="10">
        <v>1831.47</v>
      </c>
      <c r="J418" s="10">
        <v>-1899.42</v>
      </c>
      <c r="K418" s="10">
        <v>-5489.8</v>
      </c>
      <c r="L418" s="10">
        <f t="shared" si="32"/>
        <v>1451.7799999999997</v>
      </c>
    </row>
    <row r="419" spans="1:12" ht="13" hidden="1" x14ac:dyDescent="0.15">
      <c r="A419" s="65" t="s">
        <v>72</v>
      </c>
      <c r="B419" s="10">
        <v>0</v>
      </c>
      <c r="C419" s="10">
        <v>0</v>
      </c>
      <c r="D419" s="10">
        <v>0</v>
      </c>
      <c r="E419" s="10">
        <v>0</v>
      </c>
      <c r="F419" s="10">
        <v>0</v>
      </c>
      <c r="G419" s="10">
        <v>0</v>
      </c>
      <c r="H419" s="10">
        <v>-0.2</v>
      </c>
      <c r="I419" s="10">
        <v>-0.11</v>
      </c>
      <c r="J419" s="10">
        <v>0</v>
      </c>
      <c r="K419" s="10">
        <v>0</v>
      </c>
      <c r="L419" s="10">
        <f t="shared" si="32"/>
        <v>-0.31</v>
      </c>
    </row>
    <row r="420" spans="1:12" ht="13" hidden="1" x14ac:dyDescent="0.15">
      <c r="A420" s="65" t="s">
        <v>71</v>
      </c>
      <c r="B420" s="10">
        <v>86139.78</v>
      </c>
      <c r="C420" s="10">
        <v>89829.61</v>
      </c>
      <c r="D420" s="10">
        <v>87428.15</v>
      </c>
      <c r="E420" s="10">
        <v>110883.9</v>
      </c>
      <c r="F420" s="10">
        <v>121114.03</v>
      </c>
      <c r="G420" s="10">
        <v>123914.04</v>
      </c>
      <c r="H420" s="10">
        <v>106907.67</v>
      </c>
      <c r="I420" s="10">
        <v>120455.01</v>
      </c>
      <c r="J420" s="10">
        <v>98000.05</v>
      </c>
      <c r="K420" s="10">
        <v>56853.62</v>
      </c>
      <c r="L420" s="10">
        <f t="shared" si="32"/>
        <v>1001525.8600000002</v>
      </c>
    </row>
    <row r="421" spans="1:12" ht="13" hidden="1" x14ac:dyDescent="0.15">
      <c r="A421" s="66" t="s">
        <v>182</v>
      </c>
      <c r="B421" s="16">
        <f t="shared" ref="B421:L421" si="33">SUM(B393:B420)</f>
        <v>151449.74</v>
      </c>
      <c r="C421" s="16">
        <f t="shared" si="33"/>
        <v>156909.40000000002</v>
      </c>
      <c r="D421" s="16">
        <f t="shared" si="33"/>
        <v>154079.16</v>
      </c>
      <c r="E421" s="16">
        <f t="shared" si="33"/>
        <v>255168.46</v>
      </c>
      <c r="F421" s="16">
        <f t="shared" si="33"/>
        <v>208314.56</v>
      </c>
      <c r="G421" s="16">
        <f t="shared" si="33"/>
        <v>194887.51</v>
      </c>
      <c r="H421" s="16">
        <f t="shared" si="33"/>
        <v>179414.11</v>
      </c>
      <c r="I421" s="16">
        <f t="shared" si="33"/>
        <v>185552.69</v>
      </c>
      <c r="J421" s="16">
        <f t="shared" si="33"/>
        <v>155373.01</v>
      </c>
      <c r="K421" s="16">
        <f t="shared" si="33"/>
        <v>75843.73000000001</v>
      </c>
      <c r="L421" s="16">
        <f t="shared" si="33"/>
        <v>1716992.37</v>
      </c>
    </row>
    <row r="422" spans="1:12" ht="13" hidden="1" x14ac:dyDescent="0.15">
      <c r="A422" s="64" t="s">
        <v>183</v>
      </c>
      <c r="B422" s="7"/>
      <c r="C422" s="7"/>
      <c r="D422" s="7"/>
      <c r="E422" s="7"/>
      <c r="F422" s="7"/>
      <c r="G422" s="7"/>
      <c r="H422" s="7"/>
      <c r="I422" s="7"/>
      <c r="J422" s="7"/>
      <c r="K422" s="7"/>
      <c r="L422" s="7"/>
    </row>
    <row r="423" spans="1:12" ht="13" hidden="1" x14ac:dyDescent="0.15">
      <c r="A423" s="65" t="s">
        <v>129</v>
      </c>
      <c r="B423" s="10">
        <v>0</v>
      </c>
      <c r="C423" s="10">
        <v>0</v>
      </c>
      <c r="D423" s="10">
        <v>17137.18</v>
      </c>
      <c r="E423" s="10">
        <v>40414.69</v>
      </c>
      <c r="F423" s="10">
        <v>34518.26</v>
      </c>
      <c r="G423" s="10">
        <v>36770.51</v>
      </c>
      <c r="H423" s="10">
        <v>28711.06</v>
      </c>
      <c r="I423" s="10">
        <v>28043.55</v>
      </c>
      <c r="J423" s="10">
        <v>55861.16</v>
      </c>
      <c r="K423" s="10">
        <v>63600.57</v>
      </c>
      <c r="L423" s="10">
        <f t="shared" ref="L423:L463" si="34">SUM(B423:K423)</f>
        <v>305056.98</v>
      </c>
    </row>
    <row r="424" spans="1:12" ht="13" hidden="1" x14ac:dyDescent="0.15">
      <c r="A424" s="65" t="s">
        <v>128</v>
      </c>
      <c r="B424" s="10">
        <v>2441.9299999999998</v>
      </c>
      <c r="C424" s="10">
        <v>0</v>
      </c>
      <c r="D424" s="10">
        <v>0</v>
      </c>
      <c r="E424" s="10">
        <v>0</v>
      </c>
      <c r="F424" s="10">
        <v>0</v>
      </c>
      <c r="G424" s="10">
        <v>0</v>
      </c>
      <c r="H424" s="10">
        <v>0</v>
      </c>
      <c r="I424" s="10">
        <v>0</v>
      </c>
      <c r="J424" s="10">
        <v>0</v>
      </c>
      <c r="K424" s="10">
        <v>0</v>
      </c>
      <c r="L424" s="10">
        <f t="shared" si="34"/>
        <v>2441.9299999999998</v>
      </c>
    </row>
    <row r="425" spans="1:12" ht="13" hidden="1" x14ac:dyDescent="0.15">
      <c r="A425" s="65" t="s">
        <v>127</v>
      </c>
      <c r="B425" s="10">
        <v>15838.05</v>
      </c>
      <c r="C425" s="10">
        <v>17134.080000000002</v>
      </c>
      <c r="D425" s="10">
        <v>23908.560000000001</v>
      </c>
      <c r="E425" s="10">
        <v>17829.080000000002</v>
      </c>
      <c r="F425" s="10">
        <v>24541.599999999999</v>
      </c>
      <c r="G425" s="10">
        <v>18900.189999999999</v>
      </c>
      <c r="H425" s="10">
        <v>15484.4</v>
      </c>
      <c r="I425" s="10">
        <v>20442.12</v>
      </c>
      <c r="J425" s="10">
        <v>30268.33</v>
      </c>
      <c r="K425" s="10">
        <v>25626.36</v>
      </c>
      <c r="L425" s="10">
        <f t="shared" si="34"/>
        <v>209972.76999999996</v>
      </c>
    </row>
    <row r="426" spans="1:12" ht="13" hidden="1" x14ac:dyDescent="0.15">
      <c r="A426" s="65" t="s">
        <v>126</v>
      </c>
      <c r="B426" s="10">
        <v>52847.79</v>
      </c>
      <c r="C426" s="10">
        <v>59462.2</v>
      </c>
      <c r="D426" s="10">
        <v>50855.94</v>
      </c>
      <c r="E426" s="10">
        <v>15111.75</v>
      </c>
      <c r="F426" s="10">
        <v>11509.56</v>
      </c>
      <c r="G426" s="10">
        <v>5162.79</v>
      </c>
      <c r="H426" s="10">
        <v>5048.97</v>
      </c>
      <c r="I426" s="10">
        <v>3309.2</v>
      </c>
      <c r="J426" s="10">
        <v>8410.68</v>
      </c>
      <c r="K426" s="10">
        <v>4759.22</v>
      </c>
      <c r="L426" s="10">
        <f t="shared" si="34"/>
        <v>216478.1</v>
      </c>
    </row>
    <row r="427" spans="1:12" ht="13" hidden="1" x14ac:dyDescent="0.15">
      <c r="A427" s="65" t="s">
        <v>125</v>
      </c>
      <c r="B427" s="10">
        <v>0</v>
      </c>
      <c r="C427" s="10">
        <v>0</v>
      </c>
      <c r="D427" s="10">
        <v>0</v>
      </c>
      <c r="E427" s="10">
        <v>95.18</v>
      </c>
      <c r="F427" s="10">
        <v>138.63999999999999</v>
      </c>
      <c r="G427" s="10">
        <v>348.87</v>
      </c>
      <c r="H427" s="10">
        <v>541.72</v>
      </c>
      <c r="I427" s="10">
        <v>485.12</v>
      </c>
      <c r="J427" s="10">
        <v>2560.4</v>
      </c>
      <c r="K427" s="10">
        <v>9773.18</v>
      </c>
      <c r="L427" s="10">
        <f t="shared" si="34"/>
        <v>13943.11</v>
      </c>
    </row>
    <row r="428" spans="1:12" ht="13" hidden="1" x14ac:dyDescent="0.15">
      <c r="A428" s="65" t="s">
        <v>123</v>
      </c>
      <c r="B428" s="10">
        <v>0</v>
      </c>
      <c r="C428" s="10">
        <v>797.39</v>
      </c>
      <c r="D428" s="10">
        <v>768.41</v>
      </c>
      <c r="E428" s="10">
        <v>502.62</v>
      </c>
      <c r="F428" s="10">
        <v>337.82</v>
      </c>
      <c r="G428" s="10">
        <v>992.34</v>
      </c>
      <c r="H428" s="10">
        <v>674.26</v>
      </c>
      <c r="I428" s="10">
        <v>0</v>
      </c>
      <c r="J428" s="10">
        <v>1773.62</v>
      </c>
      <c r="K428" s="10">
        <v>1110.4100000000001</v>
      </c>
      <c r="L428" s="10">
        <f t="shared" si="34"/>
        <v>6956.87</v>
      </c>
    </row>
    <row r="429" spans="1:12" ht="13" hidden="1" x14ac:dyDescent="0.15">
      <c r="A429" s="65" t="s">
        <v>121</v>
      </c>
      <c r="B429" s="10">
        <v>0</v>
      </c>
      <c r="C429" s="10">
        <v>-20.6</v>
      </c>
      <c r="D429" s="10">
        <v>0</v>
      </c>
      <c r="E429" s="10">
        <v>0</v>
      </c>
      <c r="F429" s="10">
        <v>0</v>
      </c>
      <c r="G429" s="10">
        <v>0</v>
      </c>
      <c r="H429" s="10">
        <v>0</v>
      </c>
      <c r="I429" s="10">
        <v>0</v>
      </c>
      <c r="J429" s="10">
        <v>0</v>
      </c>
      <c r="K429" s="10">
        <v>0</v>
      </c>
      <c r="L429" s="10">
        <f t="shared" si="34"/>
        <v>-20.6</v>
      </c>
    </row>
    <row r="430" spans="1:12" ht="13" hidden="1" x14ac:dyDescent="0.15">
      <c r="A430" s="65" t="s">
        <v>120</v>
      </c>
      <c r="B430" s="10">
        <v>0</v>
      </c>
      <c r="C430" s="10">
        <v>6.45</v>
      </c>
      <c r="D430" s="10">
        <v>0</v>
      </c>
      <c r="E430" s="10">
        <v>0</v>
      </c>
      <c r="F430" s="10">
        <v>0</v>
      </c>
      <c r="G430" s="10">
        <v>0</v>
      </c>
      <c r="H430" s="10">
        <v>31.79</v>
      </c>
      <c r="I430" s="10">
        <v>0</v>
      </c>
      <c r="J430" s="10">
        <v>0</v>
      </c>
      <c r="K430" s="10">
        <v>0</v>
      </c>
      <c r="L430" s="10">
        <f t="shared" si="34"/>
        <v>38.24</v>
      </c>
    </row>
    <row r="431" spans="1:12" ht="13" hidden="1" x14ac:dyDescent="0.15">
      <c r="A431" s="65" t="s">
        <v>117</v>
      </c>
      <c r="B431" s="10">
        <v>-690</v>
      </c>
      <c r="C431" s="10">
        <v>690</v>
      </c>
      <c r="D431" s="10">
        <v>0</v>
      </c>
      <c r="E431" s="10">
        <v>0</v>
      </c>
      <c r="F431" s="10">
        <v>0</v>
      </c>
      <c r="G431" s="10">
        <v>0</v>
      </c>
      <c r="H431" s="10">
        <v>0</v>
      </c>
      <c r="I431" s="10">
        <v>0</v>
      </c>
      <c r="J431" s="10">
        <v>0</v>
      </c>
      <c r="K431" s="10">
        <v>1429.26</v>
      </c>
      <c r="L431" s="10">
        <f t="shared" si="34"/>
        <v>1429.26</v>
      </c>
    </row>
    <row r="432" spans="1:12" ht="13" hidden="1" x14ac:dyDescent="0.15">
      <c r="A432" s="65" t="s">
        <v>137</v>
      </c>
      <c r="B432" s="10">
        <v>0</v>
      </c>
      <c r="C432" s="10">
        <v>0</v>
      </c>
      <c r="D432" s="10">
        <v>0</v>
      </c>
      <c r="E432" s="10">
        <v>0</v>
      </c>
      <c r="F432" s="10">
        <v>0</v>
      </c>
      <c r="G432" s="10">
        <v>303.94</v>
      </c>
      <c r="H432" s="10">
        <v>455.91</v>
      </c>
      <c r="I432" s="10">
        <v>455.91</v>
      </c>
      <c r="J432" s="10">
        <v>455.91</v>
      </c>
      <c r="K432" s="10">
        <v>303.94</v>
      </c>
      <c r="L432" s="10">
        <f t="shared" si="34"/>
        <v>1975.6100000000001</v>
      </c>
    </row>
    <row r="433" spans="1:12" ht="13" hidden="1" x14ac:dyDescent="0.15">
      <c r="A433" s="65" t="s">
        <v>136</v>
      </c>
      <c r="B433" s="10">
        <v>0</v>
      </c>
      <c r="C433" s="10">
        <v>0</v>
      </c>
      <c r="D433" s="10">
        <v>1121.48</v>
      </c>
      <c r="E433" s="10">
        <v>1709.88</v>
      </c>
      <c r="F433" s="10">
        <v>1709.88</v>
      </c>
      <c r="G433" s="10">
        <v>1709.88</v>
      </c>
      <c r="H433" s="10">
        <v>1709.88</v>
      </c>
      <c r="I433" s="10">
        <v>1709.88</v>
      </c>
      <c r="J433" s="10">
        <v>1709.88</v>
      </c>
      <c r="K433" s="10">
        <v>1139.92</v>
      </c>
      <c r="L433" s="10">
        <f t="shared" si="34"/>
        <v>12520.680000000002</v>
      </c>
    </row>
    <row r="434" spans="1:12" ht="13" hidden="1" x14ac:dyDescent="0.15">
      <c r="A434" s="65" t="s">
        <v>112</v>
      </c>
      <c r="B434" s="10">
        <v>70.989999999999995</v>
      </c>
      <c r="C434" s="10">
        <v>212.97</v>
      </c>
      <c r="D434" s="10">
        <v>414.12</v>
      </c>
      <c r="E434" s="10">
        <v>483.84</v>
      </c>
      <c r="F434" s="10">
        <v>623.28</v>
      </c>
      <c r="G434" s="10">
        <v>15716.99</v>
      </c>
      <c r="H434" s="10">
        <v>23280.16</v>
      </c>
      <c r="I434" s="10">
        <v>26713.65</v>
      </c>
      <c r="J434" s="10">
        <v>33659.11</v>
      </c>
      <c r="K434" s="10">
        <v>32558.16</v>
      </c>
      <c r="L434" s="10">
        <f t="shared" si="34"/>
        <v>133733.26999999999</v>
      </c>
    </row>
    <row r="435" spans="1:12" ht="13" hidden="1" x14ac:dyDescent="0.15">
      <c r="A435" s="65" t="s">
        <v>135</v>
      </c>
      <c r="B435" s="10">
        <v>0</v>
      </c>
      <c r="C435" s="10">
        <v>0</v>
      </c>
      <c r="D435" s="10">
        <v>0</v>
      </c>
      <c r="E435" s="10">
        <v>0</v>
      </c>
      <c r="F435" s="10">
        <v>0</v>
      </c>
      <c r="G435" s="10">
        <v>450</v>
      </c>
      <c r="H435" s="10">
        <v>0</v>
      </c>
      <c r="I435" s="10">
        <v>0</v>
      </c>
      <c r="J435" s="10">
        <v>0</v>
      </c>
      <c r="K435" s="10">
        <v>0</v>
      </c>
      <c r="L435" s="10">
        <f t="shared" si="34"/>
        <v>450</v>
      </c>
    </row>
    <row r="436" spans="1:12" ht="13" hidden="1" x14ac:dyDescent="0.15">
      <c r="A436" s="65" t="s">
        <v>110</v>
      </c>
      <c r="B436" s="10">
        <v>0</v>
      </c>
      <c r="C436" s="10">
        <v>0</v>
      </c>
      <c r="D436" s="10">
        <v>0</v>
      </c>
      <c r="E436" s="10">
        <v>0</v>
      </c>
      <c r="F436" s="10">
        <v>0</v>
      </c>
      <c r="G436" s="10">
        <v>1405.82</v>
      </c>
      <c r="H436" s="10">
        <v>12198.8</v>
      </c>
      <c r="I436" s="10">
        <v>9202.7900000000009</v>
      </c>
      <c r="J436" s="10">
        <v>8435.9</v>
      </c>
      <c r="K436" s="10">
        <v>6222.15</v>
      </c>
      <c r="L436" s="10">
        <f t="shared" si="34"/>
        <v>37465.46</v>
      </c>
    </row>
    <row r="437" spans="1:12" ht="13" hidden="1" x14ac:dyDescent="0.15">
      <c r="A437" s="65" t="s">
        <v>109</v>
      </c>
      <c r="B437" s="10">
        <v>0</v>
      </c>
      <c r="C437" s="10">
        <v>0</v>
      </c>
      <c r="D437" s="10">
        <v>0</v>
      </c>
      <c r="E437" s="10">
        <v>0</v>
      </c>
      <c r="F437" s="10">
        <v>0</v>
      </c>
      <c r="G437" s="10">
        <v>106.94</v>
      </c>
      <c r="H437" s="10">
        <v>28067.85</v>
      </c>
      <c r="I437" s="10">
        <v>13415.8</v>
      </c>
      <c r="J437" s="10">
        <v>0</v>
      </c>
      <c r="K437" s="10">
        <v>4812.3999999999996</v>
      </c>
      <c r="L437" s="10">
        <f t="shared" si="34"/>
        <v>46402.99</v>
      </c>
    </row>
    <row r="438" spans="1:12" ht="13" hidden="1" x14ac:dyDescent="0.15">
      <c r="A438" s="65" t="s">
        <v>134</v>
      </c>
      <c r="B438" s="10">
        <v>0</v>
      </c>
      <c r="C438" s="10">
        <v>0</v>
      </c>
      <c r="D438" s="10">
        <v>0</v>
      </c>
      <c r="E438" s="10">
        <v>0</v>
      </c>
      <c r="F438" s="10">
        <v>0</v>
      </c>
      <c r="G438" s="10">
        <v>108872.2</v>
      </c>
      <c r="H438" s="10">
        <v>113575.03</v>
      </c>
      <c r="I438" s="10">
        <v>-63613.35</v>
      </c>
      <c r="J438" s="10">
        <v>43395.93</v>
      </c>
      <c r="K438" s="10">
        <v>34102.93</v>
      </c>
      <c r="L438" s="10">
        <f t="shared" si="34"/>
        <v>236332.73999999996</v>
      </c>
    </row>
    <row r="439" spans="1:12" ht="13" hidden="1" x14ac:dyDescent="0.15">
      <c r="A439" s="65" t="s">
        <v>107</v>
      </c>
      <c r="B439" s="10">
        <v>0</v>
      </c>
      <c r="C439" s="10">
        <v>340</v>
      </c>
      <c r="D439" s="10">
        <v>300</v>
      </c>
      <c r="E439" s="10">
        <v>352.51</v>
      </c>
      <c r="F439" s="10">
        <v>300</v>
      </c>
      <c r="G439" s="10">
        <v>0</v>
      </c>
      <c r="H439" s="10">
        <v>33.92</v>
      </c>
      <c r="I439" s="10">
        <v>60.14</v>
      </c>
      <c r="J439" s="10">
        <v>0</v>
      </c>
      <c r="K439" s="10">
        <v>0</v>
      </c>
      <c r="L439" s="10">
        <f t="shared" si="34"/>
        <v>1386.5700000000002</v>
      </c>
    </row>
    <row r="440" spans="1:12" ht="13" hidden="1" x14ac:dyDescent="0.15">
      <c r="A440" s="65" t="s">
        <v>105</v>
      </c>
      <c r="B440" s="10">
        <v>0</v>
      </c>
      <c r="C440" s="10">
        <v>71359.58</v>
      </c>
      <c r="D440" s="10">
        <v>68209.59</v>
      </c>
      <c r="E440" s="10">
        <v>68434.59</v>
      </c>
      <c r="F440" s="10">
        <v>130668.64</v>
      </c>
      <c r="G440" s="10">
        <v>209233.62</v>
      </c>
      <c r="H440" s="10">
        <v>221865.14</v>
      </c>
      <c r="I440" s="10">
        <v>243974.1</v>
      </c>
      <c r="J440" s="10">
        <v>166674.32999999999</v>
      </c>
      <c r="K440" s="10">
        <v>79172.97</v>
      </c>
      <c r="L440" s="10">
        <f t="shared" si="34"/>
        <v>1259592.56</v>
      </c>
    </row>
    <row r="441" spans="1:12" ht="13" hidden="1" x14ac:dyDescent="0.15">
      <c r="A441" s="65" t="s">
        <v>103</v>
      </c>
      <c r="B441" s="10">
        <v>0</v>
      </c>
      <c r="C441" s="10">
        <v>0</v>
      </c>
      <c r="D441" s="10">
        <v>0</v>
      </c>
      <c r="E441" s="10">
        <v>0</v>
      </c>
      <c r="F441" s="10">
        <v>0</v>
      </c>
      <c r="G441" s="10">
        <v>0</v>
      </c>
      <c r="H441" s="10">
        <v>123.51</v>
      </c>
      <c r="I441" s="10">
        <v>0</v>
      </c>
      <c r="J441" s="10">
        <v>0</v>
      </c>
      <c r="K441" s="10">
        <v>0</v>
      </c>
      <c r="L441" s="10">
        <f t="shared" si="34"/>
        <v>123.51</v>
      </c>
    </row>
    <row r="442" spans="1:12" ht="13" hidden="1" x14ac:dyDescent="0.15">
      <c r="A442" s="65" t="s">
        <v>101</v>
      </c>
      <c r="B442" s="10">
        <v>0</v>
      </c>
      <c r="C442" s="10">
        <v>0</v>
      </c>
      <c r="D442" s="10">
        <v>0</v>
      </c>
      <c r="E442" s="10">
        <v>0</v>
      </c>
      <c r="F442" s="10">
        <v>0</v>
      </c>
      <c r="G442" s="10">
        <v>0</v>
      </c>
      <c r="H442" s="10">
        <v>0</v>
      </c>
      <c r="I442" s="10">
        <v>11250</v>
      </c>
      <c r="J442" s="10">
        <v>0</v>
      </c>
      <c r="K442" s="10">
        <v>-11250</v>
      </c>
      <c r="L442" s="10">
        <f t="shared" si="34"/>
        <v>0</v>
      </c>
    </row>
    <row r="443" spans="1:12" ht="13" hidden="1" x14ac:dyDescent="0.15">
      <c r="A443" s="65" t="s">
        <v>100</v>
      </c>
      <c r="B443" s="10">
        <v>0</v>
      </c>
      <c r="C443" s="10">
        <v>0</v>
      </c>
      <c r="D443" s="10">
        <v>0</v>
      </c>
      <c r="E443" s="10">
        <v>0</v>
      </c>
      <c r="F443" s="10">
        <v>0</v>
      </c>
      <c r="G443" s="10">
        <v>0</v>
      </c>
      <c r="H443" s="10">
        <v>0</v>
      </c>
      <c r="I443" s="10">
        <v>0</v>
      </c>
      <c r="J443" s="10">
        <v>0</v>
      </c>
      <c r="K443" s="10">
        <v>72.510000000000005</v>
      </c>
      <c r="L443" s="10">
        <f t="shared" si="34"/>
        <v>72.510000000000005</v>
      </c>
    </row>
    <row r="444" spans="1:12" ht="13" hidden="1" x14ac:dyDescent="0.15">
      <c r="A444" s="65" t="s">
        <v>132</v>
      </c>
      <c r="B444" s="10">
        <v>0</v>
      </c>
      <c r="C444" s="10">
        <v>0</v>
      </c>
      <c r="D444" s="10">
        <v>600</v>
      </c>
      <c r="E444" s="10">
        <v>0</v>
      </c>
      <c r="F444" s="10">
        <v>299</v>
      </c>
      <c r="G444" s="10">
        <v>0</v>
      </c>
      <c r="H444" s="10">
        <v>0</v>
      </c>
      <c r="I444" s="10">
        <v>0</v>
      </c>
      <c r="J444" s="10">
        <v>575.88</v>
      </c>
      <c r="K444" s="10">
        <v>-575.88</v>
      </c>
      <c r="L444" s="10">
        <f t="shared" si="34"/>
        <v>899.00000000000011</v>
      </c>
    </row>
    <row r="445" spans="1:12" ht="13" hidden="1" x14ac:dyDescent="0.15">
      <c r="A445" s="65" t="s">
        <v>98</v>
      </c>
      <c r="B445" s="10">
        <v>0</v>
      </c>
      <c r="C445" s="10">
        <v>0</v>
      </c>
      <c r="D445" s="10">
        <v>1075.8399999999999</v>
      </c>
      <c r="E445" s="10">
        <v>0</v>
      </c>
      <c r="F445" s="10">
        <v>0</v>
      </c>
      <c r="G445" s="10">
        <v>0</v>
      </c>
      <c r="H445" s="10">
        <v>0</v>
      </c>
      <c r="I445" s="10">
        <v>0</v>
      </c>
      <c r="J445" s="10">
        <v>0</v>
      </c>
      <c r="K445" s="10">
        <v>0</v>
      </c>
      <c r="L445" s="10">
        <f t="shared" si="34"/>
        <v>1075.8399999999999</v>
      </c>
    </row>
    <row r="446" spans="1:12" ht="13" hidden="1" x14ac:dyDescent="0.15">
      <c r="A446" s="65" t="s">
        <v>97</v>
      </c>
      <c r="B446" s="10">
        <v>0</v>
      </c>
      <c r="C446" s="10">
        <v>0</v>
      </c>
      <c r="D446" s="10">
        <v>0</v>
      </c>
      <c r="E446" s="10">
        <v>0</v>
      </c>
      <c r="F446" s="10">
        <v>308</v>
      </c>
      <c r="G446" s="10">
        <v>0</v>
      </c>
      <c r="H446" s="10">
        <v>0</v>
      </c>
      <c r="I446" s="10">
        <v>0</v>
      </c>
      <c r="J446" s="10">
        <v>0</v>
      </c>
      <c r="K446" s="10">
        <v>3713.56</v>
      </c>
      <c r="L446" s="10">
        <f t="shared" si="34"/>
        <v>4021.56</v>
      </c>
    </row>
    <row r="447" spans="1:12" ht="13" hidden="1" x14ac:dyDescent="0.15">
      <c r="A447" s="65" t="s">
        <v>96</v>
      </c>
      <c r="B447" s="10">
        <v>0</v>
      </c>
      <c r="C447" s="10">
        <v>0</v>
      </c>
      <c r="D447" s="10">
        <v>0</v>
      </c>
      <c r="E447" s="10">
        <v>0</v>
      </c>
      <c r="F447" s="10">
        <v>62.8</v>
      </c>
      <c r="G447" s="10">
        <v>0</v>
      </c>
      <c r="H447" s="10">
        <v>0</v>
      </c>
      <c r="I447" s="10">
        <v>0</v>
      </c>
      <c r="J447" s="10">
        <v>0</v>
      </c>
      <c r="K447" s="10">
        <v>0</v>
      </c>
      <c r="L447" s="10">
        <f t="shared" si="34"/>
        <v>62.8</v>
      </c>
    </row>
    <row r="448" spans="1:12" ht="13" hidden="1" x14ac:dyDescent="0.15">
      <c r="A448" s="65" t="s">
        <v>95</v>
      </c>
      <c r="B448" s="10">
        <v>0</v>
      </c>
      <c r="C448" s="10">
        <v>0</v>
      </c>
      <c r="D448" s="10">
        <v>0</v>
      </c>
      <c r="E448" s="10">
        <v>0</v>
      </c>
      <c r="F448" s="10">
        <v>0</v>
      </c>
      <c r="G448" s="10">
        <v>0</v>
      </c>
      <c r="H448" s="10">
        <v>105.16</v>
      </c>
      <c r="I448" s="10">
        <v>0</v>
      </c>
      <c r="J448" s="10">
        <v>0</v>
      </c>
      <c r="K448" s="10">
        <v>0</v>
      </c>
      <c r="L448" s="10">
        <f t="shared" si="34"/>
        <v>105.16</v>
      </c>
    </row>
    <row r="449" spans="1:12" ht="13" hidden="1" x14ac:dyDescent="0.15">
      <c r="A449" s="65" t="s">
        <v>94</v>
      </c>
      <c r="B449" s="10">
        <v>0</v>
      </c>
      <c r="C449" s="10">
        <v>44.77</v>
      </c>
      <c r="D449" s="10">
        <v>0</v>
      </c>
      <c r="E449" s="10">
        <v>0</v>
      </c>
      <c r="F449" s="10">
        <v>130</v>
      </c>
      <c r="G449" s="10">
        <v>0</v>
      </c>
      <c r="H449" s="10">
        <v>0</v>
      </c>
      <c r="I449" s="10">
        <v>0</v>
      </c>
      <c r="J449" s="10">
        <v>0</v>
      </c>
      <c r="K449" s="10">
        <v>0</v>
      </c>
      <c r="L449" s="10">
        <f t="shared" si="34"/>
        <v>174.77</v>
      </c>
    </row>
    <row r="450" spans="1:12" ht="13" hidden="1" x14ac:dyDescent="0.15">
      <c r="A450" s="65" t="s">
        <v>93</v>
      </c>
      <c r="B450" s="10">
        <v>5299.35</v>
      </c>
      <c r="C450" s="10">
        <v>1628.79</v>
      </c>
      <c r="D450" s="10">
        <v>0</v>
      </c>
      <c r="E450" s="10">
        <v>777.41</v>
      </c>
      <c r="F450" s="10">
        <v>0</v>
      </c>
      <c r="G450" s="10">
        <v>1767.08</v>
      </c>
      <c r="H450" s="10">
        <v>2019.52</v>
      </c>
      <c r="I450" s="10">
        <v>0</v>
      </c>
      <c r="J450" s="10">
        <v>3799.23</v>
      </c>
      <c r="K450" s="10">
        <v>-2030.52</v>
      </c>
      <c r="L450" s="10">
        <f t="shared" si="34"/>
        <v>13260.86</v>
      </c>
    </row>
    <row r="451" spans="1:12" ht="13" hidden="1" x14ac:dyDescent="0.15">
      <c r="A451" s="65" t="s">
        <v>91</v>
      </c>
      <c r="B451" s="10">
        <v>0</v>
      </c>
      <c r="C451" s="10">
        <v>737.78</v>
      </c>
      <c r="D451" s="10">
        <v>45</v>
      </c>
      <c r="E451" s="10">
        <v>835.41</v>
      </c>
      <c r="F451" s="10">
        <v>0</v>
      </c>
      <c r="G451" s="10">
        <v>0</v>
      </c>
      <c r="H451" s="10">
        <v>428.38</v>
      </c>
      <c r="I451" s="10">
        <v>111.5</v>
      </c>
      <c r="J451" s="10">
        <v>1100.92</v>
      </c>
      <c r="K451" s="10">
        <v>-1086.67</v>
      </c>
      <c r="L451" s="10">
        <f t="shared" si="34"/>
        <v>2172.3200000000002</v>
      </c>
    </row>
    <row r="452" spans="1:12" ht="13" hidden="1" x14ac:dyDescent="0.15">
      <c r="A452" s="65" t="s">
        <v>90</v>
      </c>
      <c r="B452" s="10">
        <v>1548.2</v>
      </c>
      <c r="C452" s="10">
        <v>1213.48</v>
      </c>
      <c r="D452" s="10">
        <v>5080.16</v>
      </c>
      <c r="E452" s="10">
        <v>575.1</v>
      </c>
      <c r="F452" s="10">
        <v>0</v>
      </c>
      <c r="G452" s="10">
        <v>120.8</v>
      </c>
      <c r="H452" s="10">
        <v>649.19000000000005</v>
      </c>
      <c r="I452" s="10">
        <v>154.15</v>
      </c>
      <c r="J452" s="10">
        <v>7904.81</v>
      </c>
      <c r="K452" s="10">
        <v>-6112.27</v>
      </c>
      <c r="L452" s="10">
        <f t="shared" si="34"/>
        <v>11133.619999999999</v>
      </c>
    </row>
    <row r="453" spans="1:12" ht="13" hidden="1" x14ac:dyDescent="0.15">
      <c r="A453" s="65" t="s">
        <v>172</v>
      </c>
      <c r="B453" s="10">
        <v>0</v>
      </c>
      <c r="C453" s="10">
        <v>0</v>
      </c>
      <c r="D453" s="10">
        <v>0</v>
      </c>
      <c r="E453" s="10">
        <v>0</v>
      </c>
      <c r="F453" s="10">
        <v>0</v>
      </c>
      <c r="G453" s="10">
        <v>0</v>
      </c>
      <c r="H453" s="10">
        <v>0</v>
      </c>
      <c r="I453" s="10">
        <v>0</v>
      </c>
      <c r="J453" s="10">
        <v>0</v>
      </c>
      <c r="K453" s="10">
        <v>-1040.82</v>
      </c>
      <c r="L453" s="10">
        <f t="shared" si="34"/>
        <v>-1040.82</v>
      </c>
    </row>
    <row r="454" spans="1:12" ht="13" hidden="1" x14ac:dyDescent="0.15">
      <c r="A454" s="65" t="s">
        <v>173</v>
      </c>
      <c r="B454" s="10">
        <v>0</v>
      </c>
      <c r="C454" s="10">
        <v>0</v>
      </c>
      <c r="D454" s="10">
        <v>0</v>
      </c>
      <c r="E454" s="10">
        <v>0</v>
      </c>
      <c r="F454" s="10">
        <v>0</v>
      </c>
      <c r="G454" s="10">
        <v>0</v>
      </c>
      <c r="H454" s="10">
        <v>0</v>
      </c>
      <c r="I454" s="10">
        <v>0</v>
      </c>
      <c r="J454" s="10">
        <v>-6663.21</v>
      </c>
      <c r="K454" s="10">
        <v>-3915.48</v>
      </c>
      <c r="L454" s="10">
        <f t="shared" si="34"/>
        <v>-10578.69</v>
      </c>
    </row>
    <row r="455" spans="1:12" ht="13" hidden="1" x14ac:dyDescent="0.15">
      <c r="A455" s="65" t="s">
        <v>84</v>
      </c>
      <c r="B455" s="10">
        <v>222.04</v>
      </c>
      <c r="C455" s="10">
        <v>316.43</v>
      </c>
      <c r="D455" s="10">
        <v>334.55</v>
      </c>
      <c r="E455" s="10">
        <v>216.08</v>
      </c>
      <c r="F455" s="10">
        <v>208.66</v>
      </c>
      <c r="G455" s="10">
        <v>170.16</v>
      </c>
      <c r="H455" s="10">
        <v>107.1</v>
      </c>
      <c r="I455" s="10">
        <v>87.1</v>
      </c>
      <c r="J455" s="10">
        <v>249.5</v>
      </c>
      <c r="K455" s="10">
        <v>369.61</v>
      </c>
      <c r="L455" s="10">
        <f t="shared" si="34"/>
        <v>2281.23</v>
      </c>
    </row>
    <row r="456" spans="1:12" ht="13" hidden="1" x14ac:dyDescent="0.15">
      <c r="A456" s="65" t="s">
        <v>83</v>
      </c>
      <c r="B456" s="10">
        <v>33641.94</v>
      </c>
      <c r="C456" s="10">
        <v>40063.22</v>
      </c>
      <c r="D456" s="10">
        <v>35158.449999999997</v>
      </c>
      <c r="E456" s="10">
        <v>16628.060000000001</v>
      </c>
      <c r="F456" s="10">
        <v>48648.04</v>
      </c>
      <c r="G456" s="10">
        <v>37495.31</v>
      </c>
      <c r="H456" s="10">
        <v>16075.96</v>
      </c>
      <c r="I456" s="10">
        <v>5753.71</v>
      </c>
      <c r="J456" s="10">
        <v>56230.91</v>
      </c>
      <c r="K456" s="10">
        <v>33962.230000000003</v>
      </c>
      <c r="L456" s="10">
        <f t="shared" si="34"/>
        <v>323657.82999999996</v>
      </c>
    </row>
    <row r="457" spans="1:12" ht="13" hidden="1" x14ac:dyDescent="0.15">
      <c r="A457" s="65" t="s">
        <v>82</v>
      </c>
      <c r="B457" s="10">
        <v>43697.65</v>
      </c>
      <c r="C457" s="10">
        <v>48880.31</v>
      </c>
      <c r="D457" s="10">
        <v>51156.85</v>
      </c>
      <c r="E457" s="10">
        <v>36324.769999999997</v>
      </c>
      <c r="F457" s="10">
        <v>34376.019999999997</v>
      </c>
      <c r="G457" s="10">
        <v>28265.94</v>
      </c>
      <c r="H457" s="10">
        <v>13916.36</v>
      </c>
      <c r="I457" s="10">
        <v>15433.15</v>
      </c>
      <c r="J457" s="10">
        <v>41892.019999999997</v>
      </c>
      <c r="K457" s="10">
        <v>33217.46</v>
      </c>
      <c r="L457" s="10">
        <f t="shared" si="34"/>
        <v>347160.53</v>
      </c>
    </row>
    <row r="458" spans="1:12" ht="13" hidden="1" x14ac:dyDescent="0.15">
      <c r="A458" s="65" t="s">
        <v>81</v>
      </c>
      <c r="B458" s="10">
        <v>0</v>
      </c>
      <c r="C458" s="10">
        <v>7178.15</v>
      </c>
      <c r="D458" s="10">
        <v>7034.5</v>
      </c>
      <c r="E458" s="10">
        <v>3465.91</v>
      </c>
      <c r="F458" s="10">
        <v>3649.97</v>
      </c>
      <c r="G458" s="10">
        <v>2066.0700000000002</v>
      </c>
      <c r="H458" s="10">
        <v>701.24</v>
      </c>
      <c r="I458" s="10">
        <v>117.88</v>
      </c>
      <c r="J458" s="10">
        <v>8211.98</v>
      </c>
      <c r="K458" s="10">
        <v>6981.9</v>
      </c>
      <c r="L458" s="10">
        <f t="shared" si="34"/>
        <v>39407.599999999999</v>
      </c>
    </row>
    <row r="459" spans="1:12" ht="13" hidden="1" x14ac:dyDescent="0.15">
      <c r="A459" s="65" t="s">
        <v>76</v>
      </c>
      <c r="B459" s="10">
        <v>0</v>
      </c>
      <c r="C459" s="10">
        <v>0</v>
      </c>
      <c r="D459" s="10">
        <v>8365.3799999999992</v>
      </c>
      <c r="E459" s="10">
        <v>0</v>
      </c>
      <c r="F459" s="10">
        <v>0</v>
      </c>
      <c r="G459" s="10">
        <v>11884.62</v>
      </c>
      <c r="H459" s="10">
        <v>8192.31</v>
      </c>
      <c r="I459" s="10">
        <v>0</v>
      </c>
      <c r="J459" s="10">
        <v>13750.01</v>
      </c>
      <c r="K459" s="10">
        <v>0</v>
      </c>
      <c r="L459" s="10">
        <f t="shared" si="34"/>
        <v>42192.32</v>
      </c>
    </row>
    <row r="460" spans="1:12" ht="13" hidden="1" x14ac:dyDescent="0.15">
      <c r="A460" s="65" t="s">
        <v>74</v>
      </c>
      <c r="B460" s="10">
        <v>70539.839999999997</v>
      </c>
      <c r="C460" s="10">
        <v>49207.53</v>
      </c>
      <c r="D460" s="10">
        <v>55916.42</v>
      </c>
      <c r="E460" s="10">
        <v>34864.870000000003</v>
      </c>
      <c r="F460" s="10">
        <v>46405.06</v>
      </c>
      <c r="G460" s="10">
        <v>24347.360000000001</v>
      </c>
      <c r="H460" s="10">
        <v>13126.85</v>
      </c>
      <c r="I460" s="10">
        <v>26686.19</v>
      </c>
      <c r="J460" s="10">
        <v>88962.63</v>
      </c>
      <c r="K460" s="10">
        <v>5344.72</v>
      </c>
      <c r="L460" s="10">
        <f t="shared" si="34"/>
        <v>415401.46999999991</v>
      </c>
    </row>
    <row r="461" spans="1:12" ht="13" hidden="1" x14ac:dyDescent="0.15">
      <c r="A461" s="65" t="s">
        <v>73</v>
      </c>
      <c r="B461" s="10">
        <v>13942.31</v>
      </c>
      <c r="C461" s="10">
        <v>8563.94</v>
      </c>
      <c r="D461" s="10">
        <v>5561.89</v>
      </c>
      <c r="E461" s="10">
        <v>-19087.96</v>
      </c>
      <c r="F461" s="10">
        <v>-2757.74</v>
      </c>
      <c r="G461" s="10">
        <v>5462.13</v>
      </c>
      <c r="H461" s="10">
        <v>5726.62</v>
      </c>
      <c r="I461" s="10">
        <v>39379.72</v>
      </c>
      <c r="J461" s="10">
        <v>56477.919999999998</v>
      </c>
      <c r="K461" s="10">
        <v>1605.44</v>
      </c>
      <c r="L461" s="10">
        <f t="shared" si="34"/>
        <v>114874.27</v>
      </c>
    </row>
    <row r="462" spans="1:12" ht="13" hidden="1" x14ac:dyDescent="0.15">
      <c r="A462" s="65" t="s">
        <v>72</v>
      </c>
      <c r="B462" s="10">
        <v>0</v>
      </c>
      <c r="C462" s="10">
        <v>0</v>
      </c>
      <c r="D462" s="10">
        <v>0</v>
      </c>
      <c r="E462" s="10">
        <v>0</v>
      </c>
      <c r="F462" s="10">
        <v>0</v>
      </c>
      <c r="G462" s="10">
        <v>0</v>
      </c>
      <c r="H462" s="10">
        <v>-0.44</v>
      </c>
      <c r="I462" s="10">
        <v>-0.24</v>
      </c>
      <c r="J462" s="10">
        <v>0</v>
      </c>
      <c r="K462" s="10">
        <v>0</v>
      </c>
      <c r="L462" s="10">
        <f t="shared" si="34"/>
        <v>-0.67999999999999994</v>
      </c>
    </row>
    <row r="463" spans="1:12" ht="13" hidden="1" x14ac:dyDescent="0.15">
      <c r="A463" s="65" t="s">
        <v>71</v>
      </c>
      <c r="B463" s="10">
        <v>358146.18</v>
      </c>
      <c r="C463" s="10">
        <v>412020.22</v>
      </c>
      <c r="D463" s="10">
        <v>448571.26</v>
      </c>
      <c r="E463" s="10">
        <v>342770.57</v>
      </c>
      <c r="F463" s="10">
        <v>335023.64</v>
      </c>
      <c r="G463" s="10">
        <v>275622.44</v>
      </c>
      <c r="H463" s="10">
        <v>194896.69</v>
      </c>
      <c r="I463" s="10">
        <v>181153.37</v>
      </c>
      <c r="J463" s="10">
        <v>536654.11</v>
      </c>
      <c r="K463" s="10">
        <v>404985.07</v>
      </c>
      <c r="L463" s="10">
        <f t="shared" si="34"/>
        <v>3489843.55</v>
      </c>
    </row>
    <row r="464" spans="1:12" ht="13" hidden="1" x14ac:dyDescent="0.15">
      <c r="A464" s="66" t="s">
        <v>184</v>
      </c>
      <c r="B464" s="16">
        <f t="shared" ref="B464:L464" si="35">SUM(B423:B463)</f>
        <v>597546.27</v>
      </c>
      <c r="C464" s="16">
        <f t="shared" si="35"/>
        <v>719836.69</v>
      </c>
      <c r="D464" s="16">
        <f t="shared" si="35"/>
        <v>781615.58000000007</v>
      </c>
      <c r="E464" s="16">
        <f t="shared" si="35"/>
        <v>562304.36</v>
      </c>
      <c r="F464" s="16">
        <f t="shared" si="35"/>
        <v>670701.13</v>
      </c>
      <c r="G464" s="16">
        <f t="shared" si="35"/>
        <v>787176</v>
      </c>
      <c r="H464" s="16">
        <f t="shared" si="35"/>
        <v>707747.34</v>
      </c>
      <c r="I464" s="16">
        <f t="shared" si="35"/>
        <v>564325.44000000006</v>
      </c>
      <c r="J464" s="16">
        <f t="shared" si="35"/>
        <v>1162351.96</v>
      </c>
      <c r="K464" s="16">
        <f t="shared" si="35"/>
        <v>728852.33</v>
      </c>
      <c r="L464" s="16">
        <f t="shared" si="35"/>
        <v>7282457.0999999987</v>
      </c>
    </row>
    <row r="465" spans="1:12" ht="13" hidden="1" x14ac:dyDescent="0.15">
      <c r="A465" s="64" t="s">
        <v>185</v>
      </c>
      <c r="B465" s="7"/>
      <c r="C465" s="7"/>
      <c r="D465" s="7"/>
      <c r="E465" s="7"/>
      <c r="F465" s="7"/>
      <c r="G465" s="7"/>
      <c r="H465" s="7"/>
      <c r="I465" s="7"/>
      <c r="J465" s="7"/>
      <c r="K465" s="7"/>
      <c r="L465" s="7"/>
    </row>
    <row r="466" spans="1:12" ht="13" hidden="1" x14ac:dyDescent="0.15">
      <c r="A466" s="65" t="s">
        <v>112</v>
      </c>
      <c r="B466" s="10">
        <v>1136.45</v>
      </c>
      <c r="C466" s="10">
        <v>610.77</v>
      </c>
      <c r="D466" s="10">
        <v>610.77</v>
      </c>
      <c r="E466" s="10">
        <v>407.19</v>
      </c>
      <c r="F466" s="10">
        <v>0</v>
      </c>
      <c r="G466" s="10">
        <v>0</v>
      </c>
      <c r="H466" s="10">
        <v>0</v>
      </c>
      <c r="I466" s="10">
        <v>0</v>
      </c>
      <c r="J466" s="10">
        <v>0</v>
      </c>
      <c r="K466" s="10">
        <v>0</v>
      </c>
      <c r="L466" s="10">
        <f>SUM(B466:K466)</f>
        <v>2765.18</v>
      </c>
    </row>
    <row r="467" spans="1:12" ht="13" hidden="1" x14ac:dyDescent="0.15">
      <c r="A467" s="65" t="s">
        <v>108</v>
      </c>
      <c r="B467" s="10">
        <v>0</v>
      </c>
      <c r="C467" s="10">
        <v>175</v>
      </c>
      <c r="D467" s="10">
        <v>0</v>
      </c>
      <c r="E467" s="10">
        <v>0</v>
      </c>
      <c r="F467" s="10">
        <v>0</v>
      </c>
      <c r="G467" s="10">
        <v>0</v>
      </c>
      <c r="H467" s="10">
        <v>0</v>
      </c>
      <c r="I467" s="10">
        <v>0</v>
      </c>
      <c r="J467" s="10">
        <v>0</v>
      </c>
      <c r="K467" s="10">
        <v>0</v>
      </c>
      <c r="L467" s="10">
        <f>SUM(B467:K467)</f>
        <v>175</v>
      </c>
    </row>
    <row r="468" spans="1:12" ht="13" hidden="1" x14ac:dyDescent="0.15">
      <c r="A468" s="66" t="s">
        <v>186</v>
      </c>
      <c r="B468" s="16">
        <f t="shared" ref="B468:L468" si="36">SUM(B466:B467)</f>
        <v>1136.45</v>
      </c>
      <c r="C468" s="16">
        <f t="shared" si="36"/>
        <v>785.77</v>
      </c>
      <c r="D468" s="16">
        <f t="shared" si="36"/>
        <v>610.77</v>
      </c>
      <c r="E468" s="16">
        <f t="shared" si="36"/>
        <v>407.19</v>
      </c>
      <c r="F468" s="16">
        <f t="shared" si="36"/>
        <v>0</v>
      </c>
      <c r="G468" s="16">
        <f t="shared" si="36"/>
        <v>0</v>
      </c>
      <c r="H468" s="16">
        <f t="shared" si="36"/>
        <v>0</v>
      </c>
      <c r="I468" s="16">
        <f t="shared" si="36"/>
        <v>0</v>
      </c>
      <c r="J468" s="16">
        <f t="shared" si="36"/>
        <v>0</v>
      </c>
      <c r="K468" s="16">
        <f t="shared" si="36"/>
        <v>0</v>
      </c>
      <c r="L468" s="16">
        <f t="shared" si="36"/>
        <v>2940.18</v>
      </c>
    </row>
    <row r="469" spans="1:12" ht="13" hidden="1" x14ac:dyDescent="0.15">
      <c r="A469" s="64" t="s">
        <v>187</v>
      </c>
      <c r="B469" s="7"/>
      <c r="C469" s="7"/>
      <c r="D469" s="7"/>
      <c r="E469" s="7"/>
      <c r="F469" s="7"/>
      <c r="G469" s="7"/>
      <c r="H469" s="7"/>
      <c r="I469" s="7"/>
      <c r="J469" s="7"/>
      <c r="K469" s="7"/>
      <c r="L469" s="7"/>
    </row>
    <row r="470" spans="1:12" ht="13" hidden="1" x14ac:dyDescent="0.15">
      <c r="A470" s="65" t="s">
        <v>129</v>
      </c>
      <c r="B470" s="10">
        <v>0</v>
      </c>
      <c r="C470" s="10">
        <v>0</v>
      </c>
      <c r="D470" s="10">
        <v>1359.05</v>
      </c>
      <c r="E470" s="10">
        <v>1286.72</v>
      </c>
      <c r="F470" s="10">
        <v>0</v>
      </c>
      <c r="G470" s="10">
        <v>0</v>
      </c>
      <c r="H470" s="10">
        <v>0</v>
      </c>
      <c r="I470" s="10">
        <v>0</v>
      </c>
      <c r="J470" s="10">
        <v>0</v>
      </c>
      <c r="K470" s="10">
        <v>0</v>
      </c>
      <c r="L470" s="10">
        <f t="shared" ref="L470:L494" si="37">SUM(B470:K470)</f>
        <v>2645.77</v>
      </c>
    </row>
    <row r="471" spans="1:12" ht="13" hidden="1" x14ac:dyDescent="0.15">
      <c r="A471" s="65" t="s">
        <v>128</v>
      </c>
      <c r="B471" s="10">
        <v>287.27999999999997</v>
      </c>
      <c r="C471" s="10">
        <v>0</v>
      </c>
      <c r="D471" s="10">
        <v>0</v>
      </c>
      <c r="E471" s="10">
        <v>0</v>
      </c>
      <c r="F471" s="10">
        <v>0</v>
      </c>
      <c r="G471" s="10">
        <v>0</v>
      </c>
      <c r="H471" s="10">
        <v>0</v>
      </c>
      <c r="I471" s="10">
        <v>0</v>
      </c>
      <c r="J471" s="10">
        <v>0</v>
      </c>
      <c r="K471" s="10">
        <v>0</v>
      </c>
      <c r="L471" s="10">
        <f t="shared" si="37"/>
        <v>287.27999999999997</v>
      </c>
    </row>
    <row r="472" spans="1:12" ht="13" hidden="1" x14ac:dyDescent="0.15">
      <c r="A472" s="65" t="s">
        <v>127</v>
      </c>
      <c r="B472" s="10">
        <v>1863.3</v>
      </c>
      <c r="C472" s="10">
        <v>1971.36</v>
      </c>
      <c r="D472" s="10">
        <v>1765.67</v>
      </c>
      <c r="E472" s="10">
        <v>7686.86</v>
      </c>
      <c r="F472" s="10">
        <v>0</v>
      </c>
      <c r="G472" s="10">
        <v>0</v>
      </c>
      <c r="H472" s="10">
        <v>0</v>
      </c>
      <c r="I472" s="10">
        <v>0</v>
      </c>
      <c r="J472" s="10">
        <v>0</v>
      </c>
      <c r="K472" s="10">
        <v>0</v>
      </c>
      <c r="L472" s="10">
        <f t="shared" si="37"/>
        <v>13287.189999999999</v>
      </c>
    </row>
    <row r="473" spans="1:12" ht="13" hidden="1" x14ac:dyDescent="0.15">
      <c r="A473" s="65" t="s">
        <v>126</v>
      </c>
      <c r="B473" s="10">
        <v>8282.9599999999991</v>
      </c>
      <c r="C473" s="10">
        <v>8861.36</v>
      </c>
      <c r="D473" s="10">
        <v>4965.68</v>
      </c>
      <c r="E473" s="10">
        <v>291.25</v>
      </c>
      <c r="F473" s="10">
        <v>0</v>
      </c>
      <c r="G473" s="10">
        <v>0</v>
      </c>
      <c r="H473" s="10">
        <v>0</v>
      </c>
      <c r="I473" s="10">
        <v>0</v>
      </c>
      <c r="J473" s="10">
        <v>0</v>
      </c>
      <c r="K473" s="10">
        <v>0</v>
      </c>
      <c r="L473" s="10">
        <f t="shared" si="37"/>
        <v>22401.25</v>
      </c>
    </row>
    <row r="474" spans="1:12" ht="13" hidden="1" x14ac:dyDescent="0.15">
      <c r="A474" s="65" t="s">
        <v>120</v>
      </c>
      <c r="B474" s="10">
        <v>0</v>
      </c>
      <c r="C474" s="10">
        <v>0</v>
      </c>
      <c r="D474" s="10">
        <v>39.99</v>
      </c>
      <c r="E474" s="10">
        <v>0</v>
      </c>
      <c r="F474" s="10">
        <v>0</v>
      </c>
      <c r="G474" s="10">
        <v>0</v>
      </c>
      <c r="H474" s="10">
        <v>0</v>
      </c>
      <c r="I474" s="10">
        <v>0</v>
      </c>
      <c r="J474" s="10">
        <v>0</v>
      </c>
      <c r="K474" s="10">
        <v>0</v>
      </c>
      <c r="L474" s="10">
        <f t="shared" si="37"/>
        <v>39.99</v>
      </c>
    </row>
    <row r="475" spans="1:12" ht="13" hidden="1" x14ac:dyDescent="0.15">
      <c r="A475" s="65" t="s">
        <v>114</v>
      </c>
      <c r="B475" s="10">
        <v>2216.21</v>
      </c>
      <c r="C475" s="10">
        <v>0</v>
      </c>
      <c r="D475" s="10">
        <v>0</v>
      </c>
      <c r="E475" s="10">
        <v>0</v>
      </c>
      <c r="F475" s="10">
        <v>0</v>
      </c>
      <c r="G475" s="10">
        <v>0</v>
      </c>
      <c r="H475" s="10">
        <v>0</v>
      </c>
      <c r="I475" s="10">
        <v>0</v>
      </c>
      <c r="J475" s="10">
        <v>0</v>
      </c>
      <c r="K475" s="10">
        <v>0</v>
      </c>
      <c r="L475" s="10">
        <f t="shared" si="37"/>
        <v>2216.21</v>
      </c>
    </row>
    <row r="476" spans="1:12" ht="13" hidden="1" x14ac:dyDescent="0.15">
      <c r="A476" s="65" t="s">
        <v>112</v>
      </c>
      <c r="B476" s="10">
        <v>1251.29</v>
      </c>
      <c r="C476" s="10">
        <v>533.37</v>
      </c>
      <c r="D476" s="10">
        <v>533.37</v>
      </c>
      <c r="E476" s="10">
        <v>355.58</v>
      </c>
      <c r="F476" s="10">
        <v>0</v>
      </c>
      <c r="G476" s="10">
        <v>0</v>
      </c>
      <c r="H476" s="10">
        <v>0</v>
      </c>
      <c r="I476" s="10">
        <v>0</v>
      </c>
      <c r="J476" s="10">
        <v>0</v>
      </c>
      <c r="K476" s="10">
        <v>0</v>
      </c>
      <c r="L476" s="10">
        <f t="shared" si="37"/>
        <v>2673.6099999999997</v>
      </c>
    </row>
    <row r="477" spans="1:12" ht="13" hidden="1" x14ac:dyDescent="0.15">
      <c r="A477" s="65" t="s">
        <v>111</v>
      </c>
      <c r="B477" s="10">
        <v>3319.11</v>
      </c>
      <c r="C477" s="10">
        <v>3319.11</v>
      </c>
      <c r="D477" s="10">
        <v>3319.11</v>
      </c>
      <c r="E477" s="10">
        <v>2212.7399999999998</v>
      </c>
      <c r="F477" s="10">
        <v>0</v>
      </c>
      <c r="G477" s="10">
        <v>0</v>
      </c>
      <c r="H477" s="10">
        <v>0</v>
      </c>
      <c r="I477" s="10">
        <v>0</v>
      </c>
      <c r="J477" s="10">
        <v>0</v>
      </c>
      <c r="K477" s="10">
        <v>0</v>
      </c>
      <c r="L477" s="10">
        <f t="shared" si="37"/>
        <v>12170.07</v>
      </c>
    </row>
    <row r="478" spans="1:12" ht="13" hidden="1" x14ac:dyDescent="0.15">
      <c r="A478" s="65" t="s">
        <v>110</v>
      </c>
      <c r="B478" s="10">
        <v>96.86</v>
      </c>
      <c r="C478" s="10">
        <v>0</v>
      </c>
      <c r="D478" s="10">
        <v>0</v>
      </c>
      <c r="E478" s="10">
        <v>0</v>
      </c>
      <c r="F478" s="10">
        <v>0</v>
      </c>
      <c r="G478" s="10">
        <v>0</v>
      </c>
      <c r="H478" s="10">
        <v>0</v>
      </c>
      <c r="I478" s="10">
        <v>0</v>
      </c>
      <c r="J478" s="10">
        <v>0</v>
      </c>
      <c r="K478" s="10">
        <v>0</v>
      </c>
      <c r="L478" s="10">
        <f t="shared" si="37"/>
        <v>96.86</v>
      </c>
    </row>
    <row r="479" spans="1:12" ht="13" hidden="1" x14ac:dyDescent="0.15">
      <c r="A479" s="65" t="s">
        <v>133</v>
      </c>
      <c r="B479" s="10">
        <v>23321.02</v>
      </c>
      <c r="C479" s="10">
        <v>21655.11</v>
      </c>
      <c r="D479" s="10">
        <v>21732.49</v>
      </c>
      <c r="E479" s="10">
        <v>21867.65</v>
      </c>
      <c r="F479" s="10">
        <v>0</v>
      </c>
      <c r="G479" s="10">
        <v>0</v>
      </c>
      <c r="H479" s="10">
        <v>0</v>
      </c>
      <c r="I479" s="10">
        <v>0</v>
      </c>
      <c r="J479" s="10">
        <v>0</v>
      </c>
      <c r="K479" s="10">
        <v>0</v>
      </c>
      <c r="L479" s="10">
        <f t="shared" si="37"/>
        <v>88576.270000000019</v>
      </c>
    </row>
    <row r="480" spans="1:12" ht="13" hidden="1" x14ac:dyDescent="0.15">
      <c r="A480" s="65" t="s">
        <v>108</v>
      </c>
      <c r="B480" s="10">
        <v>0</v>
      </c>
      <c r="C480" s="10">
        <v>263.14999999999998</v>
      </c>
      <c r="D480" s="10">
        <v>528.70000000000005</v>
      </c>
      <c r="E480" s="10">
        <v>0</v>
      </c>
      <c r="F480" s="10">
        <v>0</v>
      </c>
      <c r="G480" s="10">
        <v>0</v>
      </c>
      <c r="H480" s="10">
        <v>0</v>
      </c>
      <c r="I480" s="10">
        <v>0</v>
      </c>
      <c r="J480" s="10">
        <v>0</v>
      </c>
      <c r="K480" s="10">
        <v>0</v>
      </c>
      <c r="L480" s="10">
        <f t="shared" si="37"/>
        <v>791.85</v>
      </c>
    </row>
    <row r="481" spans="1:12" ht="13" hidden="1" x14ac:dyDescent="0.15">
      <c r="A481" s="65" t="s">
        <v>107</v>
      </c>
      <c r="B481" s="10">
        <v>3173.64</v>
      </c>
      <c r="C481" s="10">
        <v>1057.8800000000001</v>
      </c>
      <c r="D481" s="10">
        <v>2121.64</v>
      </c>
      <c r="E481" s="10">
        <v>0</v>
      </c>
      <c r="F481" s="10">
        <v>0</v>
      </c>
      <c r="G481" s="10">
        <v>0</v>
      </c>
      <c r="H481" s="10">
        <v>0</v>
      </c>
      <c r="I481" s="10">
        <v>0</v>
      </c>
      <c r="J481" s="10">
        <v>0</v>
      </c>
      <c r="K481" s="10">
        <v>0</v>
      </c>
      <c r="L481" s="10">
        <f t="shared" si="37"/>
        <v>6353.16</v>
      </c>
    </row>
    <row r="482" spans="1:12" ht="13" hidden="1" x14ac:dyDescent="0.15">
      <c r="A482" s="65" t="s">
        <v>106</v>
      </c>
      <c r="B482" s="10">
        <v>6574.8</v>
      </c>
      <c r="C482" s="10">
        <v>10232.36</v>
      </c>
      <c r="D482" s="10">
        <v>6265.6</v>
      </c>
      <c r="E482" s="10">
        <v>4664.32</v>
      </c>
      <c r="F482" s="10">
        <v>-5900</v>
      </c>
      <c r="G482" s="10">
        <v>0</v>
      </c>
      <c r="H482" s="10">
        <v>0</v>
      </c>
      <c r="I482" s="10">
        <v>0</v>
      </c>
      <c r="J482" s="10">
        <v>0</v>
      </c>
      <c r="K482" s="10">
        <v>0</v>
      </c>
      <c r="L482" s="10">
        <f t="shared" si="37"/>
        <v>21837.08</v>
      </c>
    </row>
    <row r="483" spans="1:12" ht="13" hidden="1" x14ac:dyDescent="0.15">
      <c r="A483" s="65" t="s">
        <v>104</v>
      </c>
      <c r="B483" s="10">
        <v>64.55</v>
      </c>
      <c r="C483" s="10">
        <v>0</v>
      </c>
      <c r="D483" s="10">
        <v>96.99</v>
      </c>
      <c r="E483" s="10">
        <v>0</v>
      </c>
      <c r="F483" s="10">
        <v>0</v>
      </c>
      <c r="G483" s="10">
        <v>0</v>
      </c>
      <c r="H483" s="10">
        <v>0</v>
      </c>
      <c r="I483" s="10">
        <v>0</v>
      </c>
      <c r="J483" s="10">
        <v>0</v>
      </c>
      <c r="K483" s="10">
        <v>0</v>
      </c>
      <c r="L483" s="10">
        <f t="shared" si="37"/>
        <v>161.54</v>
      </c>
    </row>
    <row r="484" spans="1:12" ht="13" hidden="1" x14ac:dyDescent="0.15">
      <c r="A484" s="65" t="s">
        <v>102</v>
      </c>
      <c r="B484" s="10">
        <v>1164.83</v>
      </c>
      <c r="C484" s="10">
        <v>5720.11</v>
      </c>
      <c r="D484" s="10">
        <v>5684.1</v>
      </c>
      <c r="E484" s="10">
        <v>23375.21</v>
      </c>
      <c r="F484" s="10">
        <v>-1505.62</v>
      </c>
      <c r="G484" s="10">
        <v>0</v>
      </c>
      <c r="H484" s="10">
        <v>0</v>
      </c>
      <c r="I484" s="10">
        <v>0</v>
      </c>
      <c r="J484" s="10">
        <v>0</v>
      </c>
      <c r="K484" s="10">
        <v>0</v>
      </c>
      <c r="L484" s="10">
        <f t="shared" si="37"/>
        <v>34438.629999999997</v>
      </c>
    </row>
    <row r="485" spans="1:12" ht="13" hidden="1" x14ac:dyDescent="0.15">
      <c r="A485" s="65" t="s">
        <v>93</v>
      </c>
      <c r="B485" s="10">
        <v>70.88</v>
      </c>
      <c r="C485" s="10">
        <v>0</v>
      </c>
      <c r="D485" s="10">
        <v>856.5</v>
      </c>
      <c r="E485" s="10">
        <v>0</v>
      </c>
      <c r="F485" s="10">
        <v>0</v>
      </c>
      <c r="G485" s="10">
        <v>0</v>
      </c>
      <c r="H485" s="10">
        <v>0</v>
      </c>
      <c r="I485" s="10">
        <v>0</v>
      </c>
      <c r="J485" s="10">
        <v>0</v>
      </c>
      <c r="K485" s="10">
        <v>0</v>
      </c>
      <c r="L485" s="10">
        <f t="shared" si="37"/>
        <v>927.38</v>
      </c>
    </row>
    <row r="486" spans="1:12" ht="13" hidden="1" x14ac:dyDescent="0.15">
      <c r="A486" s="65" t="s">
        <v>91</v>
      </c>
      <c r="B486" s="10">
        <v>665.44</v>
      </c>
      <c r="C486" s="10">
        <v>0</v>
      </c>
      <c r="D486" s="10">
        <v>387.57</v>
      </c>
      <c r="E486" s="10">
        <v>99.1</v>
      </c>
      <c r="F486" s="10">
        <v>0</v>
      </c>
      <c r="G486" s="10">
        <v>0</v>
      </c>
      <c r="H486" s="10">
        <v>0</v>
      </c>
      <c r="I486" s="10">
        <v>0</v>
      </c>
      <c r="J486" s="10">
        <v>0</v>
      </c>
      <c r="K486" s="10">
        <v>0</v>
      </c>
      <c r="L486" s="10">
        <f t="shared" si="37"/>
        <v>1152.1099999999999</v>
      </c>
    </row>
    <row r="487" spans="1:12" ht="13" hidden="1" x14ac:dyDescent="0.15">
      <c r="A487" s="65" t="s">
        <v>90</v>
      </c>
      <c r="B487" s="10">
        <v>-1530.07</v>
      </c>
      <c r="C487" s="10">
        <v>0</v>
      </c>
      <c r="D487" s="10">
        <v>0</v>
      </c>
      <c r="E487" s="10">
        <v>0</v>
      </c>
      <c r="F487" s="10">
        <v>0</v>
      </c>
      <c r="G487" s="10">
        <v>0</v>
      </c>
      <c r="H487" s="10">
        <v>0</v>
      </c>
      <c r="I487" s="10">
        <v>0</v>
      </c>
      <c r="J487" s="10">
        <v>0</v>
      </c>
      <c r="K487" s="10">
        <v>0</v>
      </c>
      <c r="L487" s="10">
        <f t="shared" si="37"/>
        <v>-1530.07</v>
      </c>
    </row>
    <row r="488" spans="1:12" ht="13" hidden="1" x14ac:dyDescent="0.15">
      <c r="A488" s="65" t="s">
        <v>84</v>
      </c>
      <c r="B488" s="10">
        <v>42.97</v>
      </c>
      <c r="C488" s="10">
        <v>55.85</v>
      </c>
      <c r="D488" s="10">
        <v>37.19</v>
      </c>
      <c r="E488" s="10">
        <v>9.14</v>
      </c>
      <c r="F488" s="10">
        <v>0</v>
      </c>
      <c r="G488" s="10">
        <v>0</v>
      </c>
      <c r="H488" s="10">
        <v>0</v>
      </c>
      <c r="I488" s="10">
        <v>0</v>
      </c>
      <c r="J488" s="10">
        <v>0</v>
      </c>
      <c r="K488" s="10">
        <v>0</v>
      </c>
      <c r="L488" s="10">
        <f t="shared" si="37"/>
        <v>145.14999999999998</v>
      </c>
    </row>
    <row r="489" spans="1:12" ht="13" hidden="1" x14ac:dyDescent="0.15">
      <c r="A489" s="65" t="s">
        <v>83</v>
      </c>
      <c r="B489" s="10">
        <v>5213.32</v>
      </c>
      <c r="C489" s="10">
        <v>5057.3900000000003</v>
      </c>
      <c r="D489" s="10">
        <v>2966.83</v>
      </c>
      <c r="E489" s="10">
        <v>1098.54</v>
      </c>
      <c r="F489" s="10">
        <v>0</v>
      </c>
      <c r="G489" s="10">
        <v>0</v>
      </c>
      <c r="H489" s="10">
        <v>0</v>
      </c>
      <c r="I489" s="10">
        <v>0</v>
      </c>
      <c r="J489" s="10">
        <v>0</v>
      </c>
      <c r="K489" s="10">
        <v>0</v>
      </c>
      <c r="L489" s="10">
        <f t="shared" si="37"/>
        <v>14336.079999999998</v>
      </c>
    </row>
    <row r="490" spans="1:12" ht="13" hidden="1" x14ac:dyDescent="0.15">
      <c r="A490" s="65" t="s">
        <v>82</v>
      </c>
      <c r="B490" s="10">
        <v>10963.57</v>
      </c>
      <c r="C490" s="10">
        <v>10930.99</v>
      </c>
      <c r="D490" s="10">
        <v>6510.32</v>
      </c>
      <c r="E490" s="10">
        <v>1544.17</v>
      </c>
      <c r="F490" s="10">
        <v>0</v>
      </c>
      <c r="G490" s="10">
        <v>0</v>
      </c>
      <c r="H490" s="10">
        <v>0</v>
      </c>
      <c r="I490" s="10">
        <v>0</v>
      </c>
      <c r="J490" s="10">
        <v>0</v>
      </c>
      <c r="K490" s="10">
        <v>0</v>
      </c>
      <c r="L490" s="10">
        <f t="shared" si="37"/>
        <v>29949.049999999996</v>
      </c>
    </row>
    <row r="491" spans="1:12" ht="13" hidden="1" x14ac:dyDescent="0.15">
      <c r="A491" s="65" t="s">
        <v>81</v>
      </c>
      <c r="B491" s="10">
        <v>0</v>
      </c>
      <c r="C491" s="10">
        <v>1798.35</v>
      </c>
      <c r="D491" s="10">
        <v>1149.5999999999999</v>
      </c>
      <c r="E491" s="10">
        <v>143.75</v>
      </c>
      <c r="F491" s="10">
        <v>0</v>
      </c>
      <c r="G491" s="10">
        <v>0</v>
      </c>
      <c r="H491" s="10">
        <v>0</v>
      </c>
      <c r="I491" s="10">
        <v>0</v>
      </c>
      <c r="J491" s="10">
        <v>0</v>
      </c>
      <c r="K491" s="10">
        <v>0</v>
      </c>
      <c r="L491" s="10">
        <f t="shared" si="37"/>
        <v>3091.7</v>
      </c>
    </row>
    <row r="492" spans="1:12" ht="13" hidden="1" x14ac:dyDescent="0.15">
      <c r="A492" s="65" t="s">
        <v>74</v>
      </c>
      <c r="B492" s="10">
        <v>-10372.549999999999</v>
      </c>
      <c r="C492" s="10">
        <v>4704.43</v>
      </c>
      <c r="D492" s="10">
        <v>616.4</v>
      </c>
      <c r="E492" s="10">
        <v>12</v>
      </c>
      <c r="F492" s="10">
        <v>0</v>
      </c>
      <c r="G492" s="10">
        <v>0</v>
      </c>
      <c r="H492" s="10">
        <v>0</v>
      </c>
      <c r="I492" s="10">
        <v>0</v>
      </c>
      <c r="J492" s="10">
        <v>0</v>
      </c>
      <c r="K492" s="10">
        <v>0</v>
      </c>
      <c r="L492" s="10">
        <f t="shared" si="37"/>
        <v>-5039.7199999999993</v>
      </c>
    </row>
    <row r="493" spans="1:12" ht="13" hidden="1" x14ac:dyDescent="0.15">
      <c r="A493" s="65" t="s">
        <v>73</v>
      </c>
      <c r="B493" s="10">
        <v>3173.07</v>
      </c>
      <c r="C493" s="10">
        <v>3173.09</v>
      </c>
      <c r="D493" s="10">
        <v>-2127.41</v>
      </c>
      <c r="E493" s="10">
        <v>552.89</v>
      </c>
      <c r="F493" s="10">
        <v>0</v>
      </c>
      <c r="G493" s="10">
        <v>0</v>
      </c>
      <c r="H493" s="10">
        <v>0</v>
      </c>
      <c r="I493" s="10">
        <v>0</v>
      </c>
      <c r="J493" s="10">
        <v>0</v>
      </c>
      <c r="K493" s="10">
        <v>0</v>
      </c>
      <c r="L493" s="10">
        <f t="shared" si="37"/>
        <v>4771.6400000000003</v>
      </c>
    </row>
    <row r="494" spans="1:12" ht="13" hidden="1" x14ac:dyDescent="0.15">
      <c r="A494" s="65" t="s">
        <v>71</v>
      </c>
      <c r="B494" s="10">
        <v>54999.69</v>
      </c>
      <c r="C494" s="10">
        <v>55000.02</v>
      </c>
      <c r="D494" s="10">
        <v>37500.019999999997</v>
      </c>
      <c r="E494" s="10">
        <v>14375.01</v>
      </c>
      <c r="F494" s="10">
        <v>0</v>
      </c>
      <c r="G494" s="10">
        <v>0</v>
      </c>
      <c r="H494" s="10">
        <v>0</v>
      </c>
      <c r="I494" s="10">
        <v>0</v>
      </c>
      <c r="J494" s="10">
        <v>0</v>
      </c>
      <c r="K494" s="10">
        <v>0</v>
      </c>
      <c r="L494" s="10">
        <f t="shared" si="37"/>
        <v>161874.74</v>
      </c>
    </row>
    <row r="495" spans="1:12" ht="13" hidden="1" x14ac:dyDescent="0.15">
      <c r="A495" s="66" t="s">
        <v>188</v>
      </c>
      <c r="B495" s="16">
        <f t="shared" ref="B495:L495" si="38">SUM(B470:B494)</f>
        <v>114842.17000000001</v>
      </c>
      <c r="C495" s="16">
        <f t="shared" si="38"/>
        <v>134333.93</v>
      </c>
      <c r="D495" s="16">
        <f t="shared" si="38"/>
        <v>96309.41</v>
      </c>
      <c r="E495" s="16">
        <f t="shared" si="38"/>
        <v>79574.929999999993</v>
      </c>
      <c r="F495" s="16">
        <f t="shared" si="38"/>
        <v>-7405.62</v>
      </c>
      <c r="G495" s="16">
        <f t="shared" si="38"/>
        <v>0</v>
      </c>
      <c r="H495" s="16">
        <f t="shared" si="38"/>
        <v>0</v>
      </c>
      <c r="I495" s="16">
        <f t="shared" si="38"/>
        <v>0</v>
      </c>
      <c r="J495" s="16">
        <f t="shared" si="38"/>
        <v>0</v>
      </c>
      <c r="K495" s="16">
        <f t="shared" si="38"/>
        <v>0</v>
      </c>
      <c r="L495" s="16">
        <f t="shared" si="38"/>
        <v>417654.82</v>
      </c>
    </row>
    <row r="496" spans="1:12" ht="13" hidden="1" x14ac:dyDescent="0.15">
      <c r="A496" s="64" t="s">
        <v>189</v>
      </c>
      <c r="B496" s="7"/>
      <c r="C496" s="7"/>
      <c r="D496" s="7"/>
      <c r="E496" s="7"/>
      <c r="F496" s="7"/>
      <c r="G496" s="7"/>
      <c r="H496" s="7"/>
      <c r="I496" s="7"/>
      <c r="J496" s="7"/>
      <c r="K496" s="7"/>
      <c r="L496" s="7"/>
    </row>
    <row r="497" spans="1:12" ht="13" hidden="1" x14ac:dyDescent="0.15">
      <c r="A497" s="65" t="s">
        <v>112</v>
      </c>
      <c r="B497" s="10">
        <v>550.09</v>
      </c>
      <c r="C497" s="10">
        <v>209.16</v>
      </c>
      <c r="D497" s="10">
        <v>209.16</v>
      </c>
      <c r="E497" s="10">
        <v>139.44</v>
      </c>
      <c r="F497" s="10">
        <v>0</v>
      </c>
      <c r="G497" s="10">
        <v>0</v>
      </c>
      <c r="H497" s="10">
        <v>0</v>
      </c>
      <c r="I497" s="10">
        <v>0</v>
      </c>
      <c r="J497" s="10">
        <v>0</v>
      </c>
      <c r="K497" s="10">
        <v>0</v>
      </c>
      <c r="L497" s="10">
        <f>SUM(B497:K497)</f>
        <v>1107.8499999999999</v>
      </c>
    </row>
    <row r="498" spans="1:12" ht="13" hidden="1" x14ac:dyDescent="0.15">
      <c r="A498" s="65" t="s">
        <v>105</v>
      </c>
      <c r="B498" s="10">
        <v>10925.01</v>
      </c>
      <c r="C498" s="10">
        <v>10925.01</v>
      </c>
      <c r="D498" s="10">
        <v>10505.56</v>
      </c>
      <c r="E498" s="10">
        <v>6444.44</v>
      </c>
      <c r="F498" s="10">
        <v>0</v>
      </c>
      <c r="G498" s="10">
        <v>0</v>
      </c>
      <c r="H498" s="10">
        <v>0</v>
      </c>
      <c r="I498" s="10">
        <v>0</v>
      </c>
      <c r="J498" s="10">
        <v>0</v>
      </c>
      <c r="K498" s="10">
        <v>0</v>
      </c>
      <c r="L498" s="10">
        <f>SUM(B498:K498)</f>
        <v>38800.020000000004</v>
      </c>
    </row>
    <row r="499" spans="1:12" ht="13" hidden="1" x14ac:dyDescent="0.15">
      <c r="A499" s="65" t="s">
        <v>101</v>
      </c>
      <c r="B499" s="10">
        <v>0</v>
      </c>
      <c r="C499" s="10">
        <v>0</v>
      </c>
      <c r="D499" s="10">
        <v>0</v>
      </c>
      <c r="E499" s="10">
        <v>13950</v>
      </c>
      <c r="F499" s="10">
        <v>0</v>
      </c>
      <c r="G499" s="10">
        <v>0</v>
      </c>
      <c r="H499" s="10">
        <v>0</v>
      </c>
      <c r="I499" s="10">
        <v>0</v>
      </c>
      <c r="J499" s="10">
        <v>0</v>
      </c>
      <c r="K499" s="10">
        <v>0</v>
      </c>
      <c r="L499" s="10">
        <f>SUM(B499:K499)</f>
        <v>13950</v>
      </c>
    </row>
    <row r="500" spans="1:12" ht="13" hidden="1" x14ac:dyDescent="0.15">
      <c r="A500" s="65" t="s">
        <v>132</v>
      </c>
      <c r="B500" s="10">
        <v>7398.69</v>
      </c>
      <c r="C500" s="10">
        <v>7398.69</v>
      </c>
      <c r="D500" s="10">
        <v>4932.46</v>
      </c>
      <c r="E500" s="10">
        <v>0</v>
      </c>
      <c r="F500" s="10">
        <v>0</v>
      </c>
      <c r="G500" s="10">
        <v>0</v>
      </c>
      <c r="H500" s="10">
        <v>0</v>
      </c>
      <c r="I500" s="10">
        <v>0</v>
      </c>
      <c r="J500" s="10">
        <v>0</v>
      </c>
      <c r="K500" s="10">
        <v>0</v>
      </c>
      <c r="L500" s="10">
        <f>SUM(B500:K500)</f>
        <v>19729.84</v>
      </c>
    </row>
    <row r="501" spans="1:12" ht="13" hidden="1" x14ac:dyDescent="0.15">
      <c r="A501" s="66" t="s">
        <v>190</v>
      </c>
      <c r="B501" s="16">
        <f t="shared" ref="B501:L501" si="39">SUM(B497:B500)</f>
        <v>18873.79</v>
      </c>
      <c r="C501" s="16">
        <f t="shared" si="39"/>
        <v>18532.86</v>
      </c>
      <c r="D501" s="16">
        <f t="shared" si="39"/>
        <v>15647.18</v>
      </c>
      <c r="E501" s="16">
        <f t="shared" si="39"/>
        <v>20533.879999999997</v>
      </c>
      <c r="F501" s="16">
        <f t="shared" si="39"/>
        <v>0</v>
      </c>
      <c r="G501" s="16">
        <f t="shared" si="39"/>
        <v>0</v>
      </c>
      <c r="H501" s="16">
        <f t="shared" si="39"/>
        <v>0</v>
      </c>
      <c r="I501" s="16">
        <f t="shared" si="39"/>
        <v>0</v>
      </c>
      <c r="J501" s="16">
        <f t="shared" si="39"/>
        <v>0</v>
      </c>
      <c r="K501" s="16">
        <f t="shared" si="39"/>
        <v>0</v>
      </c>
      <c r="L501" s="16">
        <f t="shared" si="39"/>
        <v>73587.710000000006</v>
      </c>
    </row>
    <row r="502" spans="1:12" ht="13" hidden="1" x14ac:dyDescent="0.15">
      <c r="A502" s="27" t="s">
        <v>191</v>
      </c>
      <c r="B502" s="16">
        <f t="shared" ref="B502:L502" si="40">SUM(B345,B391,B421,B464,B468,B495,B501)</f>
        <v>8508433.7400000002</v>
      </c>
      <c r="C502" s="16">
        <f t="shared" si="40"/>
        <v>8927332.1099999994</v>
      </c>
      <c r="D502" s="16">
        <f t="shared" si="40"/>
        <v>9319380.1099999994</v>
      </c>
      <c r="E502" s="16">
        <f t="shared" si="40"/>
        <v>9819773.0500000007</v>
      </c>
      <c r="F502" s="16">
        <f t="shared" si="40"/>
        <v>10643884.560000001</v>
      </c>
      <c r="G502" s="16">
        <f t="shared" si="40"/>
        <v>11084654.26</v>
      </c>
      <c r="H502" s="16">
        <f t="shared" si="40"/>
        <v>10500283.16</v>
      </c>
      <c r="I502" s="16">
        <f t="shared" si="40"/>
        <v>11742300.48</v>
      </c>
      <c r="J502" s="16">
        <f t="shared" si="40"/>
        <v>13277472.539999999</v>
      </c>
      <c r="K502" s="16">
        <f t="shared" si="40"/>
        <v>7333572.5499999998</v>
      </c>
      <c r="L502" s="16">
        <f t="shared" si="40"/>
        <v>101157086.55999999</v>
      </c>
    </row>
    <row r="503" spans="1:12" ht="13" hidden="1" x14ac:dyDescent="0.15">
      <c r="A503" s="15" t="s">
        <v>165</v>
      </c>
      <c r="B503" s="16">
        <f t="shared" ref="B503:L503" si="41">SUM(B502)</f>
        <v>8508433.7400000002</v>
      </c>
      <c r="C503" s="16">
        <f t="shared" si="41"/>
        <v>8927332.1099999994</v>
      </c>
      <c r="D503" s="16">
        <f t="shared" si="41"/>
        <v>9319380.1099999994</v>
      </c>
      <c r="E503" s="16">
        <f t="shared" si="41"/>
        <v>9819773.0500000007</v>
      </c>
      <c r="F503" s="16">
        <f t="shared" si="41"/>
        <v>10643884.560000001</v>
      </c>
      <c r="G503" s="16">
        <f t="shared" si="41"/>
        <v>11084654.26</v>
      </c>
      <c r="H503" s="16">
        <f t="shared" si="41"/>
        <v>10500283.16</v>
      </c>
      <c r="I503" s="16">
        <f t="shared" si="41"/>
        <v>11742300.48</v>
      </c>
      <c r="J503" s="16">
        <f t="shared" si="41"/>
        <v>13277472.539999999</v>
      </c>
      <c r="K503" s="16">
        <f t="shared" si="41"/>
        <v>7333572.5499999998</v>
      </c>
      <c r="L503" s="16">
        <f t="shared" si="41"/>
        <v>101157086.55999999</v>
      </c>
    </row>
    <row r="504" spans="1:12" ht="13" x14ac:dyDescent="0.15">
      <c r="A504" s="14" t="s">
        <v>192</v>
      </c>
      <c r="B504" s="7">
        <v>14930370.490000002</v>
      </c>
      <c r="C504" s="7">
        <v>14253116.790000001</v>
      </c>
      <c r="D504" s="7">
        <v>14244764.079999998</v>
      </c>
      <c r="E504" s="7">
        <v>15594076.909999998</v>
      </c>
      <c r="F504" s="7">
        <v>14597599.680000002</v>
      </c>
      <c r="G504" s="7">
        <v>16303776.279999999</v>
      </c>
      <c r="H504" s="7">
        <v>14326266.799999997</v>
      </c>
      <c r="I504" s="7">
        <v>18358955.239999998</v>
      </c>
      <c r="J504" s="7">
        <v>16246807.18</v>
      </c>
      <c r="K504" s="7">
        <v>8741172.3300000001</v>
      </c>
      <c r="L504" s="7">
        <v>147596905.78</v>
      </c>
    </row>
    <row r="505" spans="1:12" ht="13" hidden="1" x14ac:dyDescent="0.15">
      <c r="A505" s="24" t="s">
        <v>193</v>
      </c>
      <c r="B505" s="7"/>
      <c r="C505" s="7"/>
      <c r="D505" s="7"/>
      <c r="E505" s="7"/>
      <c r="F505" s="7"/>
      <c r="G505" s="7"/>
      <c r="H505" s="7"/>
      <c r="I505" s="7"/>
      <c r="J505" s="7"/>
      <c r="K505" s="7"/>
      <c r="L505" s="7"/>
    </row>
    <row r="506" spans="1:12" ht="13" hidden="1" x14ac:dyDescent="0.15">
      <c r="A506" s="64" t="s">
        <v>194</v>
      </c>
      <c r="B506" s="7"/>
      <c r="C506" s="7"/>
      <c r="D506" s="7"/>
      <c r="E506" s="7"/>
      <c r="F506" s="7"/>
      <c r="G506" s="7"/>
      <c r="H506" s="7"/>
      <c r="I506" s="7"/>
      <c r="J506" s="7"/>
      <c r="K506" s="7"/>
      <c r="L506" s="7"/>
    </row>
    <row r="507" spans="1:12" ht="13" hidden="1" x14ac:dyDescent="0.15">
      <c r="A507" s="65" t="s">
        <v>129</v>
      </c>
      <c r="B507" s="10">
        <v>0</v>
      </c>
      <c r="C507" s="10">
        <v>0</v>
      </c>
      <c r="D507" s="10">
        <v>16069.45</v>
      </c>
      <c r="E507" s="10">
        <v>27725.39</v>
      </c>
      <c r="F507" s="10">
        <v>12765.96</v>
      </c>
      <c r="G507" s="10">
        <v>13097.66</v>
      </c>
      <c r="H507" s="10">
        <v>8747.2000000000007</v>
      </c>
      <c r="I507" s="10">
        <v>11396.34</v>
      </c>
      <c r="J507" s="10">
        <v>13838.4</v>
      </c>
      <c r="K507" s="10">
        <v>10379.69</v>
      </c>
      <c r="L507" s="10">
        <f t="shared" ref="L507:L538" si="42">SUM(B507:K507)</f>
        <v>114020.08999999998</v>
      </c>
    </row>
    <row r="508" spans="1:12" ht="13" hidden="1" x14ac:dyDescent="0.15">
      <c r="A508" s="65" t="s">
        <v>128</v>
      </c>
      <c r="B508" s="10">
        <v>1723.71</v>
      </c>
      <c r="C508" s="10">
        <v>0</v>
      </c>
      <c r="D508" s="10">
        <v>0</v>
      </c>
      <c r="E508" s="10">
        <v>0</v>
      </c>
      <c r="F508" s="10">
        <v>0</v>
      </c>
      <c r="G508" s="10">
        <v>0</v>
      </c>
      <c r="H508" s="10">
        <v>0</v>
      </c>
      <c r="I508" s="10">
        <v>0</v>
      </c>
      <c r="J508" s="10">
        <v>0</v>
      </c>
      <c r="K508" s="10">
        <v>0</v>
      </c>
      <c r="L508" s="10">
        <f t="shared" si="42"/>
        <v>1723.71</v>
      </c>
    </row>
    <row r="509" spans="1:12" ht="13" hidden="1" x14ac:dyDescent="0.15">
      <c r="A509" s="65" t="s">
        <v>127</v>
      </c>
      <c r="B509" s="10">
        <v>11179.8</v>
      </c>
      <c r="C509" s="10">
        <v>12813.83</v>
      </c>
      <c r="D509" s="10">
        <v>15354.21</v>
      </c>
      <c r="E509" s="10">
        <v>9138.11</v>
      </c>
      <c r="F509" s="10">
        <v>5977.38</v>
      </c>
      <c r="G509" s="10">
        <v>4051.63</v>
      </c>
      <c r="H509" s="10">
        <v>4230.03</v>
      </c>
      <c r="I509" s="10">
        <v>6093.69</v>
      </c>
      <c r="J509" s="10">
        <v>6528.9</v>
      </c>
      <c r="K509" s="10">
        <v>3131.73</v>
      </c>
      <c r="L509" s="10">
        <f t="shared" si="42"/>
        <v>78499.309999999983</v>
      </c>
    </row>
    <row r="510" spans="1:12" ht="13" hidden="1" x14ac:dyDescent="0.15">
      <c r="A510" s="65" t="s">
        <v>126</v>
      </c>
      <c r="B510" s="10">
        <v>48310.99</v>
      </c>
      <c r="C510" s="10">
        <v>55620.65</v>
      </c>
      <c r="D510" s="10">
        <v>41821.230000000003</v>
      </c>
      <c r="E510" s="10">
        <v>6418.43</v>
      </c>
      <c r="F510" s="10">
        <v>4553.08</v>
      </c>
      <c r="G510" s="10">
        <v>1509.44</v>
      </c>
      <c r="H510" s="10">
        <v>1338.51</v>
      </c>
      <c r="I510" s="10">
        <v>1755.97</v>
      </c>
      <c r="J510" s="10">
        <v>1805.77</v>
      </c>
      <c r="K510" s="10">
        <v>566.19000000000005</v>
      </c>
      <c r="L510" s="10">
        <f t="shared" si="42"/>
        <v>163700.25999999998</v>
      </c>
    </row>
    <row r="511" spans="1:12" ht="13" hidden="1" x14ac:dyDescent="0.15">
      <c r="A511" s="65" t="s">
        <v>125</v>
      </c>
      <c r="B511" s="10">
        <v>18883.810000000001</v>
      </c>
      <c r="C511" s="10">
        <v>31394.83</v>
      </c>
      <c r="D511" s="10">
        <v>22846.61</v>
      </c>
      <c r="E511" s="10">
        <v>19649.43</v>
      </c>
      <c r="F511" s="10">
        <v>365929.35</v>
      </c>
      <c r="G511" s="10">
        <v>25301.34</v>
      </c>
      <c r="H511" s="10">
        <v>27625.31</v>
      </c>
      <c r="I511" s="10">
        <v>27332.71</v>
      </c>
      <c r="J511" s="10">
        <v>4713.45</v>
      </c>
      <c r="K511" s="10">
        <v>1223.96</v>
      </c>
      <c r="L511" s="10">
        <f t="shared" si="42"/>
        <v>544900.79999999993</v>
      </c>
    </row>
    <row r="512" spans="1:12" ht="13" hidden="1" x14ac:dyDescent="0.15">
      <c r="A512" s="65" t="s">
        <v>123</v>
      </c>
      <c r="B512" s="10">
        <v>0</v>
      </c>
      <c r="C512" s="10">
        <v>5840.25</v>
      </c>
      <c r="D512" s="10">
        <v>6147.24</v>
      </c>
      <c r="E512" s="10">
        <v>5253.29</v>
      </c>
      <c r="F512" s="10">
        <v>4395.6400000000003</v>
      </c>
      <c r="G512" s="10">
        <v>3969.33</v>
      </c>
      <c r="H512" s="10">
        <v>4591.8500000000004</v>
      </c>
      <c r="I512" s="10">
        <v>5684.55</v>
      </c>
      <c r="J512" s="10">
        <v>2987.88</v>
      </c>
      <c r="K512" s="10">
        <v>1110.4100000000001</v>
      </c>
      <c r="L512" s="10">
        <f t="shared" si="42"/>
        <v>39980.44</v>
      </c>
    </row>
    <row r="513" spans="1:12" ht="13" hidden="1" x14ac:dyDescent="0.15">
      <c r="A513" s="65" t="s">
        <v>122</v>
      </c>
      <c r="B513" s="10">
        <v>0</v>
      </c>
      <c r="C513" s="10">
        <v>-57.51</v>
      </c>
      <c r="D513" s="10">
        <v>0</v>
      </c>
      <c r="E513" s="10">
        <v>0</v>
      </c>
      <c r="F513" s="10">
        <v>0</v>
      </c>
      <c r="G513" s="10">
        <v>0</v>
      </c>
      <c r="H513" s="10">
        <v>0</v>
      </c>
      <c r="I513" s="10">
        <v>0</v>
      </c>
      <c r="J513" s="10">
        <v>0</v>
      </c>
      <c r="K513" s="10">
        <v>0</v>
      </c>
      <c r="L513" s="10">
        <f t="shared" si="42"/>
        <v>-57.51</v>
      </c>
    </row>
    <row r="514" spans="1:12" ht="13" hidden="1" x14ac:dyDescent="0.15">
      <c r="A514" s="65" t="s">
        <v>121</v>
      </c>
      <c r="B514" s="10">
        <v>0</v>
      </c>
      <c r="C514" s="10">
        <v>-7708.17</v>
      </c>
      <c r="D514" s="10">
        <v>0</v>
      </c>
      <c r="E514" s="10">
        <v>0</v>
      </c>
      <c r="F514" s="10">
        <v>0</v>
      </c>
      <c r="G514" s="10">
        <v>0</v>
      </c>
      <c r="H514" s="10">
        <v>0</v>
      </c>
      <c r="I514" s="10">
        <v>0</v>
      </c>
      <c r="J514" s="10">
        <v>0</v>
      </c>
      <c r="K514" s="10">
        <v>0</v>
      </c>
      <c r="L514" s="10">
        <f t="shared" si="42"/>
        <v>-7708.17</v>
      </c>
    </row>
    <row r="515" spans="1:12" ht="13" hidden="1" x14ac:dyDescent="0.15">
      <c r="A515" s="65" t="s">
        <v>120</v>
      </c>
      <c r="B515" s="10">
        <v>26</v>
      </c>
      <c r="C515" s="10">
        <v>0</v>
      </c>
      <c r="D515" s="10">
        <v>409.91</v>
      </c>
      <c r="E515" s="10">
        <v>197.35</v>
      </c>
      <c r="F515" s="10">
        <v>15.85</v>
      </c>
      <c r="G515" s="10">
        <v>0</v>
      </c>
      <c r="H515" s="10">
        <v>0.45</v>
      </c>
      <c r="I515" s="10">
        <v>965.9</v>
      </c>
      <c r="J515" s="10">
        <v>0</v>
      </c>
      <c r="K515" s="10">
        <v>0</v>
      </c>
      <c r="L515" s="10">
        <f t="shared" si="42"/>
        <v>1615.46</v>
      </c>
    </row>
    <row r="516" spans="1:12" ht="13" hidden="1" x14ac:dyDescent="0.15">
      <c r="A516" s="65" t="s">
        <v>195</v>
      </c>
      <c r="B516" s="10">
        <v>0</v>
      </c>
      <c r="C516" s="10">
        <v>0</v>
      </c>
      <c r="D516" s="10">
        <v>0</v>
      </c>
      <c r="E516" s="10">
        <v>0</v>
      </c>
      <c r="F516" s="10">
        <v>0</v>
      </c>
      <c r="G516" s="10">
        <v>0</v>
      </c>
      <c r="H516" s="10">
        <v>5000</v>
      </c>
      <c r="I516" s="10">
        <v>0</v>
      </c>
      <c r="J516" s="10">
        <v>0</v>
      </c>
      <c r="K516" s="10">
        <v>0</v>
      </c>
      <c r="L516" s="10">
        <f t="shared" si="42"/>
        <v>5000</v>
      </c>
    </row>
    <row r="517" spans="1:12" ht="13" hidden="1" x14ac:dyDescent="0.15">
      <c r="A517" s="65" t="s">
        <v>119</v>
      </c>
      <c r="B517" s="10">
        <v>762.2</v>
      </c>
      <c r="C517" s="10">
        <v>875.83</v>
      </c>
      <c r="D517" s="10">
        <v>923.83</v>
      </c>
      <c r="E517" s="10">
        <v>838.19</v>
      </c>
      <c r="F517" s="10">
        <v>523.62</v>
      </c>
      <c r="G517" s="10">
        <v>3.39</v>
      </c>
      <c r="H517" s="10">
        <v>0</v>
      </c>
      <c r="I517" s="10">
        <v>0</v>
      </c>
      <c r="J517" s="10">
        <v>0</v>
      </c>
      <c r="K517" s="10">
        <v>0</v>
      </c>
      <c r="L517" s="10">
        <f t="shared" si="42"/>
        <v>3927.06</v>
      </c>
    </row>
    <row r="518" spans="1:12" ht="13" hidden="1" x14ac:dyDescent="0.15">
      <c r="A518" s="65" t="s">
        <v>117</v>
      </c>
      <c r="B518" s="10">
        <v>0</v>
      </c>
      <c r="C518" s="10">
        <v>0</v>
      </c>
      <c r="D518" s="10">
        <v>56.7</v>
      </c>
      <c r="E518" s="10">
        <v>89.9</v>
      </c>
      <c r="F518" s="10">
        <v>0</v>
      </c>
      <c r="G518" s="10">
        <v>922.36</v>
      </c>
      <c r="H518" s="10">
        <v>0</v>
      </c>
      <c r="I518" s="10">
        <v>0</v>
      </c>
      <c r="J518" s="10">
        <v>0</v>
      </c>
      <c r="K518" s="10">
        <v>0</v>
      </c>
      <c r="L518" s="10">
        <f t="shared" si="42"/>
        <v>1068.96</v>
      </c>
    </row>
    <row r="519" spans="1:12" ht="13" hidden="1" x14ac:dyDescent="0.15">
      <c r="A519" s="65" t="s">
        <v>115</v>
      </c>
      <c r="B519" s="10">
        <v>0</v>
      </c>
      <c r="C519" s="10">
        <v>0</v>
      </c>
      <c r="D519" s="10">
        <v>0</v>
      </c>
      <c r="E519" s="10">
        <v>0</v>
      </c>
      <c r="F519" s="10">
        <v>7569.04</v>
      </c>
      <c r="G519" s="10">
        <v>0</v>
      </c>
      <c r="H519" s="10">
        <v>0</v>
      </c>
      <c r="I519" s="10">
        <v>0</v>
      </c>
      <c r="J519" s="10">
        <v>0</v>
      </c>
      <c r="K519" s="10">
        <v>0</v>
      </c>
      <c r="L519" s="10">
        <f t="shared" si="42"/>
        <v>7569.04</v>
      </c>
    </row>
    <row r="520" spans="1:12" ht="13" hidden="1" x14ac:dyDescent="0.15">
      <c r="A520" s="65" t="s">
        <v>137</v>
      </c>
      <c r="B520" s="10">
        <v>434.46</v>
      </c>
      <c r="C520" s="10">
        <v>434.46</v>
      </c>
      <c r="D520" s="10">
        <v>276.86</v>
      </c>
      <c r="E520" s="10">
        <v>198.06</v>
      </c>
      <c r="F520" s="10">
        <v>198.06</v>
      </c>
      <c r="G520" s="10">
        <v>198.06</v>
      </c>
      <c r="H520" s="10">
        <v>197.96</v>
      </c>
      <c r="I520" s="10">
        <v>58.74</v>
      </c>
      <c r="J520" s="10">
        <v>58.74</v>
      </c>
      <c r="K520" s="10">
        <v>39.26</v>
      </c>
      <c r="L520" s="10">
        <f t="shared" si="42"/>
        <v>2094.66</v>
      </c>
    </row>
    <row r="521" spans="1:12" ht="13" hidden="1" x14ac:dyDescent="0.15">
      <c r="A521" s="65" t="s">
        <v>112</v>
      </c>
      <c r="B521" s="10">
        <v>3811.44</v>
      </c>
      <c r="C521" s="10">
        <v>2468.4299999999998</v>
      </c>
      <c r="D521" s="10">
        <v>3020.43</v>
      </c>
      <c r="E521" s="10">
        <v>4359.9399999999996</v>
      </c>
      <c r="F521" s="10">
        <v>5086.6099999999997</v>
      </c>
      <c r="G521" s="10">
        <v>4616.6099999999997</v>
      </c>
      <c r="H521" s="10">
        <v>4617.78</v>
      </c>
      <c r="I521" s="10">
        <v>4907.1499999999996</v>
      </c>
      <c r="J521" s="10">
        <v>4575.6499999999996</v>
      </c>
      <c r="K521" s="10">
        <v>2596.58</v>
      </c>
      <c r="L521" s="10">
        <f t="shared" si="42"/>
        <v>40060.620000000003</v>
      </c>
    </row>
    <row r="522" spans="1:12" ht="13" hidden="1" x14ac:dyDescent="0.15">
      <c r="A522" s="65" t="s">
        <v>111</v>
      </c>
      <c r="B522" s="10">
        <v>18611.580000000002</v>
      </c>
      <c r="C522" s="10">
        <v>28956.58</v>
      </c>
      <c r="D522" s="10">
        <v>28671.33</v>
      </c>
      <c r="E522" s="10">
        <v>28671.33</v>
      </c>
      <c r="F522" s="10">
        <v>27975.68</v>
      </c>
      <c r="G522" s="10">
        <v>26584.32</v>
      </c>
      <c r="H522" s="10">
        <v>26217.88</v>
      </c>
      <c r="I522" s="10">
        <v>26034.75</v>
      </c>
      <c r="J522" s="10">
        <v>19594.14</v>
      </c>
      <c r="K522" s="10">
        <v>10915.8</v>
      </c>
      <c r="L522" s="10">
        <f t="shared" si="42"/>
        <v>242233.39</v>
      </c>
    </row>
    <row r="523" spans="1:12" ht="13" hidden="1" x14ac:dyDescent="0.15">
      <c r="A523" s="65" t="s">
        <v>110</v>
      </c>
      <c r="B523" s="10">
        <v>160.13999999999999</v>
      </c>
      <c r="C523" s="10">
        <v>0</v>
      </c>
      <c r="D523" s="10">
        <v>77.22</v>
      </c>
      <c r="E523" s="10">
        <v>115.83</v>
      </c>
      <c r="F523" s="10">
        <v>115.83</v>
      </c>
      <c r="G523" s="10">
        <v>115.83</v>
      </c>
      <c r="H523" s="10">
        <v>115.83</v>
      </c>
      <c r="I523" s="10">
        <v>115.83</v>
      </c>
      <c r="J523" s="10">
        <v>115.83</v>
      </c>
      <c r="K523" s="10">
        <v>77.22</v>
      </c>
      <c r="L523" s="10">
        <f t="shared" si="42"/>
        <v>1009.5600000000002</v>
      </c>
    </row>
    <row r="524" spans="1:12" ht="13" hidden="1" x14ac:dyDescent="0.15">
      <c r="A524" s="65" t="s">
        <v>109</v>
      </c>
      <c r="B524" s="10">
        <v>0</v>
      </c>
      <c r="C524" s="10">
        <v>81.98</v>
      </c>
      <c r="D524" s="10">
        <v>9.89</v>
      </c>
      <c r="E524" s="10">
        <v>199</v>
      </c>
      <c r="F524" s="10">
        <v>179.4</v>
      </c>
      <c r="G524" s="10">
        <v>1400.57</v>
      </c>
      <c r="H524" s="10">
        <v>-1346.95</v>
      </c>
      <c r="I524" s="10">
        <v>0</v>
      </c>
      <c r="J524" s="10">
        <v>0</v>
      </c>
      <c r="K524" s="10">
        <v>0</v>
      </c>
      <c r="L524" s="10">
        <f t="shared" si="42"/>
        <v>523.88999999999987</v>
      </c>
    </row>
    <row r="525" spans="1:12" ht="13" hidden="1" x14ac:dyDescent="0.15">
      <c r="A525" s="65" t="s">
        <v>133</v>
      </c>
      <c r="B525" s="10">
        <v>549</v>
      </c>
      <c r="C525" s="10">
        <v>701.57</v>
      </c>
      <c r="D525" s="10">
        <v>0</v>
      </c>
      <c r="E525" s="10">
        <v>0</v>
      </c>
      <c r="F525" s="10">
        <v>5.72</v>
      </c>
      <c r="G525" s="10">
        <v>0</v>
      </c>
      <c r="H525" s="10">
        <v>0</v>
      </c>
      <c r="I525" s="10">
        <v>0</v>
      </c>
      <c r="J525" s="10">
        <v>0</v>
      </c>
      <c r="K525" s="10">
        <v>0</v>
      </c>
      <c r="L525" s="10">
        <f t="shared" si="42"/>
        <v>1256.2900000000002</v>
      </c>
    </row>
    <row r="526" spans="1:12" ht="13" hidden="1" x14ac:dyDescent="0.15">
      <c r="A526" s="65" t="s">
        <v>107</v>
      </c>
      <c r="B526" s="10">
        <v>1480.23</v>
      </c>
      <c r="C526" s="10">
        <v>1459.72</v>
      </c>
      <c r="D526" s="10">
        <v>1297.52</v>
      </c>
      <c r="E526" s="10">
        <v>1907.15</v>
      </c>
      <c r="F526" s="10">
        <v>2650.42</v>
      </c>
      <c r="G526" s="10">
        <v>1638.71</v>
      </c>
      <c r="H526" s="10">
        <v>1431.01</v>
      </c>
      <c r="I526" s="10">
        <v>895.14</v>
      </c>
      <c r="J526" s="10">
        <v>418.4</v>
      </c>
      <c r="K526" s="10">
        <v>312.67</v>
      </c>
      <c r="L526" s="10">
        <f t="shared" si="42"/>
        <v>13490.97</v>
      </c>
    </row>
    <row r="527" spans="1:12" ht="13" hidden="1" x14ac:dyDescent="0.15">
      <c r="A527" s="65" t="s">
        <v>105</v>
      </c>
      <c r="B527" s="10">
        <v>65176.63</v>
      </c>
      <c r="C527" s="10">
        <v>79393.81</v>
      </c>
      <c r="D527" s="10">
        <v>109560.44</v>
      </c>
      <c r="E527" s="10">
        <v>104293.97</v>
      </c>
      <c r="F527" s="10">
        <v>89808.72</v>
      </c>
      <c r="G527" s="10">
        <v>52075.32</v>
      </c>
      <c r="H527" s="10">
        <v>10906.65</v>
      </c>
      <c r="I527" s="10">
        <v>4249.9799999999996</v>
      </c>
      <c r="J527" s="10">
        <v>4250.0200000000004</v>
      </c>
      <c r="K527" s="10">
        <v>2833.36</v>
      </c>
      <c r="L527" s="10">
        <f t="shared" si="42"/>
        <v>522548.89999999997</v>
      </c>
    </row>
    <row r="528" spans="1:12" ht="13" hidden="1" x14ac:dyDescent="0.15">
      <c r="A528" s="65" t="s">
        <v>104</v>
      </c>
      <c r="B528" s="10">
        <v>163.43</v>
      </c>
      <c r="C528" s="10">
        <v>0</v>
      </c>
      <c r="D528" s="10">
        <v>19.59</v>
      </c>
      <c r="E528" s="10">
        <v>7502.85</v>
      </c>
      <c r="F528" s="10">
        <v>0</v>
      </c>
      <c r="G528" s="10">
        <v>0</v>
      </c>
      <c r="H528" s="10">
        <v>0</v>
      </c>
      <c r="I528" s="10">
        <v>0</v>
      </c>
      <c r="J528" s="10">
        <v>0</v>
      </c>
      <c r="K528" s="10">
        <v>0</v>
      </c>
      <c r="L528" s="10">
        <f t="shared" si="42"/>
        <v>7685.8700000000008</v>
      </c>
    </row>
    <row r="529" spans="1:12" ht="13" hidden="1" x14ac:dyDescent="0.15">
      <c r="A529" s="65" t="s">
        <v>103</v>
      </c>
      <c r="B529" s="10">
        <v>1288.46</v>
      </c>
      <c r="C529" s="10">
        <v>1949.19</v>
      </c>
      <c r="D529" s="10">
        <v>5950.02</v>
      </c>
      <c r="E529" s="10">
        <v>21035.66</v>
      </c>
      <c r="F529" s="10">
        <v>12322.02</v>
      </c>
      <c r="G529" s="10">
        <v>7615.46</v>
      </c>
      <c r="H529" s="10">
        <v>0</v>
      </c>
      <c r="I529" s="10">
        <v>1727.63</v>
      </c>
      <c r="J529" s="10">
        <v>1180.0899999999999</v>
      </c>
      <c r="K529" s="10">
        <v>0</v>
      </c>
      <c r="L529" s="10">
        <f t="shared" si="42"/>
        <v>53068.53</v>
      </c>
    </row>
    <row r="530" spans="1:12" ht="13" hidden="1" x14ac:dyDescent="0.15">
      <c r="A530" s="65" t="s">
        <v>101</v>
      </c>
      <c r="B530" s="10">
        <v>11130</v>
      </c>
      <c r="C530" s="10">
        <v>4720</v>
      </c>
      <c r="D530" s="10">
        <v>44680</v>
      </c>
      <c r="E530" s="10">
        <v>42545</v>
      </c>
      <c r="F530" s="10">
        <v>13750</v>
      </c>
      <c r="G530" s="10">
        <v>0</v>
      </c>
      <c r="H530" s="10">
        <v>0</v>
      </c>
      <c r="I530" s="10">
        <v>1376</v>
      </c>
      <c r="J530" s="10">
        <v>1664.46</v>
      </c>
      <c r="K530" s="10">
        <v>1626.47</v>
      </c>
      <c r="L530" s="10">
        <f t="shared" si="42"/>
        <v>121491.93000000001</v>
      </c>
    </row>
    <row r="531" spans="1:12" ht="13" hidden="1" x14ac:dyDescent="0.15">
      <c r="A531" s="65" t="s">
        <v>196</v>
      </c>
      <c r="B531" s="10">
        <v>0</v>
      </c>
      <c r="C531" s="10">
        <v>0</v>
      </c>
      <c r="D531" s="10">
        <v>2273.71</v>
      </c>
      <c r="E531" s="10">
        <v>0</v>
      </c>
      <c r="F531" s="10">
        <v>0</v>
      </c>
      <c r="G531" s="10">
        <v>0</v>
      </c>
      <c r="H531" s="10">
        <v>0</v>
      </c>
      <c r="I531" s="10">
        <v>0</v>
      </c>
      <c r="J531" s="10">
        <v>0</v>
      </c>
      <c r="K531" s="10">
        <v>0</v>
      </c>
      <c r="L531" s="10">
        <f t="shared" si="42"/>
        <v>2273.71</v>
      </c>
    </row>
    <row r="532" spans="1:12" ht="13" hidden="1" x14ac:dyDescent="0.15">
      <c r="A532" s="65" t="s">
        <v>197</v>
      </c>
      <c r="B532" s="10">
        <v>17421.61</v>
      </c>
      <c r="C532" s="10">
        <v>0</v>
      </c>
      <c r="D532" s="10">
        <v>0</v>
      </c>
      <c r="E532" s="10">
        <v>0</v>
      </c>
      <c r="F532" s="10">
        <v>0</v>
      </c>
      <c r="G532" s="10">
        <v>0</v>
      </c>
      <c r="H532" s="10">
        <v>0</v>
      </c>
      <c r="I532" s="10">
        <v>0</v>
      </c>
      <c r="J532" s="10">
        <v>0</v>
      </c>
      <c r="K532" s="10">
        <v>0</v>
      </c>
      <c r="L532" s="10">
        <f t="shared" si="42"/>
        <v>17421.61</v>
      </c>
    </row>
    <row r="533" spans="1:12" ht="13" hidden="1" x14ac:dyDescent="0.15">
      <c r="A533" s="65" t="s">
        <v>198</v>
      </c>
      <c r="B533" s="10">
        <v>0</v>
      </c>
      <c r="C533" s="10">
        <v>0</v>
      </c>
      <c r="D533" s="10">
        <v>0</v>
      </c>
      <c r="E533" s="10">
        <v>4044.25</v>
      </c>
      <c r="F533" s="10">
        <v>0</v>
      </c>
      <c r="G533" s="10">
        <v>0</v>
      </c>
      <c r="H533" s="10">
        <v>0</v>
      </c>
      <c r="I533" s="10">
        <v>0</v>
      </c>
      <c r="J533" s="10">
        <v>0</v>
      </c>
      <c r="K533" s="10">
        <v>0</v>
      </c>
      <c r="L533" s="10">
        <f t="shared" si="42"/>
        <v>4044.25</v>
      </c>
    </row>
    <row r="534" spans="1:12" ht="13" hidden="1" x14ac:dyDescent="0.15">
      <c r="A534" s="65" t="s">
        <v>199</v>
      </c>
      <c r="B534" s="10">
        <v>784.99</v>
      </c>
      <c r="C534" s="10">
        <v>13711.53</v>
      </c>
      <c r="D534" s="10">
        <v>1000</v>
      </c>
      <c r="E534" s="10">
        <v>457029.2</v>
      </c>
      <c r="F534" s="10">
        <v>230959.81</v>
      </c>
      <c r="G534" s="10">
        <v>161933.14000000001</v>
      </c>
      <c r="H534" s="10">
        <v>0</v>
      </c>
      <c r="I534" s="10">
        <v>0</v>
      </c>
      <c r="J534" s="10">
        <v>0</v>
      </c>
      <c r="K534" s="10">
        <v>0</v>
      </c>
      <c r="L534" s="10">
        <f t="shared" si="42"/>
        <v>865418.67</v>
      </c>
    </row>
    <row r="535" spans="1:12" ht="13" hidden="1" x14ac:dyDescent="0.15">
      <c r="A535" s="65" t="s">
        <v>100</v>
      </c>
      <c r="B535" s="10">
        <v>23064.5</v>
      </c>
      <c r="C535" s="10">
        <v>4236.34</v>
      </c>
      <c r="D535" s="10">
        <v>40496.519999999997</v>
      </c>
      <c r="E535" s="10">
        <v>94812.56</v>
      </c>
      <c r="F535" s="10">
        <v>10474.74</v>
      </c>
      <c r="G535" s="10">
        <v>229.75</v>
      </c>
      <c r="H535" s="10">
        <v>5404.51</v>
      </c>
      <c r="I535" s="10">
        <v>1626.18</v>
      </c>
      <c r="J535" s="10">
        <v>0</v>
      </c>
      <c r="K535" s="10">
        <v>0</v>
      </c>
      <c r="L535" s="10">
        <f t="shared" si="42"/>
        <v>180345.09999999998</v>
      </c>
    </row>
    <row r="536" spans="1:12" ht="13" hidden="1" x14ac:dyDescent="0.15">
      <c r="A536" s="65" t="s">
        <v>200</v>
      </c>
      <c r="B536" s="10">
        <v>28334.58</v>
      </c>
      <c r="C536" s="10">
        <v>52434.239999999998</v>
      </c>
      <c r="D536" s="10">
        <v>48879.02</v>
      </c>
      <c r="E536" s="10">
        <v>65954.31</v>
      </c>
      <c r="F536" s="10">
        <v>56945.82</v>
      </c>
      <c r="G536" s="10">
        <v>28787.48</v>
      </c>
      <c r="H536" s="10">
        <v>6083.37</v>
      </c>
      <c r="I536" s="10">
        <v>28478.85</v>
      </c>
      <c r="J536" s="10">
        <v>23633.5</v>
      </c>
      <c r="K536" s="10">
        <v>95.5</v>
      </c>
      <c r="L536" s="10">
        <f t="shared" si="42"/>
        <v>339626.67</v>
      </c>
    </row>
    <row r="537" spans="1:12" ht="13" hidden="1" x14ac:dyDescent="0.15">
      <c r="A537" s="65" t="s">
        <v>201</v>
      </c>
      <c r="B537" s="10">
        <v>137148.95000000001</v>
      </c>
      <c r="C537" s="10">
        <v>29810.5</v>
      </c>
      <c r="D537" s="10">
        <v>140833.75</v>
      </c>
      <c r="E537" s="10">
        <v>64645.22</v>
      </c>
      <c r="F537" s="10">
        <v>73478.740000000005</v>
      </c>
      <c r="G537" s="10">
        <v>1861.32</v>
      </c>
      <c r="H537" s="10">
        <v>4922.6400000000003</v>
      </c>
      <c r="I537" s="10">
        <v>2865.73</v>
      </c>
      <c r="J537" s="10">
        <v>0</v>
      </c>
      <c r="K537" s="10">
        <v>0</v>
      </c>
      <c r="L537" s="10">
        <f t="shared" si="42"/>
        <v>455566.85000000003</v>
      </c>
    </row>
    <row r="538" spans="1:12" ht="13" hidden="1" x14ac:dyDescent="0.15">
      <c r="A538" s="65" t="s">
        <v>99</v>
      </c>
      <c r="B538" s="10">
        <v>1691333.48</v>
      </c>
      <c r="C538" s="10">
        <v>1122141.83</v>
      </c>
      <c r="D538" s="10">
        <v>1341338.78</v>
      </c>
      <c r="E538" s="10">
        <v>2246441.52</v>
      </c>
      <c r="F538" s="10">
        <v>405772.79999999999</v>
      </c>
      <c r="G538" s="10">
        <v>152666.06</v>
      </c>
      <c r="H538" s="10">
        <v>12278.86</v>
      </c>
      <c r="I538" s="10">
        <v>40763.72</v>
      </c>
      <c r="J538" s="10">
        <v>-4320.0200000000004</v>
      </c>
      <c r="K538" s="10">
        <v>-4500.13</v>
      </c>
      <c r="L538" s="10">
        <f t="shared" si="42"/>
        <v>7003916.8999999994</v>
      </c>
    </row>
    <row r="539" spans="1:12" ht="13" hidden="1" x14ac:dyDescent="0.15">
      <c r="A539" s="65" t="s">
        <v>202</v>
      </c>
      <c r="B539" s="10">
        <v>173934.62</v>
      </c>
      <c r="C539" s="10">
        <v>164632.87</v>
      </c>
      <c r="D539" s="10">
        <v>173924.33</v>
      </c>
      <c r="E539" s="10">
        <v>197146.4</v>
      </c>
      <c r="F539" s="10">
        <v>198681.08</v>
      </c>
      <c r="G539" s="10">
        <v>61172.97</v>
      </c>
      <c r="H539" s="10">
        <v>0</v>
      </c>
      <c r="I539" s="10">
        <v>12309.34</v>
      </c>
      <c r="J539" s="10">
        <v>24617.24</v>
      </c>
      <c r="K539" s="10">
        <v>3.77</v>
      </c>
      <c r="L539" s="10">
        <f t="shared" ref="L539:L562" si="43">SUM(B539:K539)</f>
        <v>1006422.6199999999</v>
      </c>
    </row>
    <row r="540" spans="1:12" ht="13" hidden="1" x14ac:dyDescent="0.15">
      <c r="A540" s="65" t="s">
        <v>203</v>
      </c>
      <c r="B540" s="10">
        <v>113705.7</v>
      </c>
      <c r="C540" s="10">
        <v>261504.56</v>
      </c>
      <c r="D540" s="10">
        <v>11867.54</v>
      </c>
      <c r="E540" s="10">
        <v>12324.17</v>
      </c>
      <c r="F540" s="10">
        <v>10720.93</v>
      </c>
      <c r="G540" s="10">
        <v>10000</v>
      </c>
      <c r="H540" s="10">
        <v>0</v>
      </c>
      <c r="I540" s="10">
        <v>5718.75</v>
      </c>
      <c r="J540" s="10">
        <v>6872.87</v>
      </c>
      <c r="K540" s="10">
        <v>0</v>
      </c>
      <c r="L540" s="10">
        <f t="shared" si="43"/>
        <v>432714.51999999996</v>
      </c>
    </row>
    <row r="541" spans="1:12" ht="13" hidden="1" x14ac:dyDescent="0.15">
      <c r="A541" s="65" t="s">
        <v>132</v>
      </c>
      <c r="B541" s="10">
        <v>48694.63</v>
      </c>
      <c r="C541" s="10">
        <v>34419.620000000003</v>
      </c>
      <c r="D541" s="10">
        <v>34304.61</v>
      </c>
      <c r="E541" s="10">
        <v>28367.38</v>
      </c>
      <c r="F541" s="10">
        <v>23670.71</v>
      </c>
      <c r="G541" s="10">
        <v>22520.55</v>
      </c>
      <c r="H541" s="10">
        <v>10485.549999999999</v>
      </c>
      <c r="I541" s="10">
        <v>14125.97</v>
      </c>
      <c r="J541" s="10">
        <v>9470.3700000000008</v>
      </c>
      <c r="K541" s="10">
        <v>2500</v>
      </c>
      <c r="L541" s="10">
        <f t="shared" si="43"/>
        <v>228559.38999999996</v>
      </c>
    </row>
    <row r="542" spans="1:12" ht="13" hidden="1" x14ac:dyDescent="0.15">
      <c r="A542" s="65" t="s">
        <v>98</v>
      </c>
      <c r="B542" s="10">
        <v>210.95</v>
      </c>
      <c r="C542" s="10">
        <v>747</v>
      </c>
      <c r="D542" s="10">
        <v>0</v>
      </c>
      <c r="E542" s="10">
        <v>0</v>
      </c>
      <c r="F542" s="10">
        <v>4875.03</v>
      </c>
      <c r="G542" s="10">
        <v>0</v>
      </c>
      <c r="H542" s="10">
        <v>0</v>
      </c>
      <c r="I542" s="10">
        <v>0</v>
      </c>
      <c r="J542" s="10">
        <v>0</v>
      </c>
      <c r="K542" s="10">
        <v>0</v>
      </c>
      <c r="L542" s="10">
        <f t="shared" si="43"/>
        <v>5832.98</v>
      </c>
    </row>
    <row r="543" spans="1:12" ht="13" hidden="1" x14ac:dyDescent="0.15">
      <c r="A543" s="65" t="s">
        <v>95</v>
      </c>
      <c r="B543" s="10">
        <v>360.91</v>
      </c>
      <c r="C543" s="10">
        <v>0</v>
      </c>
      <c r="D543" s="10">
        <v>0</v>
      </c>
      <c r="E543" s="10">
        <v>0</v>
      </c>
      <c r="F543" s="10">
        <v>0</v>
      </c>
      <c r="G543" s="10">
        <v>0</v>
      </c>
      <c r="H543" s="10">
        <v>1310.73</v>
      </c>
      <c r="I543" s="10">
        <v>922.01</v>
      </c>
      <c r="J543" s="10">
        <v>499.1</v>
      </c>
      <c r="K543" s="10">
        <v>379.59</v>
      </c>
      <c r="L543" s="10">
        <f t="shared" si="43"/>
        <v>3472.34</v>
      </c>
    </row>
    <row r="544" spans="1:12" ht="13" hidden="1" x14ac:dyDescent="0.15">
      <c r="A544" s="65" t="s">
        <v>94</v>
      </c>
      <c r="B544" s="10">
        <v>0</v>
      </c>
      <c r="C544" s="10">
        <v>0</v>
      </c>
      <c r="D544" s="10">
        <v>0</v>
      </c>
      <c r="E544" s="10">
        <v>88.54</v>
      </c>
      <c r="F544" s="10">
        <v>219.21</v>
      </c>
      <c r="G544" s="10">
        <v>-219.21</v>
      </c>
      <c r="H544" s="10">
        <v>374.11</v>
      </c>
      <c r="I544" s="10">
        <v>362.75</v>
      </c>
      <c r="J544" s="10">
        <v>511.04</v>
      </c>
      <c r="K544" s="10">
        <v>0</v>
      </c>
      <c r="L544" s="10">
        <f t="shared" si="43"/>
        <v>1336.44</v>
      </c>
    </row>
    <row r="545" spans="1:12" ht="13" hidden="1" x14ac:dyDescent="0.15">
      <c r="A545" s="65" t="s">
        <v>93</v>
      </c>
      <c r="B545" s="10">
        <v>18475.23</v>
      </c>
      <c r="C545" s="10">
        <v>9222.4699999999993</v>
      </c>
      <c r="D545" s="10">
        <v>12620.76</v>
      </c>
      <c r="E545" s="10">
        <v>25806.53</v>
      </c>
      <c r="F545" s="10">
        <v>5356.39</v>
      </c>
      <c r="G545" s="10">
        <v>6654.72</v>
      </c>
      <c r="H545" s="10">
        <v>12752.58</v>
      </c>
      <c r="I545" s="10">
        <v>16952.080000000002</v>
      </c>
      <c r="J545" s="10">
        <v>2248.8200000000002</v>
      </c>
      <c r="K545" s="10">
        <v>11356.56</v>
      </c>
      <c r="L545" s="10">
        <f t="shared" si="43"/>
        <v>121446.14</v>
      </c>
    </row>
    <row r="546" spans="1:12" ht="13" hidden="1" x14ac:dyDescent="0.15">
      <c r="A546" s="65" t="s">
        <v>91</v>
      </c>
      <c r="B546" s="10">
        <v>3641.98</v>
      </c>
      <c r="C546" s="10">
        <v>2825.59</v>
      </c>
      <c r="D546" s="10">
        <v>3935.98</v>
      </c>
      <c r="E546" s="10">
        <v>13019.31</v>
      </c>
      <c r="F546" s="10">
        <v>351.68</v>
      </c>
      <c r="G546" s="10">
        <v>2080.59</v>
      </c>
      <c r="H546" s="10">
        <v>2257.67</v>
      </c>
      <c r="I546" s="10">
        <v>5030.53</v>
      </c>
      <c r="J546" s="10">
        <v>852.77</v>
      </c>
      <c r="K546" s="10">
        <v>2810.02</v>
      </c>
      <c r="L546" s="10">
        <f t="shared" si="43"/>
        <v>36806.119999999995</v>
      </c>
    </row>
    <row r="547" spans="1:12" ht="13" hidden="1" x14ac:dyDescent="0.15">
      <c r="A547" s="65" t="s">
        <v>90</v>
      </c>
      <c r="B547" s="10">
        <v>13385.83</v>
      </c>
      <c r="C547" s="10">
        <v>19074.48</v>
      </c>
      <c r="D547" s="10">
        <v>2720.53</v>
      </c>
      <c r="E547" s="10">
        <v>15963.17</v>
      </c>
      <c r="F547" s="10">
        <v>5380.64</v>
      </c>
      <c r="G547" s="10">
        <v>14748.07</v>
      </c>
      <c r="H547" s="10">
        <v>6320.47</v>
      </c>
      <c r="I547" s="10">
        <v>15675.03</v>
      </c>
      <c r="J547" s="10">
        <v>8665.75</v>
      </c>
      <c r="K547" s="10">
        <v>8556.58</v>
      </c>
      <c r="L547" s="10">
        <f t="shared" si="43"/>
        <v>110490.55</v>
      </c>
    </row>
    <row r="548" spans="1:12" ht="13" hidden="1" x14ac:dyDescent="0.15">
      <c r="A548" s="65" t="s">
        <v>89</v>
      </c>
      <c r="B548" s="10">
        <v>689.23</v>
      </c>
      <c r="C548" s="10">
        <v>1228.29</v>
      </c>
      <c r="D548" s="10">
        <v>-1164.51</v>
      </c>
      <c r="E548" s="10">
        <v>-790.03</v>
      </c>
      <c r="F548" s="10">
        <v>603.09</v>
      </c>
      <c r="G548" s="10">
        <v>513.38</v>
      </c>
      <c r="H548" s="10">
        <v>2304.14</v>
      </c>
      <c r="I548" s="10">
        <v>-1425.19</v>
      </c>
      <c r="J548" s="10">
        <v>-1953.25</v>
      </c>
      <c r="K548" s="10">
        <v>-4790.8999999999996</v>
      </c>
      <c r="L548" s="10">
        <f t="shared" si="43"/>
        <v>-4785.75</v>
      </c>
    </row>
    <row r="549" spans="1:12" ht="13" hidden="1" x14ac:dyDescent="0.15">
      <c r="A549" s="65" t="s">
        <v>88</v>
      </c>
      <c r="B549" s="10">
        <v>1329.37</v>
      </c>
      <c r="C549" s="10">
        <v>1145.1099999999999</v>
      </c>
      <c r="D549" s="10">
        <v>1359.54</v>
      </c>
      <c r="E549" s="10">
        <v>1224.73</v>
      </c>
      <c r="F549" s="10">
        <v>815.48</v>
      </c>
      <c r="G549" s="10">
        <v>5155.62</v>
      </c>
      <c r="H549" s="10">
        <v>15333.8</v>
      </c>
      <c r="I549" s="10">
        <v>16948.86</v>
      </c>
      <c r="J549" s="10">
        <v>16594.669999999998</v>
      </c>
      <c r="K549" s="10">
        <v>11938.7</v>
      </c>
      <c r="L549" s="10">
        <f t="shared" si="43"/>
        <v>71845.87999999999</v>
      </c>
    </row>
    <row r="550" spans="1:12" ht="13" hidden="1" x14ac:dyDescent="0.15">
      <c r="A550" s="65" t="s">
        <v>87</v>
      </c>
      <c r="B550" s="10">
        <v>0</v>
      </c>
      <c r="C550" s="10">
        <v>0</v>
      </c>
      <c r="D550" s="10">
        <v>0</v>
      </c>
      <c r="E550" s="10">
        <v>0</v>
      </c>
      <c r="F550" s="10">
        <v>0</v>
      </c>
      <c r="G550" s="10">
        <v>522.91999999999996</v>
      </c>
      <c r="H550" s="10">
        <v>502.8</v>
      </c>
      <c r="I550" s="10">
        <v>500.06</v>
      </c>
      <c r="J550" s="10">
        <v>342.12</v>
      </c>
      <c r="K550" s="10">
        <v>0</v>
      </c>
      <c r="L550" s="10">
        <f t="shared" si="43"/>
        <v>1867.9</v>
      </c>
    </row>
    <row r="551" spans="1:12" ht="13" hidden="1" x14ac:dyDescent="0.15">
      <c r="A551" s="65" t="s">
        <v>86</v>
      </c>
      <c r="B551" s="10">
        <v>4618.2700000000004</v>
      </c>
      <c r="C551" s="10">
        <v>5515.77</v>
      </c>
      <c r="D551" s="10">
        <v>5787.7</v>
      </c>
      <c r="E551" s="10">
        <v>5376.82</v>
      </c>
      <c r="F551" s="10">
        <v>3341.55</v>
      </c>
      <c r="G551" s="10">
        <v>3388.71</v>
      </c>
      <c r="H551" s="10">
        <v>3223.76</v>
      </c>
      <c r="I551" s="10">
        <v>3217.79</v>
      </c>
      <c r="J551" s="10">
        <v>3525.21</v>
      </c>
      <c r="K551" s="10">
        <v>0</v>
      </c>
      <c r="L551" s="10">
        <f t="shared" si="43"/>
        <v>37995.58</v>
      </c>
    </row>
    <row r="552" spans="1:12" ht="13" hidden="1" x14ac:dyDescent="0.15">
      <c r="A552" s="65" t="s">
        <v>85</v>
      </c>
      <c r="B552" s="10">
        <v>14031.06</v>
      </c>
      <c r="C552" s="10">
        <v>15900.49</v>
      </c>
      <c r="D552" s="10">
        <v>21285.65</v>
      </c>
      <c r="E552" s="10">
        <v>15124.5</v>
      </c>
      <c r="F552" s="10">
        <v>9722.75</v>
      </c>
      <c r="G552" s="10">
        <v>9740.44</v>
      </c>
      <c r="H552" s="10">
        <v>9320.19</v>
      </c>
      <c r="I552" s="10">
        <v>9256.75</v>
      </c>
      <c r="J552" s="10">
        <v>9665.58</v>
      </c>
      <c r="K552" s="10">
        <v>0</v>
      </c>
      <c r="L552" s="10">
        <f t="shared" si="43"/>
        <v>114047.41</v>
      </c>
    </row>
    <row r="553" spans="1:12" ht="13" hidden="1" x14ac:dyDescent="0.15">
      <c r="A553" s="65" t="s">
        <v>84</v>
      </c>
      <c r="B553" s="10">
        <v>193.36</v>
      </c>
      <c r="C553" s="10">
        <v>279.27</v>
      </c>
      <c r="D553" s="10">
        <v>278.72000000000003</v>
      </c>
      <c r="E553" s="10">
        <v>145.01</v>
      </c>
      <c r="F553" s="10">
        <v>78.260000000000005</v>
      </c>
      <c r="G553" s="10">
        <v>86.83</v>
      </c>
      <c r="H553" s="10">
        <v>100.48</v>
      </c>
      <c r="I553" s="10">
        <v>113.18</v>
      </c>
      <c r="J553" s="10">
        <v>114.08</v>
      </c>
      <c r="K553" s="10">
        <v>78.84</v>
      </c>
      <c r="L553" s="10">
        <f t="shared" si="43"/>
        <v>1468.03</v>
      </c>
    </row>
    <row r="554" spans="1:12" ht="13" hidden="1" x14ac:dyDescent="0.15">
      <c r="A554" s="65" t="s">
        <v>83</v>
      </c>
      <c r="B554" s="10">
        <v>27403.61</v>
      </c>
      <c r="C554" s="10">
        <v>33735.480000000003</v>
      </c>
      <c r="D554" s="10">
        <v>26522.01</v>
      </c>
      <c r="E554" s="10">
        <v>13282.44</v>
      </c>
      <c r="F554" s="10">
        <v>21180.78</v>
      </c>
      <c r="G554" s="10">
        <v>16893.919999999998</v>
      </c>
      <c r="H554" s="10">
        <v>197936.42</v>
      </c>
      <c r="I554" s="10">
        <v>11565.57</v>
      </c>
      <c r="J554" s="10">
        <v>12234.26</v>
      </c>
      <c r="K554" s="10">
        <v>988.81</v>
      </c>
      <c r="L554" s="10">
        <f t="shared" si="43"/>
        <v>361743.30000000005</v>
      </c>
    </row>
    <row r="555" spans="1:12" ht="13" hidden="1" x14ac:dyDescent="0.15">
      <c r="A555" s="65" t="s">
        <v>82</v>
      </c>
      <c r="B555" s="10">
        <v>38654.53</v>
      </c>
      <c r="C555" s="10">
        <v>42819.39</v>
      </c>
      <c r="D555" s="10">
        <v>42544.4</v>
      </c>
      <c r="E555" s="10">
        <v>24391.62</v>
      </c>
      <c r="F555" s="10">
        <v>12776.73</v>
      </c>
      <c r="G555" s="10">
        <v>7104.61</v>
      </c>
      <c r="H555" s="10">
        <v>9187.74</v>
      </c>
      <c r="I555" s="10">
        <v>11607.18</v>
      </c>
      <c r="J555" s="10">
        <v>17639.73</v>
      </c>
      <c r="K555" s="10">
        <v>10956.02</v>
      </c>
      <c r="L555" s="10">
        <f t="shared" si="43"/>
        <v>217681.94999999998</v>
      </c>
    </row>
    <row r="556" spans="1:12" ht="13" hidden="1" x14ac:dyDescent="0.15">
      <c r="A556" s="65" t="s">
        <v>81</v>
      </c>
      <c r="B556" s="10">
        <v>0</v>
      </c>
      <c r="C556" s="10">
        <v>7680.73</v>
      </c>
      <c r="D556" s="10">
        <v>9873.32</v>
      </c>
      <c r="E556" s="10">
        <v>5942.63</v>
      </c>
      <c r="F556" s="10">
        <v>5009.17</v>
      </c>
      <c r="G556" s="10">
        <v>3361.04</v>
      </c>
      <c r="H556" s="10">
        <v>2267.29</v>
      </c>
      <c r="I556" s="10">
        <v>216.66</v>
      </c>
      <c r="J556" s="10">
        <v>799.18</v>
      </c>
      <c r="K556" s="10">
        <v>566.94000000000005</v>
      </c>
      <c r="L556" s="10">
        <f t="shared" si="43"/>
        <v>35716.960000000006</v>
      </c>
    </row>
    <row r="557" spans="1:12" ht="13" hidden="1" x14ac:dyDescent="0.15">
      <c r="A557" s="65" t="s">
        <v>77</v>
      </c>
      <c r="B557" s="10">
        <v>0</v>
      </c>
      <c r="C557" s="10">
        <v>0</v>
      </c>
      <c r="D557" s="10">
        <v>13100</v>
      </c>
      <c r="E557" s="10">
        <v>-13100</v>
      </c>
      <c r="F557" s="10">
        <v>750</v>
      </c>
      <c r="G557" s="10">
        <v>0</v>
      </c>
      <c r="H557" s="10">
        <v>0</v>
      </c>
      <c r="I557" s="10">
        <v>0</v>
      </c>
      <c r="J557" s="10">
        <v>0</v>
      </c>
      <c r="K557" s="10">
        <v>0</v>
      </c>
      <c r="L557" s="10">
        <f t="shared" si="43"/>
        <v>750</v>
      </c>
    </row>
    <row r="558" spans="1:12" ht="13" hidden="1" x14ac:dyDescent="0.15">
      <c r="A558" s="65" t="s">
        <v>76</v>
      </c>
      <c r="B558" s="10">
        <v>0</v>
      </c>
      <c r="C558" s="10">
        <v>0</v>
      </c>
      <c r="D558" s="10">
        <v>0</v>
      </c>
      <c r="E558" s="10">
        <v>0</v>
      </c>
      <c r="F558" s="10">
        <v>20000</v>
      </c>
      <c r="G558" s="10">
        <v>0</v>
      </c>
      <c r="H558" s="10">
        <v>10673.1</v>
      </c>
      <c r="I558" s="10">
        <v>0</v>
      </c>
      <c r="J558" s="10">
        <v>0</v>
      </c>
      <c r="K558" s="10">
        <v>0</v>
      </c>
      <c r="L558" s="10">
        <f t="shared" si="43"/>
        <v>30673.1</v>
      </c>
    </row>
    <row r="559" spans="1:12" ht="13" hidden="1" x14ac:dyDescent="0.15">
      <c r="A559" s="65" t="s">
        <v>75</v>
      </c>
      <c r="B559" s="10">
        <v>0</v>
      </c>
      <c r="C559" s="10">
        <v>0</v>
      </c>
      <c r="D559" s="10">
        <v>0</v>
      </c>
      <c r="E559" s="10">
        <v>996.71</v>
      </c>
      <c r="F559" s="10">
        <v>0</v>
      </c>
      <c r="G559" s="10">
        <v>0</v>
      </c>
      <c r="H559" s="10">
        <v>0</v>
      </c>
      <c r="I559" s="10">
        <v>0</v>
      </c>
      <c r="J559" s="10">
        <v>0</v>
      </c>
      <c r="K559" s="10">
        <v>0</v>
      </c>
      <c r="L559" s="10">
        <f t="shared" si="43"/>
        <v>996.71</v>
      </c>
    </row>
    <row r="560" spans="1:12" ht="13" hidden="1" x14ac:dyDescent="0.15">
      <c r="A560" s="65" t="s">
        <v>74</v>
      </c>
      <c r="B560" s="10">
        <v>50124.77</v>
      </c>
      <c r="C560" s="10">
        <v>52816.41</v>
      </c>
      <c r="D560" s="10">
        <v>75272.350000000006</v>
      </c>
      <c r="E560" s="10">
        <v>65462.14</v>
      </c>
      <c r="F560" s="10">
        <v>42168.34</v>
      </c>
      <c r="G560" s="10">
        <v>43067.87</v>
      </c>
      <c r="H560" s="10">
        <v>14949.76</v>
      </c>
      <c r="I560" s="10">
        <v>23711</v>
      </c>
      <c r="J560" s="10">
        <v>35901.54</v>
      </c>
      <c r="K560" s="10">
        <v>-7024.53</v>
      </c>
      <c r="L560" s="10">
        <f t="shared" si="43"/>
        <v>396449.64999999997</v>
      </c>
    </row>
    <row r="561" spans="1:12" ht="13" hidden="1" x14ac:dyDescent="0.15">
      <c r="A561" s="65" t="s">
        <v>73</v>
      </c>
      <c r="B561" s="10">
        <v>7988.45</v>
      </c>
      <c r="C561" s="10">
        <v>8563.74</v>
      </c>
      <c r="D561" s="10">
        <v>-6606.66</v>
      </c>
      <c r="E561" s="10">
        <v>1554.11</v>
      </c>
      <c r="F561" s="10">
        <v>4408.8900000000003</v>
      </c>
      <c r="G561" s="10">
        <v>1056.6400000000001</v>
      </c>
      <c r="H561" s="10">
        <v>-6947.94</v>
      </c>
      <c r="I561" s="10">
        <v>3058.67</v>
      </c>
      <c r="J561" s="10">
        <v>-2338.0500000000002</v>
      </c>
      <c r="K561" s="10">
        <v>-8967.93</v>
      </c>
      <c r="L561" s="10">
        <f t="shared" si="43"/>
        <v>1769.9199999999983</v>
      </c>
    </row>
    <row r="562" spans="1:12" ht="13" hidden="1" x14ac:dyDescent="0.15">
      <c r="A562" s="65" t="s">
        <v>71</v>
      </c>
      <c r="B562" s="10">
        <v>295613</v>
      </c>
      <c r="C562" s="10">
        <v>322107.83</v>
      </c>
      <c r="D562" s="10">
        <v>370881.79</v>
      </c>
      <c r="E562" s="10">
        <v>266135.94</v>
      </c>
      <c r="F562" s="10">
        <v>156641.01</v>
      </c>
      <c r="G562" s="10">
        <v>146605.14000000001</v>
      </c>
      <c r="H562" s="10">
        <v>104123.25</v>
      </c>
      <c r="I562" s="10">
        <v>125685.77</v>
      </c>
      <c r="J562" s="10">
        <v>129455.83</v>
      </c>
      <c r="K562" s="10">
        <v>88863.51</v>
      </c>
      <c r="L562" s="10">
        <f t="shared" si="43"/>
        <v>2006113.07</v>
      </c>
    </row>
    <row r="563" spans="1:12" ht="13" hidden="1" x14ac:dyDescent="0.15">
      <c r="A563" s="66" t="s">
        <v>204</v>
      </c>
      <c r="B563" s="16">
        <f t="shared" ref="B563:L563" si="44">SUM(B507:B562)</f>
        <v>2894835.49</v>
      </c>
      <c r="C563" s="16">
        <f t="shared" si="44"/>
        <v>2425498.9900000007</v>
      </c>
      <c r="D563" s="16">
        <f t="shared" si="44"/>
        <v>2670522.3199999998</v>
      </c>
      <c r="E563" s="16">
        <f t="shared" si="44"/>
        <v>3891528.0599999996</v>
      </c>
      <c r="F563" s="16">
        <f t="shared" si="44"/>
        <v>1858206.0099999995</v>
      </c>
      <c r="G563" s="16">
        <f t="shared" si="44"/>
        <v>843032.59</v>
      </c>
      <c r="H563" s="16">
        <f t="shared" si="44"/>
        <v>518838.78999999992</v>
      </c>
      <c r="I563" s="16">
        <f t="shared" si="44"/>
        <v>441881.61999999994</v>
      </c>
      <c r="J563" s="16">
        <f t="shared" si="44"/>
        <v>356764.07</v>
      </c>
      <c r="K563" s="16">
        <f t="shared" si="44"/>
        <v>148624.68999999997</v>
      </c>
      <c r="L563" s="16">
        <f t="shared" si="44"/>
        <v>16049732.630000003</v>
      </c>
    </row>
    <row r="564" spans="1:12" ht="13" hidden="1" x14ac:dyDescent="0.15">
      <c r="A564" s="64" t="s">
        <v>205</v>
      </c>
      <c r="B564" s="7"/>
      <c r="C564" s="7"/>
      <c r="D564" s="7"/>
      <c r="E564" s="7"/>
      <c r="F564" s="7"/>
      <c r="G564" s="7"/>
      <c r="H564" s="7"/>
      <c r="I564" s="7"/>
      <c r="J564" s="7"/>
      <c r="K564" s="7"/>
      <c r="L564" s="7"/>
    </row>
    <row r="565" spans="1:12" ht="13" hidden="1" x14ac:dyDescent="0.15">
      <c r="A565" s="65" t="s">
        <v>129</v>
      </c>
      <c r="B565" s="10">
        <v>0</v>
      </c>
      <c r="C565" s="10">
        <v>0</v>
      </c>
      <c r="D565" s="10">
        <v>5891.87</v>
      </c>
      <c r="E565" s="10">
        <v>5110.8999999999996</v>
      </c>
      <c r="F565" s="10">
        <v>0</v>
      </c>
      <c r="G565" s="10">
        <v>0</v>
      </c>
      <c r="H565" s="10">
        <v>0</v>
      </c>
      <c r="I565" s="10">
        <v>0</v>
      </c>
      <c r="J565" s="10">
        <v>0</v>
      </c>
      <c r="K565" s="10">
        <v>0</v>
      </c>
      <c r="L565" s="10">
        <f t="shared" ref="L565:L596" si="45">SUM(B565:K565)</f>
        <v>11002.77</v>
      </c>
    </row>
    <row r="566" spans="1:12" ht="13" hidden="1" x14ac:dyDescent="0.15">
      <c r="A566" s="65" t="s">
        <v>128</v>
      </c>
      <c r="B566" s="10">
        <v>718.22</v>
      </c>
      <c r="C566" s="10">
        <v>0</v>
      </c>
      <c r="D566" s="10">
        <v>0</v>
      </c>
      <c r="E566" s="10">
        <v>0</v>
      </c>
      <c r="F566" s="10">
        <v>0</v>
      </c>
      <c r="G566" s="10">
        <v>0</v>
      </c>
      <c r="H566" s="10">
        <v>0</v>
      </c>
      <c r="I566" s="10">
        <v>0</v>
      </c>
      <c r="J566" s="10">
        <v>0</v>
      </c>
      <c r="K566" s="10">
        <v>0</v>
      </c>
      <c r="L566" s="10">
        <f t="shared" si="45"/>
        <v>718.22</v>
      </c>
    </row>
    <row r="567" spans="1:12" ht="13" hidden="1" x14ac:dyDescent="0.15">
      <c r="A567" s="65" t="s">
        <v>127</v>
      </c>
      <c r="B567" s="10">
        <v>4658.25</v>
      </c>
      <c r="C567" s="10">
        <v>5536.54</v>
      </c>
      <c r="D567" s="10">
        <v>5320.84</v>
      </c>
      <c r="E567" s="10">
        <v>4460.83</v>
      </c>
      <c r="F567" s="10">
        <v>0</v>
      </c>
      <c r="G567" s="10">
        <v>0</v>
      </c>
      <c r="H567" s="10">
        <v>0</v>
      </c>
      <c r="I567" s="10">
        <v>0</v>
      </c>
      <c r="J567" s="10">
        <v>0</v>
      </c>
      <c r="K567" s="10">
        <v>0</v>
      </c>
      <c r="L567" s="10">
        <f t="shared" si="45"/>
        <v>19976.46</v>
      </c>
    </row>
    <row r="568" spans="1:12" ht="13" hidden="1" x14ac:dyDescent="0.15">
      <c r="A568" s="65" t="s">
        <v>126</v>
      </c>
      <c r="B568" s="10">
        <v>20684.3</v>
      </c>
      <c r="C568" s="10">
        <v>24092.83</v>
      </c>
      <c r="D568" s="10">
        <v>15259.37</v>
      </c>
      <c r="E568" s="10">
        <v>2394.9</v>
      </c>
      <c r="F568" s="10">
        <v>0</v>
      </c>
      <c r="G568" s="10">
        <v>0</v>
      </c>
      <c r="H568" s="10">
        <v>0</v>
      </c>
      <c r="I568" s="10">
        <v>0</v>
      </c>
      <c r="J568" s="10">
        <v>0</v>
      </c>
      <c r="K568" s="10">
        <v>0</v>
      </c>
      <c r="L568" s="10">
        <f t="shared" si="45"/>
        <v>62431.400000000009</v>
      </c>
    </row>
    <row r="569" spans="1:12" ht="13" hidden="1" x14ac:dyDescent="0.15">
      <c r="A569" s="65" t="s">
        <v>125</v>
      </c>
      <c r="B569" s="10">
        <v>0</v>
      </c>
      <c r="C569" s="10">
        <v>0</v>
      </c>
      <c r="D569" s="10">
        <v>0</v>
      </c>
      <c r="E569" s="10">
        <v>475.91</v>
      </c>
      <c r="F569" s="10">
        <v>0</v>
      </c>
      <c r="G569" s="10">
        <v>0</v>
      </c>
      <c r="H569" s="10">
        <v>0</v>
      </c>
      <c r="I569" s="10">
        <v>0</v>
      </c>
      <c r="J569" s="10">
        <v>0</v>
      </c>
      <c r="K569" s="10">
        <v>0</v>
      </c>
      <c r="L569" s="10">
        <f t="shared" si="45"/>
        <v>475.91</v>
      </c>
    </row>
    <row r="570" spans="1:12" ht="13" hidden="1" x14ac:dyDescent="0.15">
      <c r="A570" s="65" t="s">
        <v>123</v>
      </c>
      <c r="B570" s="10">
        <v>0</v>
      </c>
      <c r="C570" s="10">
        <v>4525.79</v>
      </c>
      <c r="D570" s="10">
        <v>3842.04</v>
      </c>
      <c r="E570" s="10">
        <v>2513.08</v>
      </c>
      <c r="F570" s="10">
        <v>0</v>
      </c>
      <c r="G570" s="10">
        <v>0</v>
      </c>
      <c r="H570" s="10">
        <v>0</v>
      </c>
      <c r="I570" s="10">
        <v>0</v>
      </c>
      <c r="J570" s="10">
        <v>0</v>
      </c>
      <c r="K570" s="10">
        <v>0</v>
      </c>
      <c r="L570" s="10">
        <f t="shared" si="45"/>
        <v>10880.91</v>
      </c>
    </row>
    <row r="571" spans="1:12" ht="13" hidden="1" x14ac:dyDescent="0.15">
      <c r="A571" s="65" t="s">
        <v>122</v>
      </c>
      <c r="B571" s="10">
        <v>0</v>
      </c>
      <c r="C571" s="10">
        <v>-139.66999999999999</v>
      </c>
      <c r="D571" s="10">
        <v>0</v>
      </c>
      <c r="E571" s="10">
        <v>0</v>
      </c>
      <c r="F571" s="10">
        <v>0</v>
      </c>
      <c r="G571" s="10">
        <v>0</v>
      </c>
      <c r="H571" s="10">
        <v>0</v>
      </c>
      <c r="I571" s="10">
        <v>0</v>
      </c>
      <c r="J571" s="10">
        <v>0</v>
      </c>
      <c r="K571" s="10">
        <v>0</v>
      </c>
      <c r="L571" s="10">
        <f t="shared" si="45"/>
        <v>-139.66999999999999</v>
      </c>
    </row>
    <row r="572" spans="1:12" ht="13" hidden="1" x14ac:dyDescent="0.15">
      <c r="A572" s="65" t="s">
        <v>120</v>
      </c>
      <c r="B572" s="10">
        <v>5.5</v>
      </c>
      <c r="C572" s="10">
        <v>0</v>
      </c>
      <c r="D572" s="10">
        <v>0</v>
      </c>
      <c r="E572" s="10">
        <v>350</v>
      </c>
      <c r="F572" s="10">
        <v>0</v>
      </c>
      <c r="G572" s="10">
        <v>0</v>
      </c>
      <c r="H572" s="10">
        <v>0</v>
      </c>
      <c r="I572" s="10">
        <v>0</v>
      </c>
      <c r="J572" s="10">
        <v>0</v>
      </c>
      <c r="K572" s="10">
        <v>0</v>
      </c>
      <c r="L572" s="10">
        <f t="shared" si="45"/>
        <v>355.5</v>
      </c>
    </row>
    <row r="573" spans="1:12" ht="13" hidden="1" x14ac:dyDescent="0.15">
      <c r="A573" s="65" t="s">
        <v>112</v>
      </c>
      <c r="B573" s="10">
        <v>433.53</v>
      </c>
      <c r="C573" s="10">
        <v>593.73</v>
      </c>
      <c r="D573" s="10">
        <v>661.78</v>
      </c>
      <c r="E573" s="10">
        <v>436.01</v>
      </c>
      <c r="F573" s="10">
        <v>0</v>
      </c>
      <c r="G573" s="10">
        <v>0</v>
      </c>
      <c r="H573" s="10">
        <v>0</v>
      </c>
      <c r="I573" s="10">
        <v>0</v>
      </c>
      <c r="J573" s="10">
        <v>0</v>
      </c>
      <c r="K573" s="10">
        <v>0</v>
      </c>
      <c r="L573" s="10">
        <f t="shared" si="45"/>
        <v>2125.0500000000002</v>
      </c>
    </row>
    <row r="574" spans="1:12" ht="13" hidden="1" x14ac:dyDescent="0.15">
      <c r="A574" s="65" t="s">
        <v>109</v>
      </c>
      <c r="B574" s="10">
        <v>0</v>
      </c>
      <c r="C574" s="10">
        <v>22.85</v>
      </c>
      <c r="D574" s="10">
        <v>62.1</v>
      </c>
      <c r="E574" s="10">
        <v>0</v>
      </c>
      <c r="F574" s="10">
        <v>0</v>
      </c>
      <c r="G574" s="10">
        <v>0</v>
      </c>
      <c r="H574" s="10">
        <v>0</v>
      </c>
      <c r="I574" s="10">
        <v>0</v>
      </c>
      <c r="J574" s="10">
        <v>0</v>
      </c>
      <c r="K574" s="10">
        <v>0</v>
      </c>
      <c r="L574" s="10">
        <f t="shared" si="45"/>
        <v>84.95</v>
      </c>
    </row>
    <row r="575" spans="1:12" ht="13" hidden="1" x14ac:dyDescent="0.15">
      <c r="A575" s="65" t="s">
        <v>105</v>
      </c>
      <c r="B575" s="10">
        <v>56571.519999999997</v>
      </c>
      <c r="C575" s="10">
        <v>41386.839999999997</v>
      </c>
      <c r="D575" s="10">
        <v>1584</v>
      </c>
      <c r="E575" s="10">
        <v>4562</v>
      </c>
      <c r="F575" s="10">
        <v>0</v>
      </c>
      <c r="G575" s="10">
        <v>0</v>
      </c>
      <c r="H575" s="10">
        <v>0</v>
      </c>
      <c r="I575" s="10">
        <v>0</v>
      </c>
      <c r="J575" s="10">
        <v>0</v>
      </c>
      <c r="K575" s="10">
        <v>0</v>
      </c>
      <c r="L575" s="10">
        <f t="shared" si="45"/>
        <v>104104.35999999999</v>
      </c>
    </row>
    <row r="576" spans="1:12" ht="13" hidden="1" x14ac:dyDescent="0.15">
      <c r="A576" s="65" t="s">
        <v>103</v>
      </c>
      <c r="B576" s="10">
        <v>4836.95</v>
      </c>
      <c r="C576" s="10">
        <v>7413.85</v>
      </c>
      <c r="D576" s="10">
        <v>9641.9699999999993</v>
      </c>
      <c r="E576" s="10">
        <v>22138.75</v>
      </c>
      <c r="F576" s="10">
        <v>0</v>
      </c>
      <c r="G576" s="10">
        <v>0</v>
      </c>
      <c r="H576" s="10">
        <v>0</v>
      </c>
      <c r="I576" s="10">
        <v>0</v>
      </c>
      <c r="J576" s="10">
        <v>0</v>
      </c>
      <c r="K576" s="10">
        <v>0</v>
      </c>
      <c r="L576" s="10">
        <f t="shared" si="45"/>
        <v>44031.519999999997</v>
      </c>
    </row>
    <row r="577" spans="1:12" ht="13" hidden="1" x14ac:dyDescent="0.15">
      <c r="A577" s="65" t="s">
        <v>101</v>
      </c>
      <c r="B577" s="10">
        <v>20650</v>
      </c>
      <c r="C577" s="10">
        <v>60969.75</v>
      </c>
      <c r="D577" s="10">
        <v>8398.2000000000007</v>
      </c>
      <c r="E577" s="10">
        <v>-594.80999999999995</v>
      </c>
      <c r="F577" s="10">
        <v>0</v>
      </c>
      <c r="G577" s="10">
        <v>0</v>
      </c>
      <c r="H577" s="10">
        <v>0</v>
      </c>
      <c r="I577" s="10">
        <v>0</v>
      </c>
      <c r="J577" s="10">
        <v>0</v>
      </c>
      <c r="K577" s="10">
        <v>0</v>
      </c>
      <c r="L577" s="10">
        <f t="shared" si="45"/>
        <v>89423.14</v>
      </c>
    </row>
    <row r="578" spans="1:12" ht="13" hidden="1" x14ac:dyDescent="0.15">
      <c r="A578" s="65" t="s">
        <v>199</v>
      </c>
      <c r="B578" s="10">
        <v>810279.34</v>
      </c>
      <c r="C578" s="10">
        <v>821636.31</v>
      </c>
      <c r="D578" s="10">
        <v>822860.69</v>
      </c>
      <c r="E578" s="10">
        <v>114068.42</v>
      </c>
      <c r="F578" s="10">
        <v>0</v>
      </c>
      <c r="G578" s="10">
        <v>0</v>
      </c>
      <c r="H578" s="10">
        <v>0</v>
      </c>
      <c r="I578" s="10">
        <v>0</v>
      </c>
      <c r="J578" s="10">
        <v>0</v>
      </c>
      <c r="K578" s="10">
        <v>0</v>
      </c>
      <c r="L578" s="10">
        <f t="shared" si="45"/>
        <v>2568844.7599999998</v>
      </c>
    </row>
    <row r="579" spans="1:12" ht="13" hidden="1" x14ac:dyDescent="0.15">
      <c r="A579" s="65" t="s">
        <v>100</v>
      </c>
      <c r="B579" s="10">
        <v>33.47</v>
      </c>
      <c r="C579" s="10">
        <v>49.6</v>
      </c>
      <c r="D579" s="10">
        <v>0</v>
      </c>
      <c r="E579" s="10">
        <v>0</v>
      </c>
      <c r="F579" s="10">
        <v>0</v>
      </c>
      <c r="G579" s="10">
        <v>0</v>
      </c>
      <c r="H579" s="10">
        <v>0</v>
      </c>
      <c r="I579" s="10">
        <v>0</v>
      </c>
      <c r="J579" s="10">
        <v>0</v>
      </c>
      <c r="K579" s="10">
        <v>0</v>
      </c>
      <c r="L579" s="10">
        <f t="shared" si="45"/>
        <v>83.07</v>
      </c>
    </row>
    <row r="580" spans="1:12" ht="13" hidden="1" x14ac:dyDescent="0.15">
      <c r="A580" s="65" t="s">
        <v>200</v>
      </c>
      <c r="B580" s="10">
        <v>0</v>
      </c>
      <c r="C580" s="10">
        <v>15500</v>
      </c>
      <c r="D580" s="10">
        <v>7500</v>
      </c>
      <c r="E580" s="10">
        <v>-7500</v>
      </c>
      <c r="F580" s="10">
        <v>0</v>
      </c>
      <c r="G580" s="10">
        <v>0</v>
      </c>
      <c r="H580" s="10">
        <v>0</v>
      </c>
      <c r="I580" s="10">
        <v>0</v>
      </c>
      <c r="J580" s="10">
        <v>0</v>
      </c>
      <c r="K580" s="10">
        <v>0</v>
      </c>
      <c r="L580" s="10">
        <f t="shared" si="45"/>
        <v>15500</v>
      </c>
    </row>
    <row r="581" spans="1:12" ht="13" hidden="1" x14ac:dyDescent="0.15">
      <c r="A581" s="65" t="s">
        <v>99</v>
      </c>
      <c r="B581" s="10">
        <v>0</v>
      </c>
      <c r="C581" s="10">
        <v>0</v>
      </c>
      <c r="D581" s="10">
        <v>0</v>
      </c>
      <c r="E581" s="10">
        <v>192.39</v>
      </c>
      <c r="F581" s="10">
        <v>0</v>
      </c>
      <c r="G581" s="10">
        <v>0</v>
      </c>
      <c r="H581" s="10">
        <v>0</v>
      </c>
      <c r="I581" s="10">
        <v>0</v>
      </c>
      <c r="J581" s="10">
        <v>0</v>
      </c>
      <c r="K581" s="10">
        <v>0</v>
      </c>
      <c r="L581" s="10">
        <f t="shared" si="45"/>
        <v>192.39</v>
      </c>
    </row>
    <row r="582" spans="1:12" ht="13" hidden="1" x14ac:dyDescent="0.15">
      <c r="A582" s="65" t="s">
        <v>203</v>
      </c>
      <c r="B582" s="10">
        <v>41133.1</v>
      </c>
      <c r="C582" s="10">
        <v>13220.11</v>
      </c>
      <c r="D582" s="10">
        <v>10126.26</v>
      </c>
      <c r="E582" s="10">
        <v>2141.3200000000002</v>
      </c>
      <c r="F582" s="10">
        <v>0</v>
      </c>
      <c r="G582" s="10">
        <v>0</v>
      </c>
      <c r="H582" s="10">
        <v>0</v>
      </c>
      <c r="I582" s="10">
        <v>0</v>
      </c>
      <c r="J582" s="10">
        <v>0</v>
      </c>
      <c r="K582" s="10">
        <v>0</v>
      </c>
      <c r="L582" s="10">
        <f t="shared" si="45"/>
        <v>66620.790000000008</v>
      </c>
    </row>
    <row r="583" spans="1:12" ht="13" hidden="1" x14ac:dyDescent="0.15">
      <c r="A583" s="65" t="s">
        <v>132</v>
      </c>
      <c r="B583" s="10">
        <v>14487.44</v>
      </c>
      <c r="C583" s="10">
        <v>18985.66</v>
      </c>
      <c r="D583" s="10">
        <v>8921.75</v>
      </c>
      <c r="E583" s="10">
        <v>3296.43</v>
      </c>
      <c r="F583" s="10">
        <v>0</v>
      </c>
      <c r="G583" s="10">
        <v>0</v>
      </c>
      <c r="H583" s="10">
        <v>0</v>
      </c>
      <c r="I583" s="10">
        <v>0</v>
      </c>
      <c r="J583" s="10">
        <v>0</v>
      </c>
      <c r="K583" s="10">
        <v>0</v>
      </c>
      <c r="L583" s="10">
        <f t="shared" si="45"/>
        <v>45691.28</v>
      </c>
    </row>
    <row r="584" spans="1:12" ht="13" hidden="1" x14ac:dyDescent="0.15">
      <c r="A584" s="65" t="s">
        <v>98</v>
      </c>
      <c r="B584" s="10">
        <v>3490</v>
      </c>
      <c r="C584" s="10">
        <v>0</v>
      </c>
      <c r="D584" s="10">
        <v>1995</v>
      </c>
      <c r="E584" s="10">
        <v>0</v>
      </c>
      <c r="F584" s="10">
        <v>0</v>
      </c>
      <c r="G584" s="10">
        <v>0</v>
      </c>
      <c r="H584" s="10">
        <v>0</v>
      </c>
      <c r="I584" s="10">
        <v>0</v>
      </c>
      <c r="J584" s="10">
        <v>0</v>
      </c>
      <c r="K584" s="10">
        <v>0</v>
      </c>
      <c r="L584" s="10">
        <f t="shared" si="45"/>
        <v>5485</v>
      </c>
    </row>
    <row r="585" spans="1:12" ht="13" hidden="1" x14ac:dyDescent="0.15">
      <c r="A585" s="65" t="s">
        <v>93</v>
      </c>
      <c r="B585" s="10">
        <v>2851.29</v>
      </c>
      <c r="C585" s="10">
        <v>1744.03</v>
      </c>
      <c r="D585" s="10">
        <v>2044.83</v>
      </c>
      <c r="E585" s="10">
        <v>2711.94</v>
      </c>
      <c r="F585" s="10">
        <v>0</v>
      </c>
      <c r="G585" s="10">
        <v>0</v>
      </c>
      <c r="H585" s="10">
        <v>0</v>
      </c>
      <c r="I585" s="10">
        <v>0</v>
      </c>
      <c r="J585" s="10">
        <v>0</v>
      </c>
      <c r="K585" s="10">
        <v>0</v>
      </c>
      <c r="L585" s="10">
        <f t="shared" si="45"/>
        <v>9352.09</v>
      </c>
    </row>
    <row r="586" spans="1:12" ht="13" hidden="1" x14ac:dyDescent="0.15">
      <c r="A586" s="65" t="s">
        <v>91</v>
      </c>
      <c r="B586" s="10">
        <v>689.77</v>
      </c>
      <c r="C586" s="10">
        <v>538.38</v>
      </c>
      <c r="D586" s="10">
        <v>617.70000000000005</v>
      </c>
      <c r="E586" s="10">
        <v>214.75</v>
      </c>
      <c r="F586" s="10">
        <v>0</v>
      </c>
      <c r="G586" s="10">
        <v>0</v>
      </c>
      <c r="H586" s="10">
        <v>0</v>
      </c>
      <c r="I586" s="10">
        <v>0</v>
      </c>
      <c r="J586" s="10">
        <v>0</v>
      </c>
      <c r="K586" s="10">
        <v>0</v>
      </c>
      <c r="L586" s="10">
        <f t="shared" si="45"/>
        <v>2060.6000000000004</v>
      </c>
    </row>
    <row r="587" spans="1:12" ht="13" hidden="1" x14ac:dyDescent="0.15">
      <c r="A587" s="65" t="s">
        <v>90</v>
      </c>
      <c r="B587" s="10">
        <v>2128.15</v>
      </c>
      <c r="C587" s="10">
        <v>3613.6</v>
      </c>
      <c r="D587" s="10">
        <v>3921.72</v>
      </c>
      <c r="E587" s="10">
        <v>1245.6500000000001</v>
      </c>
      <c r="F587" s="10">
        <v>0</v>
      </c>
      <c r="G587" s="10">
        <v>0</v>
      </c>
      <c r="H587" s="10">
        <v>0</v>
      </c>
      <c r="I587" s="10">
        <v>0</v>
      </c>
      <c r="J587" s="10">
        <v>0</v>
      </c>
      <c r="K587" s="10">
        <v>0</v>
      </c>
      <c r="L587" s="10">
        <f t="shared" si="45"/>
        <v>10909.119999999999</v>
      </c>
    </row>
    <row r="588" spans="1:12" ht="13" hidden="1" x14ac:dyDescent="0.15">
      <c r="A588" s="65" t="s">
        <v>88</v>
      </c>
      <c r="B588" s="10">
        <v>789.08</v>
      </c>
      <c r="C588" s="10">
        <v>836.3</v>
      </c>
      <c r="D588" s="10">
        <v>340.31</v>
      </c>
      <c r="E588" s="10">
        <v>231.51</v>
      </c>
      <c r="F588" s="10">
        <v>266.42</v>
      </c>
      <c r="G588" s="10">
        <v>0</v>
      </c>
      <c r="H588" s="10">
        <v>0</v>
      </c>
      <c r="I588" s="10">
        <v>0</v>
      </c>
      <c r="J588" s="10">
        <v>0</v>
      </c>
      <c r="K588" s="10">
        <v>0</v>
      </c>
      <c r="L588" s="10">
        <f t="shared" si="45"/>
        <v>2463.62</v>
      </c>
    </row>
    <row r="589" spans="1:12" ht="13" hidden="1" x14ac:dyDescent="0.15">
      <c r="A589" s="65" t="s">
        <v>84</v>
      </c>
      <c r="B589" s="10">
        <v>85.93</v>
      </c>
      <c r="C589" s="10">
        <v>111.71</v>
      </c>
      <c r="D589" s="10">
        <v>102.18</v>
      </c>
      <c r="E589" s="10">
        <v>27.42</v>
      </c>
      <c r="F589" s="10">
        <v>0</v>
      </c>
      <c r="G589" s="10">
        <v>0</v>
      </c>
      <c r="H589" s="10">
        <v>0</v>
      </c>
      <c r="I589" s="10">
        <v>0</v>
      </c>
      <c r="J589" s="10">
        <v>0</v>
      </c>
      <c r="K589" s="10">
        <v>0</v>
      </c>
      <c r="L589" s="10">
        <f t="shared" si="45"/>
        <v>327.24</v>
      </c>
    </row>
    <row r="590" spans="1:12" ht="13" hidden="1" x14ac:dyDescent="0.15">
      <c r="A590" s="65" t="s">
        <v>83</v>
      </c>
      <c r="B590" s="10">
        <v>23172.06</v>
      </c>
      <c r="C590" s="10">
        <v>11492.78</v>
      </c>
      <c r="D590" s="10">
        <v>9437.4500000000007</v>
      </c>
      <c r="E590" s="10">
        <v>4196.99</v>
      </c>
      <c r="F590" s="10">
        <v>1046.55</v>
      </c>
      <c r="G590" s="10">
        <v>0</v>
      </c>
      <c r="H590" s="10">
        <v>0</v>
      </c>
      <c r="I590" s="10">
        <v>0</v>
      </c>
      <c r="J590" s="10">
        <v>0</v>
      </c>
      <c r="K590" s="10">
        <v>0</v>
      </c>
      <c r="L590" s="10">
        <f t="shared" si="45"/>
        <v>49345.830000000009</v>
      </c>
    </row>
    <row r="591" spans="1:12" ht="13" hidden="1" x14ac:dyDescent="0.15">
      <c r="A591" s="65" t="s">
        <v>82</v>
      </c>
      <c r="B591" s="10">
        <v>17072.669999999998</v>
      </c>
      <c r="C591" s="10">
        <v>17006.560000000001</v>
      </c>
      <c r="D591" s="10">
        <v>15664.19</v>
      </c>
      <c r="E591" s="10">
        <v>4945.37</v>
      </c>
      <c r="F591" s="10">
        <v>25.09</v>
      </c>
      <c r="G591" s="10">
        <v>0</v>
      </c>
      <c r="H591" s="10">
        <v>0</v>
      </c>
      <c r="I591" s="10">
        <v>0</v>
      </c>
      <c r="J591" s="10">
        <v>0</v>
      </c>
      <c r="K591" s="10">
        <v>0</v>
      </c>
      <c r="L591" s="10">
        <f t="shared" si="45"/>
        <v>54713.88</v>
      </c>
    </row>
    <row r="592" spans="1:12" ht="13" hidden="1" x14ac:dyDescent="0.15">
      <c r="A592" s="65" t="s">
        <v>81</v>
      </c>
      <c r="B592" s="10">
        <v>0</v>
      </c>
      <c r="C592" s="10">
        <v>2611.09</v>
      </c>
      <c r="D592" s="10">
        <v>1527.09</v>
      </c>
      <c r="E592" s="10">
        <v>710.19</v>
      </c>
      <c r="F592" s="10">
        <v>0</v>
      </c>
      <c r="G592" s="10">
        <v>0</v>
      </c>
      <c r="H592" s="10">
        <v>0</v>
      </c>
      <c r="I592" s="10">
        <v>0</v>
      </c>
      <c r="J592" s="10">
        <v>0</v>
      </c>
      <c r="K592" s="10">
        <v>0</v>
      </c>
      <c r="L592" s="10">
        <f t="shared" si="45"/>
        <v>4848.3700000000008</v>
      </c>
    </row>
    <row r="593" spans="1:12" ht="13" hidden="1" x14ac:dyDescent="0.15">
      <c r="A593" s="65" t="s">
        <v>77</v>
      </c>
      <c r="B593" s="10">
        <v>0</v>
      </c>
      <c r="C593" s="10">
        <v>0</v>
      </c>
      <c r="D593" s="10">
        <v>15875</v>
      </c>
      <c r="E593" s="10">
        <v>16012</v>
      </c>
      <c r="F593" s="10">
        <v>0</v>
      </c>
      <c r="G593" s="10">
        <v>0</v>
      </c>
      <c r="H593" s="10">
        <v>0</v>
      </c>
      <c r="I593" s="10">
        <v>0</v>
      </c>
      <c r="J593" s="10">
        <v>0</v>
      </c>
      <c r="K593" s="10">
        <v>0</v>
      </c>
      <c r="L593" s="10">
        <f t="shared" si="45"/>
        <v>31887</v>
      </c>
    </row>
    <row r="594" spans="1:12" ht="13" hidden="1" x14ac:dyDescent="0.15">
      <c r="A594" s="65" t="s">
        <v>74</v>
      </c>
      <c r="B594" s="10">
        <v>25654.54</v>
      </c>
      <c r="C594" s="10">
        <v>25070.1</v>
      </c>
      <c r="D594" s="10">
        <v>25156.26</v>
      </c>
      <c r="E594" s="10">
        <v>472.03</v>
      </c>
      <c r="F594" s="10">
        <v>0</v>
      </c>
      <c r="G594" s="10">
        <v>0</v>
      </c>
      <c r="H594" s="10">
        <v>0</v>
      </c>
      <c r="I594" s="10">
        <v>0</v>
      </c>
      <c r="J594" s="10">
        <v>0</v>
      </c>
      <c r="K594" s="10">
        <v>0</v>
      </c>
      <c r="L594" s="10">
        <f t="shared" si="45"/>
        <v>76352.929999999993</v>
      </c>
    </row>
    <row r="595" spans="1:12" ht="13" hidden="1" x14ac:dyDescent="0.15">
      <c r="A595" s="65" t="s">
        <v>73</v>
      </c>
      <c r="B595" s="10">
        <v>1531.82</v>
      </c>
      <c r="C595" s="10">
        <v>-555.76</v>
      </c>
      <c r="D595" s="10">
        <v>-5534.39</v>
      </c>
      <c r="E595" s="10">
        <v>-1834.38</v>
      </c>
      <c r="F595" s="10">
        <v>0</v>
      </c>
      <c r="G595" s="10">
        <v>0</v>
      </c>
      <c r="H595" s="10">
        <v>0</v>
      </c>
      <c r="I595" s="10">
        <v>0</v>
      </c>
      <c r="J595" s="10">
        <v>0</v>
      </c>
      <c r="K595" s="10">
        <v>0</v>
      </c>
      <c r="L595" s="10">
        <f t="shared" si="45"/>
        <v>-6392.71</v>
      </c>
    </row>
    <row r="596" spans="1:12" ht="13" hidden="1" x14ac:dyDescent="0.15">
      <c r="A596" s="65" t="s">
        <v>71</v>
      </c>
      <c r="B596" s="10">
        <v>146408.14000000001</v>
      </c>
      <c r="C596" s="10">
        <v>163428.26</v>
      </c>
      <c r="D596" s="10">
        <v>134180.87</v>
      </c>
      <c r="E596" s="10">
        <v>63999.18</v>
      </c>
      <c r="F596" s="10">
        <v>2088.21</v>
      </c>
      <c r="G596" s="10">
        <v>0</v>
      </c>
      <c r="H596" s="10">
        <v>0</v>
      </c>
      <c r="I596" s="10">
        <v>0</v>
      </c>
      <c r="J596" s="10">
        <v>0</v>
      </c>
      <c r="K596" s="10">
        <v>0</v>
      </c>
      <c r="L596" s="10">
        <f t="shared" si="45"/>
        <v>510104.66000000003</v>
      </c>
    </row>
    <row r="597" spans="1:12" ht="13" hidden="1" x14ac:dyDescent="0.15">
      <c r="A597" s="66" t="s">
        <v>206</v>
      </c>
      <c r="B597" s="16">
        <f t="shared" ref="B597:L597" si="46">SUM(B565:B596)</f>
        <v>1198365.0700000003</v>
      </c>
      <c r="C597" s="16">
        <f t="shared" si="46"/>
        <v>1239691.2400000002</v>
      </c>
      <c r="D597" s="16">
        <f t="shared" si="46"/>
        <v>1105399.0799999998</v>
      </c>
      <c r="E597" s="16">
        <f t="shared" si="46"/>
        <v>246978.78</v>
      </c>
      <c r="F597" s="16">
        <f t="shared" si="46"/>
        <v>3426.27</v>
      </c>
      <c r="G597" s="16">
        <f t="shared" si="46"/>
        <v>0</v>
      </c>
      <c r="H597" s="16">
        <f t="shared" si="46"/>
        <v>0</v>
      </c>
      <c r="I597" s="16">
        <f t="shared" si="46"/>
        <v>0</v>
      </c>
      <c r="J597" s="16">
        <f t="shared" si="46"/>
        <v>0</v>
      </c>
      <c r="K597" s="16">
        <f t="shared" si="46"/>
        <v>0</v>
      </c>
      <c r="L597" s="16">
        <f t="shared" si="46"/>
        <v>3793860.4400000004</v>
      </c>
    </row>
    <row r="598" spans="1:12" ht="13" hidden="1" x14ac:dyDescent="0.15">
      <c r="A598" s="64" t="s">
        <v>207</v>
      </c>
      <c r="B598" s="7"/>
      <c r="C598" s="7"/>
      <c r="D598" s="7"/>
      <c r="E598" s="7"/>
      <c r="F598" s="7"/>
      <c r="G598" s="7"/>
      <c r="H598" s="7"/>
      <c r="I598" s="7"/>
      <c r="J598" s="7"/>
      <c r="K598" s="7"/>
      <c r="L598" s="7"/>
    </row>
    <row r="599" spans="1:12" ht="13" hidden="1" x14ac:dyDescent="0.15">
      <c r="A599" s="65" t="s">
        <v>129</v>
      </c>
      <c r="B599" s="10">
        <v>0</v>
      </c>
      <c r="C599" s="10">
        <v>0</v>
      </c>
      <c r="D599" s="10">
        <v>11163.01</v>
      </c>
      <c r="E599" s="10">
        <v>40727.25</v>
      </c>
      <c r="F599" s="10">
        <v>31367.47</v>
      </c>
      <c r="G599" s="10">
        <v>44515.94</v>
      </c>
      <c r="H599" s="10">
        <v>45783.3</v>
      </c>
      <c r="I599" s="10">
        <v>48063.33</v>
      </c>
      <c r="J599" s="10">
        <v>47475.53</v>
      </c>
      <c r="K599" s="10">
        <v>50794.18</v>
      </c>
      <c r="L599" s="10">
        <f t="shared" ref="L599:L641" si="47">SUM(B599:K599)</f>
        <v>319890.01000000007</v>
      </c>
    </row>
    <row r="600" spans="1:12" ht="13" hidden="1" x14ac:dyDescent="0.15">
      <c r="A600" s="65" t="s">
        <v>128</v>
      </c>
      <c r="B600" s="10">
        <v>1580.07</v>
      </c>
      <c r="C600" s="10">
        <v>0</v>
      </c>
      <c r="D600" s="10">
        <v>0</v>
      </c>
      <c r="E600" s="10">
        <v>0</v>
      </c>
      <c r="F600" s="10">
        <v>0</v>
      </c>
      <c r="G600" s="10">
        <v>0</v>
      </c>
      <c r="H600" s="10">
        <v>0</v>
      </c>
      <c r="I600" s="10">
        <v>0</v>
      </c>
      <c r="J600" s="10">
        <v>0</v>
      </c>
      <c r="K600" s="10">
        <v>0</v>
      </c>
      <c r="L600" s="10">
        <f t="shared" si="47"/>
        <v>1580.07</v>
      </c>
    </row>
    <row r="601" spans="1:12" ht="13" hidden="1" x14ac:dyDescent="0.15">
      <c r="A601" s="65" t="s">
        <v>127</v>
      </c>
      <c r="B601" s="10">
        <v>10248.15</v>
      </c>
      <c r="C601" s="10">
        <v>11548.15</v>
      </c>
      <c r="D601" s="10">
        <v>12395.52</v>
      </c>
      <c r="E601" s="10">
        <v>11637.67</v>
      </c>
      <c r="F601" s="10">
        <v>16437.8</v>
      </c>
      <c r="G601" s="10">
        <v>15169.42</v>
      </c>
      <c r="H601" s="10">
        <v>13907.81</v>
      </c>
      <c r="I601" s="10">
        <v>17062.39</v>
      </c>
      <c r="J601" s="10">
        <v>18859.97</v>
      </c>
      <c r="K601" s="10">
        <v>16557.7</v>
      </c>
      <c r="L601" s="10">
        <f t="shared" si="47"/>
        <v>143824.57999999999</v>
      </c>
    </row>
    <row r="602" spans="1:12" ht="13" hidden="1" x14ac:dyDescent="0.15">
      <c r="A602" s="65" t="s">
        <v>126</v>
      </c>
      <c r="B602" s="10">
        <v>42570.2</v>
      </c>
      <c r="C602" s="10">
        <v>47374.86</v>
      </c>
      <c r="D602" s="10">
        <v>30936.38</v>
      </c>
      <c r="E602" s="10">
        <v>11816.88</v>
      </c>
      <c r="F602" s="10">
        <v>11492.94</v>
      </c>
      <c r="G602" s="10">
        <v>6248.97</v>
      </c>
      <c r="H602" s="10">
        <v>7469.32</v>
      </c>
      <c r="I602" s="10">
        <v>6237.83</v>
      </c>
      <c r="J602" s="10">
        <v>7310.03</v>
      </c>
      <c r="K602" s="10">
        <v>3066.13</v>
      </c>
      <c r="L602" s="10">
        <f t="shared" si="47"/>
        <v>174523.54</v>
      </c>
    </row>
    <row r="603" spans="1:12" ht="13" hidden="1" x14ac:dyDescent="0.15">
      <c r="A603" s="65" t="s">
        <v>125</v>
      </c>
      <c r="B603" s="10">
        <v>0</v>
      </c>
      <c r="C603" s="10">
        <v>0</v>
      </c>
      <c r="D603" s="10">
        <v>0</v>
      </c>
      <c r="E603" s="10">
        <v>2500.5</v>
      </c>
      <c r="F603" s="10">
        <v>349055.63</v>
      </c>
      <c r="G603" s="10">
        <v>3837.63</v>
      </c>
      <c r="H603" s="10">
        <v>5958.89</v>
      </c>
      <c r="I603" s="10">
        <v>5336.32</v>
      </c>
      <c r="J603" s="10">
        <v>15779.34</v>
      </c>
      <c r="K603" s="10">
        <v>6331.7</v>
      </c>
      <c r="L603" s="10">
        <f t="shared" si="47"/>
        <v>388800.01000000007</v>
      </c>
    </row>
    <row r="604" spans="1:12" ht="13" hidden="1" x14ac:dyDescent="0.15">
      <c r="A604" s="65" t="s">
        <v>123</v>
      </c>
      <c r="B604" s="10">
        <v>0</v>
      </c>
      <c r="C604" s="10">
        <v>9029.81</v>
      </c>
      <c r="D604" s="10">
        <v>8718.25</v>
      </c>
      <c r="E604" s="10">
        <v>7983.83</v>
      </c>
      <c r="F604" s="10">
        <v>11022.48</v>
      </c>
      <c r="G604" s="10">
        <v>11549.07</v>
      </c>
      <c r="H604" s="10">
        <v>13502.38</v>
      </c>
      <c r="I604" s="10">
        <v>14211.36</v>
      </c>
      <c r="J604" s="10">
        <v>9457.08</v>
      </c>
      <c r="K604" s="10">
        <v>8328.08</v>
      </c>
      <c r="L604" s="10">
        <f t="shared" si="47"/>
        <v>93802.34</v>
      </c>
    </row>
    <row r="605" spans="1:12" ht="13" hidden="1" x14ac:dyDescent="0.15">
      <c r="A605" s="65" t="s">
        <v>122</v>
      </c>
      <c r="B605" s="10">
        <v>0</v>
      </c>
      <c r="C605" s="10">
        <v>-98.58</v>
      </c>
      <c r="D605" s="10">
        <v>0</v>
      </c>
      <c r="E605" s="10">
        <v>0</v>
      </c>
      <c r="F605" s="10">
        <v>0</v>
      </c>
      <c r="G605" s="10">
        <v>0</v>
      </c>
      <c r="H605" s="10">
        <v>0</v>
      </c>
      <c r="I605" s="10">
        <v>0</v>
      </c>
      <c r="J605" s="10">
        <v>0</v>
      </c>
      <c r="K605" s="10">
        <v>0</v>
      </c>
      <c r="L605" s="10">
        <f t="shared" si="47"/>
        <v>-98.58</v>
      </c>
    </row>
    <row r="606" spans="1:12" ht="13" hidden="1" x14ac:dyDescent="0.15">
      <c r="A606" s="65" t="s">
        <v>121</v>
      </c>
      <c r="B606" s="10">
        <v>0</v>
      </c>
      <c r="C606" s="10">
        <v>-6.87</v>
      </c>
      <c r="D606" s="10">
        <v>0</v>
      </c>
      <c r="E606" s="10">
        <v>0</v>
      </c>
      <c r="F606" s="10">
        <v>0</v>
      </c>
      <c r="G606" s="10">
        <v>0</v>
      </c>
      <c r="H606" s="10">
        <v>0</v>
      </c>
      <c r="I606" s="10">
        <v>0</v>
      </c>
      <c r="J606" s="10">
        <v>0</v>
      </c>
      <c r="K606" s="10">
        <v>0</v>
      </c>
      <c r="L606" s="10">
        <f t="shared" si="47"/>
        <v>-6.87</v>
      </c>
    </row>
    <row r="607" spans="1:12" ht="13" hidden="1" x14ac:dyDescent="0.15">
      <c r="A607" s="65" t="s">
        <v>120</v>
      </c>
      <c r="B607" s="10">
        <v>0</v>
      </c>
      <c r="C607" s="10">
        <v>46.32</v>
      </c>
      <c r="D607" s="10">
        <v>173.44</v>
      </c>
      <c r="E607" s="10">
        <v>331.76</v>
      </c>
      <c r="F607" s="10">
        <v>952.56</v>
      </c>
      <c r="G607" s="10">
        <v>1240.98</v>
      </c>
      <c r="H607" s="10">
        <v>-46.46</v>
      </c>
      <c r="I607" s="10">
        <v>2146.94</v>
      </c>
      <c r="J607" s="10">
        <v>267.23</v>
      </c>
      <c r="K607" s="10">
        <v>620.79999999999995</v>
      </c>
      <c r="L607" s="10">
        <f t="shared" si="47"/>
        <v>5733.5700000000006</v>
      </c>
    </row>
    <row r="608" spans="1:12" ht="13" hidden="1" x14ac:dyDescent="0.15">
      <c r="A608" s="65" t="s">
        <v>119</v>
      </c>
      <c r="B608" s="10">
        <v>466.26</v>
      </c>
      <c r="C608" s="10">
        <v>449.43</v>
      </c>
      <c r="D608" s="10">
        <v>478.14</v>
      </c>
      <c r="E608" s="10">
        <v>500.88</v>
      </c>
      <c r="F608" s="10">
        <v>0</v>
      </c>
      <c r="G608" s="10">
        <v>0</v>
      </c>
      <c r="H608" s="10">
        <v>0</v>
      </c>
      <c r="I608" s="10">
        <v>0</v>
      </c>
      <c r="J608" s="10">
        <v>0</v>
      </c>
      <c r="K608" s="10">
        <v>0</v>
      </c>
      <c r="L608" s="10">
        <f t="shared" si="47"/>
        <v>1894.71</v>
      </c>
    </row>
    <row r="609" spans="1:12" ht="13" hidden="1" x14ac:dyDescent="0.15">
      <c r="A609" s="65" t="s">
        <v>117</v>
      </c>
      <c r="B609" s="10">
        <v>0</v>
      </c>
      <c r="C609" s="10">
        <v>201.6</v>
      </c>
      <c r="D609" s="10">
        <v>1057.76</v>
      </c>
      <c r="E609" s="10">
        <v>181.2</v>
      </c>
      <c r="F609" s="10">
        <v>871.75</v>
      </c>
      <c r="G609" s="10">
        <v>0</v>
      </c>
      <c r="H609" s="10">
        <v>0</v>
      </c>
      <c r="I609" s="10">
        <v>0</v>
      </c>
      <c r="J609" s="10">
        <v>0</v>
      </c>
      <c r="K609" s="10">
        <v>0</v>
      </c>
      <c r="L609" s="10">
        <f t="shared" si="47"/>
        <v>2312.31</v>
      </c>
    </row>
    <row r="610" spans="1:12" ht="13" hidden="1" x14ac:dyDescent="0.15">
      <c r="A610" s="65" t="s">
        <v>112</v>
      </c>
      <c r="B610" s="10">
        <v>1984.24</v>
      </c>
      <c r="C610" s="10">
        <v>1513.63</v>
      </c>
      <c r="D610" s="10">
        <v>1576.14</v>
      </c>
      <c r="E610" s="10">
        <v>1513.25</v>
      </c>
      <c r="F610" s="10">
        <v>1436.31</v>
      </c>
      <c r="G610" s="10">
        <v>1436.31</v>
      </c>
      <c r="H610" s="10">
        <v>1352.61</v>
      </c>
      <c r="I610" s="10">
        <v>1310.7</v>
      </c>
      <c r="J610" s="10">
        <v>1310.7</v>
      </c>
      <c r="K610" s="10">
        <v>873.8</v>
      </c>
      <c r="L610" s="10">
        <f t="shared" si="47"/>
        <v>14307.69</v>
      </c>
    </row>
    <row r="611" spans="1:12" ht="13" hidden="1" x14ac:dyDescent="0.15">
      <c r="A611" s="65" t="s">
        <v>110</v>
      </c>
      <c r="B611" s="10">
        <v>80.06</v>
      </c>
      <c r="C611" s="10">
        <v>0</v>
      </c>
      <c r="D611" s="10">
        <v>0</v>
      </c>
      <c r="E611" s="10">
        <v>0</v>
      </c>
      <c r="F611" s="10">
        <v>0</v>
      </c>
      <c r="G611" s="10">
        <v>0</v>
      </c>
      <c r="H611" s="10">
        <v>0</v>
      </c>
      <c r="I611" s="10">
        <v>0</v>
      </c>
      <c r="J611" s="10">
        <v>0</v>
      </c>
      <c r="K611" s="10">
        <v>0</v>
      </c>
      <c r="L611" s="10">
        <f t="shared" si="47"/>
        <v>80.06</v>
      </c>
    </row>
    <row r="612" spans="1:12" ht="13" hidden="1" x14ac:dyDescent="0.15">
      <c r="A612" s="65" t="s">
        <v>109</v>
      </c>
      <c r="B612" s="10">
        <v>0</v>
      </c>
      <c r="C612" s="10">
        <v>0</v>
      </c>
      <c r="D612" s="10">
        <v>0</v>
      </c>
      <c r="E612" s="10">
        <v>0</v>
      </c>
      <c r="F612" s="10">
        <v>0</v>
      </c>
      <c r="G612" s="10">
        <v>0</v>
      </c>
      <c r="H612" s="10">
        <v>0</v>
      </c>
      <c r="I612" s="10">
        <v>0</v>
      </c>
      <c r="J612" s="10">
        <v>220.49</v>
      </c>
      <c r="K612" s="10">
        <v>0</v>
      </c>
      <c r="L612" s="10">
        <f t="shared" si="47"/>
        <v>220.49</v>
      </c>
    </row>
    <row r="613" spans="1:12" ht="13" hidden="1" x14ac:dyDescent="0.15">
      <c r="A613" s="65" t="s">
        <v>107</v>
      </c>
      <c r="B613" s="10">
        <v>1511.77</v>
      </c>
      <c r="C613" s="10">
        <v>2887.73</v>
      </c>
      <c r="D613" s="10">
        <v>1207.81</v>
      </c>
      <c r="E613" s="10">
        <v>1247.24</v>
      </c>
      <c r="F613" s="10">
        <v>2141.6799999999998</v>
      </c>
      <c r="G613" s="10">
        <v>2182.25</v>
      </c>
      <c r="H613" s="10">
        <v>1356.84</v>
      </c>
      <c r="I613" s="10">
        <v>3535.52</v>
      </c>
      <c r="J613" s="10">
        <v>1043.78</v>
      </c>
      <c r="K613" s="10">
        <v>2463.77</v>
      </c>
      <c r="L613" s="10">
        <f t="shared" si="47"/>
        <v>19578.39</v>
      </c>
    </row>
    <row r="614" spans="1:12" ht="13" hidden="1" x14ac:dyDescent="0.15">
      <c r="A614" s="65" t="s">
        <v>106</v>
      </c>
      <c r="B614" s="10">
        <v>0</v>
      </c>
      <c r="C614" s="10">
        <v>0</v>
      </c>
      <c r="D614" s="10">
        <v>0</v>
      </c>
      <c r="E614" s="10">
        <v>29.61</v>
      </c>
      <c r="F614" s="10">
        <v>39.159999999999997</v>
      </c>
      <c r="G614" s="10">
        <v>22.69</v>
      </c>
      <c r="H614" s="10">
        <v>18.579999999999998</v>
      </c>
      <c r="I614" s="10">
        <v>22.17</v>
      </c>
      <c r="J614" s="10">
        <v>0</v>
      </c>
      <c r="K614" s="10">
        <v>0</v>
      </c>
      <c r="L614" s="10">
        <f t="shared" si="47"/>
        <v>132.20999999999998</v>
      </c>
    </row>
    <row r="615" spans="1:12" ht="13" hidden="1" x14ac:dyDescent="0.15">
      <c r="A615" s="65" t="s">
        <v>105</v>
      </c>
      <c r="B615" s="10">
        <v>488.64</v>
      </c>
      <c r="C615" s="10">
        <v>0</v>
      </c>
      <c r="D615" s="10">
        <v>0</v>
      </c>
      <c r="E615" s="10">
        <v>0</v>
      </c>
      <c r="F615" s="10">
        <v>0</v>
      </c>
      <c r="G615" s="10">
        <v>0</v>
      </c>
      <c r="H615" s="10">
        <v>0</v>
      </c>
      <c r="I615" s="10">
        <v>0</v>
      </c>
      <c r="J615" s="10">
        <v>0</v>
      </c>
      <c r="K615" s="10">
        <v>1000</v>
      </c>
      <c r="L615" s="10">
        <f t="shared" si="47"/>
        <v>1488.6399999999999</v>
      </c>
    </row>
    <row r="616" spans="1:12" ht="13" hidden="1" x14ac:dyDescent="0.15">
      <c r="A616" s="65" t="s">
        <v>103</v>
      </c>
      <c r="B616" s="10">
        <v>0</v>
      </c>
      <c r="C616" s="10">
        <v>0</v>
      </c>
      <c r="D616" s="10">
        <v>0</v>
      </c>
      <c r="E616" s="10">
        <v>11.68</v>
      </c>
      <c r="F616" s="10">
        <v>0</v>
      </c>
      <c r="G616" s="10">
        <v>0</v>
      </c>
      <c r="H616" s="10">
        <v>0</v>
      </c>
      <c r="I616" s="10">
        <v>0</v>
      </c>
      <c r="J616" s="10">
        <v>0</v>
      </c>
      <c r="K616" s="10">
        <v>0</v>
      </c>
      <c r="L616" s="10">
        <f t="shared" si="47"/>
        <v>11.68</v>
      </c>
    </row>
    <row r="617" spans="1:12" ht="13" hidden="1" x14ac:dyDescent="0.15">
      <c r="A617" s="65" t="s">
        <v>102</v>
      </c>
      <c r="B617" s="10">
        <v>0</v>
      </c>
      <c r="C617" s="10">
        <v>0</v>
      </c>
      <c r="D617" s="10">
        <v>1453.79</v>
      </c>
      <c r="E617" s="10">
        <v>1573.1</v>
      </c>
      <c r="F617" s="10">
        <v>1626.56</v>
      </c>
      <c r="G617" s="10">
        <v>862.25</v>
      </c>
      <c r="H617" s="10">
        <v>1124.3399999999999</v>
      </c>
      <c r="I617" s="10">
        <v>2722.02</v>
      </c>
      <c r="J617" s="10">
        <v>0</v>
      </c>
      <c r="K617" s="10">
        <v>0</v>
      </c>
      <c r="L617" s="10">
        <f t="shared" si="47"/>
        <v>9362.06</v>
      </c>
    </row>
    <row r="618" spans="1:12" ht="13" hidden="1" x14ac:dyDescent="0.15">
      <c r="A618" s="65" t="s">
        <v>101</v>
      </c>
      <c r="B618" s="10">
        <v>38032.449999999997</v>
      </c>
      <c r="C618" s="10">
        <v>120822.84</v>
      </c>
      <c r="D618" s="10">
        <v>78081.440000000002</v>
      </c>
      <c r="E618" s="10">
        <v>34511.56</v>
      </c>
      <c r="F618" s="10">
        <v>60518.34</v>
      </c>
      <c r="G618" s="10">
        <v>62806.03</v>
      </c>
      <c r="H618" s="10">
        <v>97102.720000000001</v>
      </c>
      <c r="I618" s="10">
        <v>55644.46</v>
      </c>
      <c r="J618" s="10">
        <v>0</v>
      </c>
      <c r="K618" s="10">
        <v>0</v>
      </c>
      <c r="L618" s="10">
        <f t="shared" si="47"/>
        <v>547519.84</v>
      </c>
    </row>
    <row r="619" spans="1:12" ht="13" hidden="1" x14ac:dyDescent="0.15">
      <c r="A619" s="65" t="s">
        <v>199</v>
      </c>
      <c r="B619" s="10">
        <v>0</v>
      </c>
      <c r="C619" s="10">
        <v>0</v>
      </c>
      <c r="D619" s="10">
        <v>0</v>
      </c>
      <c r="E619" s="10">
        <v>0</v>
      </c>
      <c r="F619" s="10">
        <v>-1342.24</v>
      </c>
      <c r="G619" s="10">
        <v>0</v>
      </c>
      <c r="H619" s="10">
        <v>0</v>
      </c>
      <c r="I619" s="10">
        <v>0</v>
      </c>
      <c r="J619" s="10">
        <v>0</v>
      </c>
      <c r="K619" s="10">
        <v>0</v>
      </c>
      <c r="L619" s="10">
        <f t="shared" si="47"/>
        <v>-1342.24</v>
      </c>
    </row>
    <row r="620" spans="1:12" ht="13" hidden="1" x14ac:dyDescent="0.15">
      <c r="A620" s="65" t="s">
        <v>100</v>
      </c>
      <c r="B620" s="10">
        <v>0</v>
      </c>
      <c r="C620" s="10">
        <v>0</v>
      </c>
      <c r="D620" s="10">
        <v>0</v>
      </c>
      <c r="E620" s="10">
        <v>68.239999999999995</v>
      </c>
      <c r="F620" s="10">
        <v>0</v>
      </c>
      <c r="G620" s="10">
        <v>58.49</v>
      </c>
      <c r="H620" s="10">
        <v>0</v>
      </c>
      <c r="I620" s="10">
        <v>0</v>
      </c>
      <c r="J620" s="10">
        <v>0</v>
      </c>
      <c r="K620" s="10">
        <v>154.08000000000001</v>
      </c>
      <c r="L620" s="10">
        <f t="shared" si="47"/>
        <v>280.81</v>
      </c>
    </row>
    <row r="621" spans="1:12" ht="13" hidden="1" x14ac:dyDescent="0.15">
      <c r="A621" s="65" t="s">
        <v>99</v>
      </c>
      <c r="B621" s="10">
        <v>0</v>
      </c>
      <c r="C621" s="10">
        <v>770</v>
      </c>
      <c r="D621" s="10">
        <v>0</v>
      </c>
      <c r="E621" s="10">
        <v>15029</v>
      </c>
      <c r="F621" s="10">
        <v>0</v>
      </c>
      <c r="G621" s="10">
        <v>4420.78</v>
      </c>
      <c r="H621" s="10">
        <v>5032.47</v>
      </c>
      <c r="I621" s="10">
        <v>11.65</v>
      </c>
      <c r="J621" s="10">
        <v>503.08</v>
      </c>
      <c r="K621" s="10">
        <v>0</v>
      </c>
      <c r="L621" s="10">
        <f t="shared" si="47"/>
        <v>25766.980000000003</v>
      </c>
    </row>
    <row r="622" spans="1:12" ht="13" hidden="1" x14ac:dyDescent="0.15">
      <c r="A622" s="65" t="s">
        <v>132</v>
      </c>
      <c r="B622" s="10">
        <v>349</v>
      </c>
      <c r="C622" s="10">
        <v>0</v>
      </c>
      <c r="D622" s="10">
        <v>85</v>
      </c>
      <c r="E622" s="10">
        <v>0</v>
      </c>
      <c r="F622" s="10">
        <v>0</v>
      </c>
      <c r="G622" s="10">
        <v>0</v>
      </c>
      <c r="H622" s="10">
        <v>85</v>
      </c>
      <c r="I622" s="10">
        <v>0</v>
      </c>
      <c r="J622" s="10">
        <v>623.95000000000005</v>
      </c>
      <c r="K622" s="10">
        <v>0</v>
      </c>
      <c r="L622" s="10">
        <f t="shared" si="47"/>
        <v>1142.95</v>
      </c>
    </row>
    <row r="623" spans="1:12" ht="13" hidden="1" x14ac:dyDescent="0.15">
      <c r="A623" s="65" t="s">
        <v>97</v>
      </c>
      <c r="B623" s="10">
        <v>1102.5</v>
      </c>
      <c r="C623" s="10">
        <v>0</v>
      </c>
      <c r="D623" s="10">
        <v>0</v>
      </c>
      <c r="E623" s="10">
        <v>0</v>
      </c>
      <c r="F623" s="10">
        <v>0</v>
      </c>
      <c r="G623" s="10">
        <v>0</v>
      </c>
      <c r="H623" s="10">
        <v>0</v>
      </c>
      <c r="I623" s="10">
        <v>0</v>
      </c>
      <c r="J623" s="10">
        <v>0</v>
      </c>
      <c r="K623" s="10">
        <v>0</v>
      </c>
      <c r="L623" s="10">
        <f t="shared" si="47"/>
        <v>1102.5</v>
      </c>
    </row>
    <row r="624" spans="1:12" ht="13" hidden="1" x14ac:dyDescent="0.15">
      <c r="A624" s="65" t="s">
        <v>95</v>
      </c>
      <c r="B624" s="10">
        <v>0</v>
      </c>
      <c r="C624" s="10">
        <v>0</v>
      </c>
      <c r="D624" s="10">
        <v>0</v>
      </c>
      <c r="E624" s="10">
        <v>0</v>
      </c>
      <c r="F624" s="10">
        <v>0</v>
      </c>
      <c r="G624" s="10">
        <v>497.76</v>
      </c>
      <c r="H624" s="10">
        <v>658.23</v>
      </c>
      <c r="I624" s="10">
        <v>1690.8</v>
      </c>
      <c r="J624" s="10">
        <v>296.52999999999997</v>
      </c>
      <c r="K624" s="10">
        <v>567.11</v>
      </c>
      <c r="L624" s="10">
        <f t="shared" si="47"/>
        <v>3710.43</v>
      </c>
    </row>
    <row r="625" spans="1:12" ht="13" hidden="1" x14ac:dyDescent="0.15">
      <c r="A625" s="65" t="s">
        <v>94</v>
      </c>
      <c r="B625" s="10">
        <v>0</v>
      </c>
      <c r="C625" s="10">
        <v>0</v>
      </c>
      <c r="D625" s="10">
        <v>0</v>
      </c>
      <c r="E625" s="10">
        <v>379.93</v>
      </c>
      <c r="F625" s="10">
        <v>1917.9</v>
      </c>
      <c r="G625" s="10">
        <v>887.33</v>
      </c>
      <c r="H625" s="10">
        <v>5138.08</v>
      </c>
      <c r="I625" s="10">
        <v>348.32</v>
      </c>
      <c r="J625" s="10">
        <v>0</v>
      </c>
      <c r="K625" s="10">
        <v>0</v>
      </c>
      <c r="L625" s="10">
        <f t="shared" si="47"/>
        <v>8671.56</v>
      </c>
    </row>
    <row r="626" spans="1:12" ht="13" hidden="1" x14ac:dyDescent="0.15">
      <c r="A626" s="65" t="s">
        <v>93</v>
      </c>
      <c r="B626" s="10">
        <v>23868.81</v>
      </c>
      <c r="C626" s="10">
        <v>14709.28</v>
      </c>
      <c r="D626" s="10">
        <v>11347.14</v>
      </c>
      <c r="E626" s="10">
        <v>20638.39</v>
      </c>
      <c r="F626" s="10">
        <v>11259.13</v>
      </c>
      <c r="G626" s="10">
        <v>37095.46</v>
      </c>
      <c r="H626" s="10">
        <v>19386.79</v>
      </c>
      <c r="I626" s="10">
        <v>59788.7</v>
      </c>
      <c r="J626" s="10">
        <v>11677.4</v>
      </c>
      <c r="K626" s="10">
        <v>18796.86</v>
      </c>
      <c r="L626" s="10">
        <f t="shared" si="47"/>
        <v>228567.96000000002</v>
      </c>
    </row>
    <row r="627" spans="1:12" ht="13" hidden="1" x14ac:dyDescent="0.15">
      <c r="A627" s="65" t="s">
        <v>91</v>
      </c>
      <c r="B627" s="10">
        <v>5714.95</v>
      </c>
      <c r="C627" s="10">
        <v>4763.45</v>
      </c>
      <c r="D627" s="10">
        <v>3761.47</v>
      </c>
      <c r="E627" s="10">
        <v>5079.5600000000004</v>
      </c>
      <c r="F627" s="10">
        <v>1558.9</v>
      </c>
      <c r="G627" s="10">
        <v>7600.83</v>
      </c>
      <c r="H627" s="10">
        <v>1656.07</v>
      </c>
      <c r="I627" s="10">
        <v>17052</v>
      </c>
      <c r="J627" s="10">
        <v>2560.9899999999998</v>
      </c>
      <c r="K627" s="10">
        <v>4048.49</v>
      </c>
      <c r="L627" s="10">
        <f t="shared" si="47"/>
        <v>53796.71</v>
      </c>
    </row>
    <row r="628" spans="1:12" ht="13" hidden="1" x14ac:dyDescent="0.15">
      <c r="A628" s="65" t="s">
        <v>90</v>
      </c>
      <c r="B628" s="10">
        <v>30486.95</v>
      </c>
      <c r="C628" s="10">
        <v>14828.05</v>
      </c>
      <c r="D628" s="10">
        <v>16214.4</v>
      </c>
      <c r="E628" s="10">
        <v>28882.05</v>
      </c>
      <c r="F628" s="10">
        <v>20496.18</v>
      </c>
      <c r="G628" s="10">
        <v>31525.69</v>
      </c>
      <c r="H628" s="10">
        <v>23149.86</v>
      </c>
      <c r="I628" s="10">
        <v>47147.040000000001</v>
      </c>
      <c r="J628" s="10">
        <v>22353.71</v>
      </c>
      <c r="K628" s="10">
        <v>20419.59</v>
      </c>
      <c r="L628" s="10">
        <f t="shared" si="47"/>
        <v>255503.52</v>
      </c>
    </row>
    <row r="629" spans="1:12" ht="13" hidden="1" x14ac:dyDescent="0.15">
      <c r="A629" s="65" t="s">
        <v>89</v>
      </c>
      <c r="B629" s="10">
        <v>-3128.47</v>
      </c>
      <c r="C629" s="10">
        <v>337.82</v>
      </c>
      <c r="D629" s="10">
        <v>-1047.01</v>
      </c>
      <c r="E629" s="10">
        <v>293.51</v>
      </c>
      <c r="F629" s="10">
        <v>-4187.1000000000004</v>
      </c>
      <c r="G629" s="10">
        <v>0</v>
      </c>
      <c r="H629" s="10">
        <v>0</v>
      </c>
      <c r="I629" s="10">
        <v>0</v>
      </c>
      <c r="J629" s="10">
        <v>0</v>
      </c>
      <c r="K629" s="10">
        <v>0</v>
      </c>
      <c r="L629" s="10">
        <f t="shared" si="47"/>
        <v>-7731.25</v>
      </c>
    </row>
    <row r="630" spans="1:12" ht="13" hidden="1" x14ac:dyDescent="0.15">
      <c r="A630" s="65" t="s">
        <v>88</v>
      </c>
      <c r="B630" s="10">
        <v>954.14</v>
      </c>
      <c r="C630" s="10">
        <v>703.03</v>
      </c>
      <c r="D630" s="10">
        <v>574.1</v>
      </c>
      <c r="E630" s="10">
        <v>592.12</v>
      </c>
      <c r="F630" s="10">
        <v>0</v>
      </c>
      <c r="G630" s="10">
        <v>0</v>
      </c>
      <c r="H630" s="10">
        <v>0</v>
      </c>
      <c r="I630" s="10">
        <v>0</v>
      </c>
      <c r="J630" s="10">
        <v>0</v>
      </c>
      <c r="K630" s="10">
        <v>0</v>
      </c>
      <c r="L630" s="10">
        <f t="shared" si="47"/>
        <v>2823.39</v>
      </c>
    </row>
    <row r="631" spans="1:12" ht="13" hidden="1" x14ac:dyDescent="0.15">
      <c r="A631" s="65" t="s">
        <v>86</v>
      </c>
      <c r="B631" s="10">
        <v>3015.09</v>
      </c>
      <c r="C631" s="10">
        <v>2853.16</v>
      </c>
      <c r="D631" s="10">
        <v>3028.37</v>
      </c>
      <c r="E631" s="10">
        <v>3207.92</v>
      </c>
      <c r="F631" s="10">
        <v>0</v>
      </c>
      <c r="G631" s="10">
        <v>0</v>
      </c>
      <c r="H631" s="10">
        <v>0</v>
      </c>
      <c r="I631" s="10">
        <v>0</v>
      </c>
      <c r="J631" s="10">
        <v>0</v>
      </c>
      <c r="K631" s="10">
        <v>0</v>
      </c>
      <c r="L631" s="10">
        <f t="shared" si="47"/>
        <v>12104.539999999999</v>
      </c>
    </row>
    <row r="632" spans="1:12" ht="13" hidden="1" x14ac:dyDescent="0.15">
      <c r="A632" s="65" t="s">
        <v>85</v>
      </c>
      <c r="B632" s="10">
        <v>8366.86</v>
      </c>
      <c r="C632" s="10">
        <v>8124.63</v>
      </c>
      <c r="D632" s="10">
        <v>8644.6299999999992</v>
      </c>
      <c r="E632" s="10">
        <v>9031.92</v>
      </c>
      <c r="F632" s="10">
        <v>0</v>
      </c>
      <c r="G632" s="10">
        <v>0</v>
      </c>
      <c r="H632" s="10">
        <v>0</v>
      </c>
      <c r="I632" s="10">
        <v>0</v>
      </c>
      <c r="J632" s="10">
        <v>0</v>
      </c>
      <c r="K632" s="10">
        <v>0</v>
      </c>
      <c r="L632" s="10">
        <f t="shared" si="47"/>
        <v>34168.04</v>
      </c>
    </row>
    <row r="633" spans="1:12" ht="13" hidden="1" x14ac:dyDescent="0.15">
      <c r="A633" s="65" t="s">
        <v>84</v>
      </c>
      <c r="B633" s="10">
        <v>157.53</v>
      </c>
      <c r="C633" s="10">
        <v>232.45</v>
      </c>
      <c r="D633" s="10">
        <v>204.43</v>
      </c>
      <c r="E633" s="10">
        <v>224.96</v>
      </c>
      <c r="F633" s="10">
        <v>234.75</v>
      </c>
      <c r="G633" s="10">
        <v>264.57</v>
      </c>
      <c r="H633" s="10">
        <v>278.60000000000002</v>
      </c>
      <c r="I633" s="10">
        <v>271.43</v>
      </c>
      <c r="J633" s="10">
        <v>249.23</v>
      </c>
      <c r="K633" s="10">
        <v>320.33</v>
      </c>
      <c r="L633" s="10">
        <f t="shared" si="47"/>
        <v>2438.2799999999997</v>
      </c>
    </row>
    <row r="634" spans="1:12" ht="13" hidden="1" x14ac:dyDescent="0.15">
      <c r="A634" s="65" t="s">
        <v>83</v>
      </c>
      <c r="B634" s="10">
        <v>46271.79</v>
      </c>
      <c r="C634" s="10">
        <v>41870.69</v>
      </c>
      <c r="D634" s="10">
        <v>23588.87</v>
      </c>
      <c r="E634" s="10">
        <v>20915.05</v>
      </c>
      <c r="F634" s="10">
        <v>60440.88</v>
      </c>
      <c r="G634" s="10">
        <v>41760.68</v>
      </c>
      <c r="H634" s="10">
        <v>15097.45</v>
      </c>
      <c r="I634" s="10">
        <v>16311.6</v>
      </c>
      <c r="J634" s="10">
        <v>55675.64</v>
      </c>
      <c r="K634" s="10">
        <v>35331.86</v>
      </c>
      <c r="L634" s="10">
        <f t="shared" si="47"/>
        <v>357264.51</v>
      </c>
    </row>
    <row r="635" spans="1:12" ht="13" hidden="1" x14ac:dyDescent="0.15">
      <c r="A635" s="65" t="s">
        <v>82</v>
      </c>
      <c r="B635" s="10">
        <v>33878.769999999997</v>
      </c>
      <c r="C635" s="10">
        <v>37458.6</v>
      </c>
      <c r="D635" s="10">
        <v>33008.22</v>
      </c>
      <c r="E635" s="10">
        <v>39671.870000000003</v>
      </c>
      <c r="F635" s="10">
        <v>40660.269999999997</v>
      </c>
      <c r="G635" s="10">
        <v>41756.17</v>
      </c>
      <c r="H635" s="10">
        <v>40129.870000000003</v>
      </c>
      <c r="I635" s="10">
        <v>46439.18</v>
      </c>
      <c r="J635" s="10">
        <v>43049.84</v>
      </c>
      <c r="K635" s="10">
        <v>33138.58</v>
      </c>
      <c r="L635" s="10">
        <f t="shared" si="47"/>
        <v>389191.36999999994</v>
      </c>
    </row>
    <row r="636" spans="1:12" ht="13" hidden="1" x14ac:dyDescent="0.15">
      <c r="A636" s="65" t="s">
        <v>81</v>
      </c>
      <c r="B636" s="10">
        <v>0</v>
      </c>
      <c r="C636" s="10">
        <v>8624.6299999999992</v>
      </c>
      <c r="D636" s="10">
        <v>7395.45</v>
      </c>
      <c r="E636" s="10">
        <v>10911.38</v>
      </c>
      <c r="F636" s="10">
        <v>11156.87</v>
      </c>
      <c r="G636" s="10">
        <v>12842.61</v>
      </c>
      <c r="H636" s="10">
        <v>11683.99</v>
      </c>
      <c r="I636" s="10">
        <v>11447.96</v>
      </c>
      <c r="J636" s="10">
        <v>10700.53</v>
      </c>
      <c r="K636" s="10">
        <v>11449.97</v>
      </c>
      <c r="L636" s="10">
        <f t="shared" si="47"/>
        <v>96213.39</v>
      </c>
    </row>
    <row r="637" spans="1:12" ht="13" hidden="1" x14ac:dyDescent="0.15">
      <c r="A637" s="65" t="s">
        <v>76</v>
      </c>
      <c r="B637" s="10">
        <v>8653.85</v>
      </c>
      <c r="C637" s="10">
        <v>0</v>
      </c>
      <c r="D637" s="10">
        <v>0</v>
      </c>
      <c r="E637" s="10">
        <v>0</v>
      </c>
      <c r="F637" s="10">
        <v>0</v>
      </c>
      <c r="G637" s="10">
        <v>0</v>
      </c>
      <c r="H637" s="10">
        <v>0</v>
      </c>
      <c r="I637" s="10">
        <v>0</v>
      </c>
      <c r="J637" s="10">
        <v>0</v>
      </c>
      <c r="K637" s="10">
        <v>0</v>
      </c>
      <c r="L637" s="10">
        <f t="shared" si="47"/>
        <v>8653.85</v>
      </c>
    </row>
    <row r="638" spans="1:12" ht="13" hidden="1" x14ac:dyDescent="0.15">
      <c r="A638" s="65" t="s">
        <v>75</v>
      </c>
      <c r="B638" s="10">
        <v>0</v>
      </c>
      <c r="C638" s="10">
        <v>0</v>
      </c>
      <c r="D638" s="10">
        <v>0</v>
      </c>
      <c r="E638" s="10">
        <v>668.75</v>
      </c>
      <c r="F638" s="10">
        <v>0</v>
      </c>
      <c r="G638" s="10">
        <v>0</v>
      </c>
      <c r="H638" s="10">
        <v>0</v>
      </c>
      <c r="I638" s="10">
        <v>0</v>
      </c>
      <c r="J638" s="10">
        <v>0</v>
      </c>
      <c r="K638" s="10">
        <v>0</v>
      </c>
      <c r="L638" s="10">
        <f t="shared" si="47"/>
        <v>668.75</v>
      </c>
    </row>
    <row r="639" spans="1:12" ht="13" hidden="1" x14ac:dyDescent="0.15">
      <c r="A639" s="65" t="s">
        <v>74</v>
      </c>
      <c r="B639" s="10">
        <v>76468.509999999995</v>
      </c>
      <c r="C639" s="10">
        <v>75435.460000000006</v>
      </c>
      <c r="D639" s="10">
        <v>74268.5</v>
      </c>
      <c r="E639" s="10">
        <v>82171.66</v>
      </c>
      <c r="F639" s="10">
        <v>79781.09</v>
      </c>
      <c r="G639" s="10">
        <v>77916.12</v>
      </c>
      <c r="H639" s="10">
        <v>64620</v>
      </c>
      <c r="I639" s="10">
        <v>68498.350000000006</v>
      </c>
      <c r="J639" s="10">
        <v>79234.42</v>
      </c>
      <c r="K639" s="10">
        <v>2355.25</v>
      </c>
      <c r="L639" s="10">
        <f t="shared" si="47"/>
        <v>680749.36</v>
      </c>
    </row>
    <row r="640" spans="1:12" ht="13" hidden="1" x14ac:dyDescent="0.15">
      <c r="A640" s="65" t="s">
        <v>73</v>
      </c>
      <c r="B640" s="10">
        <v>8628.7999999999993</v>
      </c>
      <c r="C640" s="10">
        <v>20780.060000000001</v>
      </c>
      <c r="D640" s="10">
        <v>-4801.3599999999997</v>
      </c>
      <c r="E640" s="10">
        <v>12274.07</v>
      </c>
      <c r="F640" s="10">
        <v>807.55</v>
      </c>
      <c r="G640" s="10">
        <v>26183.39</v>
      </c>
      <c r="H640" s="10">
        <v>2570.7399999999998</v>
      </c>
      <c r="I640" s="10">
        <v>3650.61</v>
      </c>
      <c r="J640" s="10">
        <v>12368.55</v>
      </c>
      <c r="K640" s="10">
        <v>36738.370000000003</v>
      </c>
      <c r="L640" s="10">
        <f t="shared" si="47"/>
        <v>119200.78</v>
      </c>
    </row>
    <row r="641" spans="1:12" ht="13" hidden="1" x14ac:dyDescent="0.15">
      <c r="A641" s="65" t="s">
        <v>71</v>
      </c>
      <c r="B641" s="10">
        <v>417425.37</v>
      </c>
      <c r="C641" s="10">
        <v>431680.18</v>
      </c>
      <c r="D641" s="10">
        <v>382301.86</v>
      </c>
      <c r="E641" s="10">
        <v>406204.07</v>
      </c>
      <c r="F641" s="10">
        <v>418885.15</v>
      </c>
      <c r="G641" s="10">
        <v>441076.27</v>
      </c>
      <c r="H641" s="10">
        <v>447640.82</v>
      </c>
      <c r="I641" s="10">
        <v>462622.93</v>
      </c>
      <c r="J641" s="10">
        <v>404864.48</v>
      </c>
      <c r="K641" s="10">
        <v>405514.6</v>
      </c>
      <c r="L641" s="10">
        <f t="shared" si="47"/>
        <v>4218215.7300000004</v>
      </c>
    </row>
    <row r="642" spans="1:12" ht="13" hidden="1" x14ac:dyDescent="0.15">
      <c r="A642" s="66" t="s">
        <v>208</v>
      </c>
      <c r="B642" s="16">
        <f t="shared" ref="B642:L642" si="48">SUM(B599:B641)</f>
        <v>759176.29</v>
      </c>
      <c r="C642" s="16">
        <f t="shared" si="48"/>
        <v>856940.41</v>
      </c>
      <c r="D642" s="16">
        <f t="shared" si="48"/>
        <v>705815.75</v>
      </c>
      <c r="E642" s="16">
        <f t="shared" si="48"/>
        <v>770810.86</v>
      </c>
      <c r="F642" s="16">
        <f t="shared" si="48"/>
        <v>1128632.01</v>
      </c>
      <c r="G642" s="16">
        <f t="shared" si="48"/>
        <v>873757.69</v>
      </c>
      <c r="H642" s="16">
        <f t="shared" si="48"/>
        <v>824658.3</v>
      </c>
      <c r="I642" s="16">
        <f t="shared" si="48"/>
        <v>891573.60999999987</v>
      </c>
      <c r="J642" s="16">
        <f t="shared" si="48"/>
        <v>745882.5</v>
      </c>
      <c r="K642" s="16">
        <f t="shared" si="48"/>
        <v>658871.25</v>
      </c>
      <c r="L642" s="16">
        <f t="shared" si="48"/>
        <v>8216118.6699999999</v>
      </c>
    </row>
    <row r="643" spans="1:12" ht="13" hidden="1" x14ac:dyDescent="0.15">
      <c r="A643" s="64" t="s">
        <v>209</v>
      </c>
      <c r="B643" s="7"/>
      <c r="C643" s="7"/>
      <c r="D643" s="7"/>
      <c r="E643" s="7"/>
      <c r="F643" s="7"/>
      <c r="G643" s="7"/>
      <c r="H643" s="7"/>
      <c r="I643" s="7"/>
      <c r="J643" s="7"/>
      <c r="K643" s="7"/>
      <c r="L643" s="7"/>
    </row>
    <row r="644" spans="1:12" ht="13" hidden="1" x14ac:dyDescent="0.15">
      <c r="A644" s="65" t="s">
        <v>129</v>
      </c>
      <c r="B644" s="10">
        <v>0</v>
      </c>
      <c r="C644" s="10">
        <v>0</v>
      </c>
      <c r="D644" s="10">
        <v>0</v>
      </c>
      <c r="E644" s="10">
        <v>11101.75</v>
      </c>
      <c r="F644" s="10">
        <v>14567.59</v>
      </c>
      <c r="G644" s="10">
        <v>14105.33</v>
      </c>
      <c r="H644" s="10">
        <v>11431.52</v>
      </c>
      <c r="I644" s="10">
        <v>15927.66</v>
      </c>
      <c r="J644" s="10">
        <v>11826.37</v>
      </c>
      <c r="K644" s="10">
        <v>6314.89</v>
      </c>
      <c r="L644" s="10">
        <f t="shared" ref="L644:L673" si="49">SUM(B644:K644)</f>
        <v>85275.11</v>
      </c>
    </row>
    <row r="645" spans="1:12" ht="13" hidden="1" x14ac:dyDescent="0.15">
      <c r="A645" s="65" t="s">
        <v>127</v>
      </c>
      <c r="B645" s="10">
        <v>0</v>
      </c>
      <c r="C645" s="10">
        <v>0</v>
      </c>
      <c r="D645" s="10">
        <v>0</v>
      </c>
      <c r="E645" s="10">
        <v>7708.71</v>
      </c>
      <c r="F645" s="10">
        <v>7471.71</v>
      </c>
      <c r="G645" s="10">
        <v>4126.2700000000004</v>
      </c>
      <c r="H645" s="10">
        <v>2903.32</v>
      </c>
      <c r="I645" s="10">
        <v>4874.97</v>
      </c>
      <c r="J645" s="10">
        <v>4089.46</v>
      </c>
      <c r="K645" s="10">
        <v>2097.02</v>
      </c>
      <c r="L645" s="10">
        <f t="shared" si="49"/>
        <v>33271.46</v>
      </c>
    </row>
    <row r="646" spans="1:12" ht="13" hidden="1" x14ac:dyDescent="0.15">
      <c r="A646" s="65" t="s">
        <v>126</v>
      </c>
      <c r="B646" s="10">
        <v>0</v>
      </c>
      <c r="C646" s="10">
        <v>0</v>
      </c>
      <c r="D646" s="10">
        <v>0</v>
      </c>
      <c r="E646" s="10">
        <v>5885.7</v>
      </c>
      <c r="F646" s="10">
        <v>6434.11</v>
      </c>
      <c r="G646" s="10">
        <v>3618.95</v>
      </c>
      <c r="H646" s="10">
        <v>2207.0300000000002</v>
      </c>
      <c r="I646" s="10">
        <v>1020.02</v>
      </c>
      <c r="J646" s="10">
        <v>1926.15</v>
      </c>
      <c r="K646" s="10">
        <v>402.06</v>
      </c>
      <c r="L646" s="10">
        <f t="shared" si="49"/>
        <v>21494.02</v>
      </c>
    </row>
    <row r="647" spans="1:12" ht="13" hidden="1" x14ac:dyDescent="0.15">
      <c r="A647" s="65" t="s">
        <v>125</v>
      </c>
      <c r="B647" s="10">
        <v>0</v>
      </c>
      <c r="C647" s="10">
        <v>0</v>
      </c>
      <c r="D647" s="10">
        <v>0</v>
      </c>
      <c r="E647" s="10">
        <v>516.22</v>
      </c>
      <c r="F647" s="10">
        <v>1591.93</v>
      </c>
      <c r="G647" s="10">
        <v>1744.38</v>
      </c>
      <c r="H647" s="10">
        <v>2708.58</v>
      </c>
      <c r="I647" s="10">
        <v>2425.6</v>
      </c>
      <c r="J647" s="10">
        <v>4526.1899999999996</v>
      </c>
      <c r="K647" s="10">
        <v>775.53</v>
      </c>
      <c r="L647" s="10">
        <f t="shared" si="49"/>
        <v>14288.430000000002</v>
      </c>
    </row>
    <row r="648" spans="1:12" ht="13" hidden="1" x14ac:dyDescent="0.15">
      <c r="A648" s="65" t="s">
        <v>123</v>
      </c>
      <c r="B648" s="10">
        <v>0</v>
      </c>
      <c r="C648" s="10">
        <v>0</v>
      </c>
      <c r="D648" s="10">
        <v>0</v>
      </c>
      <c r="E648" s="10">
        <v>1232.3699999999999</v>
      </c>
      <c r="F648" s="10">
        <v>4733.46</v>
      </c>
      <c r="G648" s="10">
        <v>4328.2700000000004</v>
      </c>
      <c r="H648" s="10">
        <v>2970.18</v>
      </c>
      <c r="I648" s="10">
        <v>2842.26</v>
      </c>
      <c r="J648" s="10">
        <v>2458.0700000000002</v>
      </c>
      <c r="K648" s="10">
        <v>1665.62</v>
      </c>
      <c r="L648" s="10">
        <f t="shared" si="49"/>
        <v>20230.23</v>
      </c>
    </row>
    <row r="649" spans="1:12" ht="13" hidden="1" x14ac:dyDescent="0.15">
      <c r="A649" s="65" t="s">
        <v>120</v>
      </c>
      <c r="B649" s="10">
        <v>0</v>
      </c>
      <c r="C649" s="10">
        <v>0</v>
      </c>
      <c r="D649" s="10">
        <v>0</v>
      </c>
      <c r="E649" s="10">
        <v>0</v>
      </c>
      <c r="F649" s="10">
        <v>0</v>
      </c>
      <c r="G649" s="10">
        <v>0</v>
      </c>
      <c r="H649" s="10">
        <v>0</v>
      </c>
      <c r="I649" s="10">
        <v>0</v>
      </c>
      <c r="J649" s="10">
        <v>203.98</v>
      </c>
      <c r="K649" s="10">
        <v>0</v>
      </c>
      <c r="L649" s="10">
        <f t="shared" si="49"/>
        <v>203.98</v>
      </c>
    </row>
    <row r="650" spans="1:12" ht="13" hidden="1" x14ac:dyDescent="0.15">
      <c r="A650" s="65" t="s">
        <v>112</v>
      </c>
      <c r="B650" s="10">
        <v>0</v>
      </c>
      <c r="C650" s="10">
        <v>0</v>
      </c>
      <c r="D650" s="10">
        <v>0</v>
      </c>
      <c r="E650" s="10">
        <v>68.05</v>
      </c>
      <c r="F650" s="10">
        <v>338.11</v>
      </c>
      <c r="G650" s="10">
        <v>405.09</v>
      </c>
      <c r="H650" s="10">
        <v>338.11</v>
      </c>
      <c r="I650" s="10">
        <v>885.69</v>
      </c>
      <c r="J650" s="10">
        <v>818.94</v>
      </c>
      <c r="K650" s="10">
        <v>545.96</v>
      </c>
      <c r="L650" s="10">
        <f t="shared" si="49"/>
        <v>3399.9500000000003</v>
      </c>
    </row>
    <row r="651" spans="1:12" ht="13" hidden="1" x14ac:dyDescent="0.15">
      <c r="A651" s="65" t="s">
        <v>105</v>
      </c>
      <c r="B651" s="10">
        <v>0</v>
      </c>
      <c r="C651" s="10">
        <v>0</v>
      </c>
      <c r="D651" s="10">
        <v>0</v>
      </c>
      <c r="E651" s="10">
        <v>3812</v>
      </c>
      <c r="F651" s="10">
        <v>22092.99</v>
      </c>
      <c r="G651" s="10">
        <v>36067.61</v>
      </c>
      <c r="H651" s="10">
        <v>77163.509999999995</v>
      </c>
      <c r="I651" s="10">
        <v>101722.76</v>
      </c>
      <c r="J651" s="10">
        <v>93457.52</v>
      </c>
      <c r="K651" s="10">
        <v>56235.02</v>
      </c>
      <c r="L651" s="10">
        <f t="shared" si="49"/>
        <v>390551.41000000003</v>
      </c>
    </row>
    <row r="652" spans="1:12" ht="13" hidden="1" x14ac:dyDescent="0.15">
      <c r="A652" s="65" t="s">
        <v>103</v>
      </c>
      <c r="B652" s="10">
        <v>0</v>
      </c>
      <c r="C652" s="10">
        <v>0</v>
      </c>
      <c r="D652" s="10">
        <v>0</v>
      </c>
      <c r="E652" s="10">
        <v>4099.96</v>
      </c>
      <c r="F652" s="10">
        <v>-1160.1400000000001</v>
      </c>
      <c r="G652" s="10">
        <v>0</v>
      </c>
      <c r="H652" s="10">
        <v>15.24</v>
      </c>
      <c r="I652" s="10">
        <v>0</v>
      </c>
      <c r="J652" s="10">
        <v>53.83</v>
      </c>
      <c r="K652" s="10">
        <v>0</v>
      </c>
      <c r="L652" s="10">
        <f t="shared" si="49"/>
        <v>3008.8899999999994</v>
      </c>
    </row>
    <row r="653" spans="1:12" ht="13" hidden="1" x14ac:dyDescent="0.15">
      <c r="A653" s="65" t="s">
        <v>101</v>
      </c>
      <c r="B653" s="10">
        <v>0</v>
      </c>
      <c r="C653" s="10">
        <v>0</v>
      </c>
      <c r="D653" s="10">
        <v>0</v>
      </c>
      <c r="E653" s="10">
        <v>0</v>
      </c>
      <c r="F653" s="10">
        <v>71.42</v>
      </c>
      <c r="G653" s="10">
        <v>29002.52</v>
      </c>
      <c r="H653" s="10">
        <v>-24612.2</v>
      </c>
      <c r="I653" s="10">
        <v>73765</v>
      </c>
      <c r="J653" s="10">
        <v>32460</v>
      </c>
      <c r="K653" s="10">
        <v>6728.55</v>
      </c>
      <c r="L653" s="10">
        <f t="shared" si="49"/>
        <v>117415.29</v>
      </c>
    </row>
    <row r="654" spans="1:12" ht="13" hidden="1" x14ac:dyDescent="0.15">
      <c r="A654" s="65" t="s">
        <v>199</v>
      </c>
      <c r="B654" s="10">
        <v>0</v>
      </c>
      <c r="C654" s="10">
        <v>0</v>
      </c>
      <c r="D654" s="10">
        <v>0</v>
      </c>
      <c r="E654" s="10">
        <v>105413.79</v>
      </c>
      <c r="F654" s="10">
        <v>523291.25</v>
      </c>
      <c r="G654" s="10">
        <v>191015.89</v>
      </c>
      <c r="H654" s="10">
        <v>421023.64</v>
      </c>
      <c r="I654" s="10">
        <v>573657.02</v>
      </c>
      <c r="J654" s="10">
        <v>353532.83</v>
      </c>
      <c r="K654" s="10">
        <v>161713.93</v>
      </c>
      <c r="L654" s="10">
        <f t="shared" si="49"/>
        <v>2329648.35</v>
      </c>
    </row>
    <row r="655" spans="1:12" ht="13" hidden="1" x14ac:dyDescent="0.15">
      <c r="A655" s="65" t="s">
        <v>100</v>
      </c>
      <c r="B655" s="10">
        <v>0</v>
      </c>
      <c r="C655" s="10">
        <v>0</v>
      </c>
      <c r="D655" s="10">
        <v>0</v>
      </c>
      <c r="E655" s="10">
        <v>0</v>
      </c>
      <c r="F655" s="10">
        <v>0</v>
      </c>
      <c r="G655" s="10">
        <v>12739.9</v>
      </c>
      <c r="H655" s="10">
        <v>2088</v>
      </c>
      <c r="I655" s="10">
        <v>3106.71</v>
      </c>
      <c r="J655" s="10">
        <v>1625</v>
      </c>
      <c r="K655" s="10">
        <v>-1625</v>
      </c>
      <c r="L655" s="10">
        <f t="shared" si="49"/>
        <v>17934.61</v>
      </c>
    </row>
    <row r="656" spans="1:12" ht="13" hidden="1" x14ac:dyDescent="0.15">
      <c r="A656" s="65" t="s">
        <v>201</v>
      </c>
      <c r="B656" s="10">
        <v>0</v>
      </c>
      <c r="C656" s="10">
        <v>0</v>
      </c>
      <c r="D656" s="10">
        <v>0</v>
      </c>
      <c r="E656" s="10">
        <v>0</v>
      </c>
      <c r="F656" s="10">
        <v>0</v>
      </c>
      <c r="G656" s="10">
        <v>0</v>
      </c>
      <c r="H656" s="10">
        <v>4572.13</v>
      </c>
      <c r="I656" s="10">
        <v>0</v>
      </c>
      <c r="J656" s="10">
        <v>0</v>
      </c>
      <c r="K656" s="10">
        <v>0</v>
      </c>
      <c r="L656" s="10">
        <f t="shared" si="49"/>
        <v>4572.13</v>
      </c>
    </row>
    <row r="657" spans="1:12" ht="13" hidden="1" x14ac:dyDescent="0.15">
      <c r="A657" s="65" t="s">
        <v>203</v>
      </c>
      <c r="B657" s="10">
        <v>0</v>
      </c>
      <c r="C657" s="10">
        <v>0</v>
      </c>
      <c r="D657" s="10">
        <v>0</v>
      </c>
      <c r="E657" s="10">
        <v>4585.91</v>
      </c>
      <c r="F657" s="10">
        <v>3413.45</v>
      </c>
      <c r="G657" s="10">
        <v>291.87</v>
      </c>
      <c r="H657" s="10">
        <v>0</v>
      </c>
      <c r="I657" s="10">
        <v>0</v>
      </c>
      <c r="J657" s="10">
        <v>0</v>
      </c>
      <c r="K657" s="10">
        <v>0</v>
      </c>
      <c r="L657" s="10">
        <f t="shared" si="49"/>
        <v>8291.23</v>
      </c>
    </row>
    <row r="658" spans="1:12" ht="13" hidden="1" x14ac:dyDescent="0.15">
      <c r="A658" s="65" t="s">
        <v>132</v>
      </c>
      <c r="B658" s="10">
        <v>0</v>
      </c>
      <c r="C658" s="10">
        <v>0</v>
      </c>
      <c r="D658" s="10">
        <v>0</v>
      </c>
      <c r="E658" s="10">
        <v>2935</v>
      </c>
      <c r="F658" s="10">
        <v>6260</v>
      </c>
      <c r="G658" s="10">
        <v>0</v>
      </c>
      <c r="H658" s="10">
        <v>0</v>
      </c>
      <c r="I658" s="10">
        <v>0</v>
      </c>
      <c r="J658" s="10">
        <v>0</v>
      </c>
      <c r="K658" s="10">
        <v>0</v>
      </c>
      <c r="L658" s="10">
        <f t="shared" si="49"/>
        <v>9195</v>
      </c>
    </row>
    <row r="659" spans="1:12" ht="13" hidden="1" x14ac:dyDescent="0.15">
      <c r="A659" s="65" t="s">
        <v>98</v>
      </c>
      <c r="B659" s="10">
        <v>0</v>
      </c>
      <c r="C659" s="10">
        <v>0</v>
      </c>
      <c r="D659" s="10">
        <v>0</v>
      </c>
      <c r="E659" s="10">
        <v>490</v>
      </c>
      <c r="F659" s="10">
        <v>3790</v>
      </c>
      <c r="G659" s="10">
        <v>0</v>
      </c>
      <c r="H659" s="10">
        <v>2199</v>
      </c>
      <c r="I659" s="10">
        <v>0</v>
      </c>
      <c r="J659" s="10">
        <v>2120.75</v>
      </c>
      <c r="K659" s="10">
        <v>0</v>
      </c>
      <c r="L659" s="10">
        <f t="shared" si="49"/>
        <v>8599.75</v>
      </c>
    </row>
    <row r="660" spans="1:12" ht="13" hidden="1" x14ac:dyDescent="0.15">
      <c r="A660" s="65" t="s">
        <v>96</v>
      </c>
      <c r="B660" s="10">
        <v>0</v>
      </c>
      <c r="C660" s="10">
        <v>0</v>
      </c>
      <c r="D660" s="10">
        <v>0</v>
      </c>
      <c r="E660" s="10">
        <v>10840.5</v>
      </c>
      <c r="F660" s="10">
        <v>0</v>
      </c>
      <c r="G660" s="10">
        <v>0</v>
      </c>
      <c r="H660" s="10">
        <v>0</v>
      </c>
      <c r="I660" s="10">
        <v>0</v>
      </c>
      <c r="J660" s="10">
        <v>0</v>
      </c>
      <c r="K660" s="10">
        <v>0</v>
      </c>
      <c r="L660" s="10">
        <f t="shared" si="49"/>
        <v>10840.5</v>
      </c>
    </row>
    <row r="661" spans="1:12" ht="13" hidden="1" x14ac:dyDescent="0.15">
      <c r="A661" s="65" t="s">
        <v>95</v>
      </c>
      <c r="B661" s="10">
        <v>0</v>
      </c>
      <c r="C661" s="10">
        <v>0</v>
      </c>
      <c r="D661" s="10">
        <v>0</v>
      </c>
      <c r="E661" s="10">
        <v>0</v>
      </c>
      <c r="F661" s="10">
        <v>18.16</v>
      </c>
      <c r="G661" s="10">
        <v>12.66</v>
      </c>
      <c r="H661" s="10">
        <v>0</v>
      </c>
      <c r="I661" s="10">
        <v>0</v>
      </c>
      <c r="J661" s="10">
        <v>0</v>
      </c>
      <c r="K661" s="10">
        <v>0</v>
      </c>
      <c r="L661" s="10">
        <f t="shared" si="49"/>
        <v>30.82</v>
      </c>
    </row>
    <row r="662" spans="1:12" ht="13" hidden="1" x14ac:dyDescent="0.15">
      <c r="A662" s="65" t="s">
        <v>93</v>
      </c>
      <c r="B662" s="10">
        <v>0</v>
      </c>
      <c r="C662" s="10">
        <v>0</v>
      </c>
      <c r="D662" s="10">
        <v>0</v>
      </c>
      <c r="E662" s="10">
        <v>0</v>
      </c>
      <c r="F662" s="10">
        <v>1733.92</v>
      </c>
      <c r="G662" s="10">
        <v>0</v>
      </c>
      <c r="H662" s="10">
        <v>0</v>
      </c>
      <c r="I662" s="10">
        <v>0</v>
      </c>
      <c r="J662" s="10">
        <v>0</v>
      </c>
      <c r="K662" s="10">
        <v>0</v>
      </c>
      <c r="L662" s="10">
        <f t="shared" si="49"/>
        <v>1733.92</v>
      </c>
    </row>
    <row r="663" spans="1:12" ht="13" hidden="1" x14ac:dyDescent="0.15">
      <c r="A663" s="65" t="s">
        <v>91</v>
      </c>
      <c r="B663" s="10">
        <v>0</v>
      </c>
      <c r="C663" s="10">
        <v>0</v>
      </c>
      <c r="D663" s="10">
        <v>0</v>
      </c>
      <c r="E663" s="10">
        <v>0</v>
      </c>
      <c r="F663" s="10">
        <v>526.28</v>
      </c>
      <c r="G663" s="10">
        <v>1.73</v>
      </c>
      <c r="H663" s="10">
        <v>0</v>
      </c>
      <c r="I663" s="10">
        <v>0</v>
      </c>
      <c r="J663" s="10">
        <v>0</v>
      </c>
      <c r="K663" s="10">
        <v>0</v>
      </c>
      <c r="L663" s="10">
        <f t="shared" si="49"/>
        <v>528.01</v>
      </c>
    </row>
    <row r="664" spans="1:12" ht="13" hidden="1" x14ac:dyDescent="0.15">
      <c r="A664" s="65" t="s">
        <v>90</v>
      </c>
      <c r="B664" s="10">
        <v>0</v>
      </c>
      <c r="C664" s="10">
        <v>0</v>
      </c>
      <c r="D664" s="10">
        <v>0</v>
      </c>
      <c r="E664" s="10">
        <v>27.99</v>
      </c>
      <c r="F664" s="10">
        <v>1494</v>
      </c>
      <c r="G664" s="10">
        <v>36.18</v>
      </c>
      <c r="H664" s="10">
        <v>0</v>
      </c>
      <c r="I664" s="10">
        <v>0</v>
      </c>
      <c r="J664" s="10">
        <v>0</v>
      </c>
      <c r="K664" s="10">
        <v>0</v>
      </c>
      <c r="L664" s="10">
        <f t="shared" si="49"/>
        <v>1558.17</v>
      </c>
    </row>
    <row r="665" spans="1:12" ht="13" hidden="1" x14ac:dyDescent="0.15">
      <c r="A665" s="65" t="s">
        <v>88</v>
      </c>
      <c r="B665" s="10">
        <v>0</v>
      </c>
      <c r="C665" s="10">
        <v>0</v>
      </c>
      <c r="D665" s="10">
        <v>0</v>
      </c>
      <c r="E665" s="10">
        <v>117.67</v>
      </c>
      <c r="F665" s="10">
        <v>522.23</v>
      </c>
      <c r="G665" s="10">
        <v>507.96</v>
      </c>
      <c r="H665" s="10">
        <v>227.02</v>
      </c>
      <c r="I665" s="10">
        <v>223.97</v>
      </c>
      <c r="J665" s="10">
        <v>227.77</v>
      </c>
      <c r="K665" s="10">
        <v>569.12</v>
      </c>
      <c r="L665" s="10">
        <f t="shared" si="49"/>
        <v>2395.7399999999998</v>
      </c>
    </row>
    <row r="666" spans="1:12" ht="13" hidden="1" x14ac:dyDescent="0.15">
      <c r="A666" s="65" t="s">
        <v>84</v>
      </c>
      <c r="B666" s="10">
        <v>0</v>
      </c>
      <c r="C666" s="10">
        <v>0</v>
      </c>
      <c r="D666" s="10">
        <v>0</v>
      </c>
      <c r="E666" s="10">
        <v>53.61</v>
      </c>
      <c r="F666" s="10">
        <v>78.260000000000005</v>
      </c>
      <c r="G666" s="10">
        <v>66.06</v>
      </c>
      <c r="H666" s="10">
        <v>57.47</v>
      </c>
      <c r="I666" s="10">
        <v>78.8</v>
      </c>
      <c r="J666" s="10">
        <v>53.37</v>
      </c>
      <c r="K666" s="10">
        <v>24.64</v>
      </c>
      <c r="L666" s="10">
        <f t="shared" si="49"/>
        <v>412.21</v>
      </c>
    </row>
    <row r="667" spans="1:12" ht="13" hidden="1" x14ac:dyDescent="0.15">
      <c r="A667" s="65" t="s">
        <v>83</v>
      </c>
      <c r="B667" s="10">
        <v>0</v>
      </c>
      <c r="C667" s="10">
        <v>0</v>
      </c>
      <c r="D667" s="10">
        <v>0</v>
      </c>
      <c r="E667" s="10">
        <v>4366.62</v>
      </c>
      <c r="F667" s="10">
        <v>11039.48</v>
      </c>
      <c r="G667" s="10">
        <v>4859.33</v>
      </c>
      <c r="H667" s="10">
        <v>5846.36</v>
      </c>
      <c r="I667" s="10">
        <v>5965.69</v>
      </c>
      <c r="J667" s="10">
        <v>8265.36</v>
      </c>
      <c r="K667" s="10">
        <v>2553.13</v>
      </c>
      <c r="L667" s="10">
        <f t="shared" si="49"/>
        <v>42895.969999999994</v>
      </c>
    </row>
    <row r="668" spans="1:12" ht="13" hidden="1" x14ac:dyDescent="0.15">
      <c r="A668" s="65" t="s">
        <v>82</v>
      </c>
      <c r="B668" s="10">
        <v>0</v>
      </c>
      <c r="C668" s="10">
        <v>0</v>
      </c>
      <c r="D668" s="10">
        <v>0</v>
      </c>
      <c r="E668" s="10">
        <v>8730.5400000000009</v>
      </c>
      <c r="F668" s="10">
        <v>12773.65</v>
      </c>
      <c r="G668" s="10">
        <v>11313.34</v>
      </c>
      <c r="H668" s="10">
        <v>8379.42</v>
      </c>
      <c r="I668" s="10">
        <v>13194</v>
      </c>
      <c r="J668" s="10">
        <v>9234.61</v>
      </c>
      <c r="K668" s="10">
        <v>3025.56</v>
      </c>
      <c r="L668" s="10">
        <f t="shared" si="49"/>
        <v>66651.12</v>
      </c>
    </row>
    <row r="669" spans="1:12" ht="13" hidden="1" x14ac:dyDescent="0.15">
      <c r="A669" s="65" t="s">
        <v>81</v>
      </c>
      <c r="B669" s="10">
        <v>0</v>
      </c>
      <c r="C669" s="10">
        <v>0</v>
      </c>
      <c r="D669" s="10">
        <v>0</v>
      </c>
      <c r="E669" s="10">
        <v>730.02</v>
      </c>
      <c r="F669" s="10">
        <v>1310.26</v>
      </c>
      <c r="G669" s="10">
        <v>514.71</v>
      </c>
      <c r="H669" s="10">
        <v>539.61</v>
      </c>
      <c r="I669" s="10">
        <v>563.49</v>
      </c>
      <c r="J669" s="10">
        <v>799.82</v>
      </c>
      <c r="K669" s="10">
        <v>344.83</v>
      </c>
      <c r="L669" s="10">
        <f t="shared" si="49"/>
        <v>4802.74</v>
      </c>
    </row>
    <row r="670" spans="1:12" ht="13" hidden="1" x14ac:dyDescent="0.15">
      <c r="A670" s="65" t="s">
        <v>77</v>
      </c>
      <c r="B670" s="10">
        <v>0</v>
      </c>
      <c r="C670" s="10">
        <v>0</v>
      </c>
      <c r="D670" s="10">
        <v>0</v>
      </c>
      <c r="E670" s="10">
        <v>0</v>
      </c>
      <c r="F670" s="10">
        <v>7000</v>
      </c>
      <c r="G670" s="10">
        <v>-25</v>
      </c>
      <c r="H670" s="10">
        <v>0</v>
      </c>
      <c r="I670" s="10">
        <v>0</v>
      </c>
      <c r="J670" s="10">
        <v>0</v>
      </c>
      <c r="K670" s="10">
        <v>0</v>
      </c>
      <c r="L670" s="10">
        <f t="shared" si="49"/>
        <v>6975</v>
      </c>
    </row>
    <row r="671" spans="1:12" ht="13" hidden="1" x14ac:dyDescent="0.15">
      <c r="A671" s="65" t="s">
        <v>74</v>
      </c>
      <c r="B671" s="10">
        <v>0</v>
      </c>
      <c r="C671" s="10">
        <v>0</v>
      </c>
      <c r="D671" s="10">
        <v>0</v>
      </c>
      <c r="E671" s="10">
        <v>14103.34</v>
      </c>
      <c r="F671" s="10">
        <v>14778.52</v>
      </c>
      <c r="G671" s="10">
        <v>6141.96</v>
      </c>
      <c r="H671" s="10">
        <v>6887.58</v>
      </c>
      <c r="I671" s="10">
        <v>6842.4</v>
      </c>
      <c r="J671" s="10">
        <v>10231.799999999999</v>
      </c>
      <c r="K671" s="10">
        <v>-3352.72</v>
      </c>
      <c r="L671" s="10">
        <f t="shared" si="49"/>
        <v>55632.880000000005</v>
      </c>
    </row>
    <row r="672" spans="1:12" ht="13" hidden="1" x14ac:dyDescent="0.15">
      <c r="A672" s="65" t="s">
        <v>73</v>
      </c>
      <c r="B672" s="10">
        <v>0</v>
      </c>
      <c r="C672" s="10">
        <v>0</v>
      </c>
      <c r="D672" s="10">
        <v>0</v>
      </c>
      <c r="E672" s="10">
        <v>981.46</v>
      </c>
      <c r="F672" s="10">
        <v>-1046.25</v>
      </c>
      <c r="G672" s="10">
        <v>-1397.99</v>
      </c>
      <c r="H672" s="10">
        <v>2063.12</v>
      </c>
      <c r="I672" s="10">
        <v>-1222.9000000000001</v>
      </c>
      <c r="J672" s="10">
        <v>1913.17</v>
      </c>
      <c r="K672" s="10">
        <v>-4598.28</v>
      </c>
      <c r="L672" s="10">
        <f t="shared" si="49"/>
        <v>-3307.67</v>
      </c>
    </row>
    <row r="673" spans="1:12" ht="13" hidden="1" x14ac:dyDescent="0.15">
      <c r="A673" s="65" t="s">
        <v>71</v>
      </c>
      <c r="B673" s="10">
        <v>0</v>
      </c>
      <c r="C673" s="10">
        <v>0</v>
      </c>
      <c r="D673" s="10">
        <v>0</v>
      </c>
      <c r="E673" s="10">
        <v>52935.11</v>
      </c>
      <c r="F673" s="10">
        <v>100782.35</v>
      </c>
      <c r="G673" s="10">
        <v>74487.56</v>
      </c>
      <c r="H673" s="10">
        <v>62810.07</v>
      </c>
      <c r="I673" s="10">
        <v>80673.58</v>
      </c>
      <c r="J673" s="10">
        <v>69908.13</v>
      </c>
      <c r="K673" s="10">
        <v>41174.14</v>
      </c>
      <c r="L673" s="10">
        <f t="shared" si="49"/>
        <v>482770.94000000006</v>
      </c>
    </row>
    <row r="674" spans="1:12" ht="13" hidden="1" x14ac:dyDescent="0.15">
      <c r="A674" s="66" t="s">
        <v>210</v>
      </c>
      <c r="B674" s="16">
        <f t="shared" ref="B674:L674" si="50">SUM(B644:B673)</f>
        <v>0</v>
      </c>
      <c r="C674" s="16">
        <f t="shared" si="50"/>
        <v>0</v>
      </c>
      <c r="D674" s="16">
        <f t="shared" si="50"/>
        <v>0</v>
      </c>
      <c r="E674" s="16">
        <f t="shared" si="50"/>
        <v>240736.31999999995</v>
      </c>
      <c r="F674" s="16">
        <f t="shared" si="50"/>
        <v>743906.74000000011</v>
      </c>
      <c r="G674" s="16">
        <f t="shared" si="50"/>
        <v>393964.58000000007</v>
      </c>
      <c r="H674" s="16">
        <f t="shared" si="50"/>
        <v>591818.71</v>
      </c>
      <c r="I674" s="16">
        <f t="shared" si="50"/>
        <v>886546.71999999986</v>
      </c>
      <c r="J674" s="16">
        <f t="shared" si="50"/>
        <v>609733.12000000011</v>
      </c>
      <c r="K674" s="16">
        <f t="shared" si="50"/>
        <v>274594</v>
      </c>
      <c r="L674" s="16">
        <f t="shared" si="50"/>
        <v>3741300.19</v>
      </c>
    </row>
    <row r="675" spans="1:12" ht="13" hidden="1" x14ac:dyDescent="0.15">
      <c r="A675" s="64" t="s">
        <v>211</v>
      </c>
      <c r="B675" s="7"/>
      <c r="C675" s="7"/>
      <c r="D675" s="7"/>
      <c r="E675" s="7"/>
      <c r="F675" s="7"/>
      <c r="G675" s="7"/>
      <c r="H675" s="7"/>
      <c r="I675" s="7"/>
      <c r="J675" s="7"/>
      <c r="K675" s="7"/>
      <c r="L675" s="7"/>
    </row>
    <row r="676" spans="1:12" ht="13" hidden="1" x14ac:dyDescent="0.15">
      <c r="A676" s="65" t="s">
        <v>129</v>
      </c>
      <c r="B676" s="10">
        <v>0</v>
      </c>
      <c r="C676" s="10">
        <v>0</v>
      </c>
      <c r="D676" s="10">
        <v>0</v>
      </c>
      <c r="E676" s="10">
        <v>5986.63</v>
      </c>
      <c r="F676" s="10">
        <v>6531.3</v>
      </c>
      <c r="G676" s="10">
        <v>8678.69</v>
      </c>
      <c r="H676" s="10">
        <v>7151.79</v>
      </c>
      <c r="I676" s="10">
        <v>8615.84</v>
      </c>
      <c r="J676" s="10">
        <v>6073.61</v>
      </c>
      <c r="K676" s="10">
        <v>0</v>
      </c>
      <c r="L676" s="10">
        <f t="shared" ref="L676:L714" si="51">SUM(B676:K676)</f>
        <v>43037.86</v>
      </c>
    </row>
    <row r="677" spans="1:12" ht="13" hidden="1" x14ac:dyDescent="0.15">
      <c r="A677" s="65" t="s">
        <v>127</v>
      </c>
      <c r="B677" s="10">
        <v>0</v>
      </c>
      <c r="C677" s="10">
        <v>0</v>
      </c>
      <c r="D677" s="10">
        <v>0</v>
      </c>
      <c r="E677" s="10">
        <v>2928.92</v>
      </c>
      <c r="F677" s="10">
        <v>2988.71</v>
      </c>
      <c r="G677" s="10">
        <v>2223.56</v>
      </c>
      <c r="H677" s="10">
        <v>1671.33</v>
      </c>
      <c r="I677" s="10">
        <v>2437.4899999999998</v>
      </c>
      <c r="J677" s="10">
        <v>1556.55</v>
      </c>
      <c r="K677" s="10">
        <v>0</v>
      </c>
      <c r="L677" s="10">
        <f t="shared" si="51"/>
        <v>13806.56</v>
      </c>
    </row>
    <row r="678" spans="1:12" ht="13" hidden="1" x14ac:dyDescent="0.15">
      <c r="A678" s="65" t="s">
        <v>126</v>
      </c>
      <c r="B678" s="10">
        <v>0</v>
      </c>
      <c r="C678" s="10">
        <v>0</v>
      </c>
      <c r="D678" s="10">
        <v>0</v>
      </c>
      <c r="E678" s="10">
        <v>2117.4</v>
      </c>
      <c r="F678" s="10">
        <v>2453.5700000000002</v>
      </c>
      <c r="G678" s="10">
        <v>1212.1400000000001</v>
      </c>
      <c r="H678" s="10">
        <v>1174.53</v>
      </c>
      <c r="I678" s="10">
        <v>1140.25</v>
      </c>
      <c r="J678" s="10">
        <v>1318.34</v>
      </c>
      <c r="K678" s="10">
        <v>0</v>
      </c>
      <c r="L678" s="10">
        <f t="shared" si="51"/>
        <v>9416.23</v>
      </c>
    </row>
    <row r="679" spans="1:12" ht="13" hidden="1" x14ac:dyDescent="0.15">
      <c r="A679" s="65" t="s">
        <v>125</v>
      </c>
      <c r="B679" s="10">
        <v>0</v>
      </c>
      <c r="C679" s="10">
        <v>0</v>
      </c>
      <c r="D679" s="10">
        <v>0</v>
      </c>
      <c r="E679" s="10">
        <v>0</v>
      </c>
      <c r="F679" s="10">
        <v>277.27</v>
      </c>
      <c r="G679" s="10">
        <v>697.75</v>
      </c>
      <c r="H679" s="10">
        <v>1083.44</v>
      </c>
      <c r="I679" s="10">
        <v>970.24</v>
      </c>
      <c r="J679" s="10">
        <v>1904.62</v>
      </c>
      <c r="K679" s="10">
        <v>0</v>
      </c>
      <c r="L679" s="10">
        <f t="shared" si="51"/>
        <v>4933.32</v>
      </c>
    </row>
    <row r="680" spans="1:12" ht="13" hidden="1" x14ac:dyDescent="0.15">
      <c r="A680" s="65" t="s">
        <v>123</v>
      </c>
      <c r="B680" s="10">
        <v>0</v>
      </c>
      <c r="C680" s="10">
        <v>0</v>
      </c>
      <c r="D680" s="10">
        <v>0</v>
      </c>
      <c r="E680" s="10">
        <v>492.95</v>
      </c>
      <c r="F680" s="10">
        <v>1893.39</v>
      </c>
      <c r="G680" s="10">
        <v>1984.66</v>
      </c>
      <c r="H680" s="10">
        <v>1980.12</v>
      </c>
      <c r="I680" s="10">
        <v>1894.86</v>
      </c>
      <c r="J680" s="10">
        <v>1368.88</v>
      </c>
      <c r="K680" s="10">
        <v>1110.4100000000001</v>
      </c>
      <c r="L680" s="10">
        <f t="shared" si="51"/>
        <v>10725.27</v>
      </c>
    </row>
    <row r="681" spans="1:12" ht="13" hidden="1" x14ac:dyDescent="0.15">
      <c r="A681" s="65" t="s">
        <v>120</v>
      </c>
      <c r="B681" s="10">
        <v>0</v>
      </c>
      <c r="C681" s="10">
        <v>0</v>
      </c>
      <c r="D681" s="10">
        <v>0</v>
      </c>
      <c r="E681" s="10">
        <v>0</v>
      </c>
      <c r="F681" s="10">
        <v>0</v>
      </c>
      <c r="G681" s="10">
        <v>97.67</v>
      </c>
      <c r="H681" s="10">
        <v>806.34</v>
      </c>
      <c r="I681" s="10">
        <v>10</v>
      </c>
      <c r="J681" s="10">
        <v>0</v>
      </c>
      <c r="K681" s="10">
        <v>0</v>
      </c>
      <c r="L681" s="10">
        <f t="shared" si="51"/>
        <v>914.01</v>
      </c>
    </row>
    <row r="682" spans="1:12" ht="13" hidden="1" x14ac:dyDescent="0.15">
      <c r="A682" s="65" t="s">
        <v>119</v>
      </c>
      <c r="B682" s="10">
        <v>0</v>
      </c>
      <c r="C682" s="10">
        <v>0</v>
      </c>
      <c r="D682" s="10">
        <v>0</v>
      </c>
      <c r="E682" s="10">
        <v>149.04</v>
      </c>
      <c r="F682" s="10">
        <v>0</v>
      </c>
      <c r="G682" s="10">
        <v>0</v>
      </c>
      <c r="H682" s="10">
        <v>0</v>
      </c>
      <c r="I682" s="10">
        <v>0</v>
      </c>
      <c r="J682" s="10">
        <v>0</v>
      </c>
      <c r="K682" s="10">
        <v>0</v>
      </c>
      <c r="L682" s="10">
        <f t="shared" si="51"/>
        <v>149.04</v>
      </c>
    </row>
    <row r="683" spans="1:12" ht="13" hidden="1" x14ac:dyDescent="0.15">
      <c r="A683" s="65" t="s">
        <v>109</v>
      </c>
      <c r="B683" s="10">
        <v>0</v>
      </c>
      <c r="C683" s="10">
        <v>0</v>
      </c>
      <c r="D683" s="10">
        <v>0</v>
      </c>
      <c r="E683" s="10">
        <v>0</v>
      </c>
      <c r="F683" s="10">
        <v>0</v>
      </c>
      <c r="G683" s="10">
        <v>142.71</v>
      </c>
      <c r="H683" s="10">
        <v>42.08</v>
      </c>
      <c r="I683" s="10">
        <v>0</v>
      </c>
      <c r="J683" s="10">
        <v>0</v>
      </c>
      <c r="K683" s="10">
        <v>0</v>
      </c>
      <c r="L683" s="10">
        <f t="shared" si="51"/>
        <v>184.79000000000002</v>
      </c>
    </row>
    <row r="684" spans="1:12" ht="13" hidden="1" x14ac:dyDescent="0.15">
      <c r="A684" s="65" t="s">
        <v>133</v>
      </c>
      <c r="B684" s="10">
        <v>0</v>
      </c>
      <c r="C684" s="10">
        <v>0</v>
      </c>
      <c r="D684" s="10">
        <v>0</v>
      </c>
      <c r="E684" s="10">
        <v>0</v>
      </c>
      <c r="F684" s="10">
        <v>0</v>
      </c>
      <c r="G684" s="10">
        <v>0</v>
      </c>
      <c r="H684" s="10">
        <v>6500</v>
      </c>
      <c r="I684" s="10">
        <v>0</v>
      </c>
      <c r="J684" s="10">
        <v>0</v>
      </c>
      <c r="K684" s="10">
        <v>0</v>
      </c>
      <c r="L684" s="10">
        <f t="shared" si="51"/>
        <v>6500</v>
      </c>
    </row>
    <row r="685" spans="1:12" ht="13" hidden="1" x14ac:dyDescent="0.15">
      <c r="A685" s="65" t="s">
        <v>107</v>
      </c>
      <c r="B685" s="10">
        <v>0</v>
      </c>
      <c r="C685" s="10">
        <v>0</v>
      </c>
      <c r="D685" s="10">
        <v>0</v>
      </c>
      <c r="E685" s="10">
        <v>0</v>
      </c>
      <c r="F685" s="10">
        <v>0</v>
      </c>
      <c r="G685" s="10">
        <v>0</v>
      </c>
      <c r="H685" s="10">
        <v>0</v>
      </c>
      <c r="I685" s="10">
        <v>0</v>
      </c>
      <c r="J685" s="10">
        <v>90.28</v>
      </c>
      <c r="K685" s="10">
        <v>0</v>
      </c>
      <c r="L685" s="10">
        <f t="shared" si="51"/>
        <v>90.28</v>
      </c>
    </row>
    <row r="686" spans="1:12" ht="13" hidden="1" x14ac:dyDescent="0.15">
      <c r="A686" s="65" t="s">
        <v>105</v>
      </c>
      <c r="B686" s="10">
        <v>0</v>
      </c>
      <c r="C686" s="10">
        <v>0</v>
      </c>
      <c r="D686" s="10">
        <v>0</v>
      </c>
      <c r="E686" s="10">
        <v>0</v>
      </c>
      <c r="F686" s="10">
        <v>0</v>
      </c>
      <c r="G686" s="10">
        <v>0</v>
      </c>
      <c r="H686" s="10">
        <v>0</v>
      </c>
      <c r="I686" s="10">
        <v>630.25</v>
      </c>
      <c r="J686" s="10">
        <v>0</v>
      </c>
      <c r="K686" s="10">
        <v>0</v>
      </c>
      <c r="L686" s="10">
        <f t="shared" si="51"/>
        <v>630.25</v>
      </c>
    </row>
    <row r="687" spans="1:12" ht="13" hidden="1" x14ac:dyDescent="0.15">
      <c r="A687" s="65" t="s">
        <v>104</v>
      </c>
      <c r="B687" s="10">
        <v>0</v>
      </c>
      <c r="C687" s="10">
        <v>0</v>
      </c>
      <c r="D687" s="10">
        <v>0</v>
      </c>
      <c r="E687" s="10">
        <v>0</v>
      </c>
      <c r="F687" s="10">
        <v>0</v>
      </c>
      <c r="G687" s="10">
        <v>0</v>
      </c>
      <c r="H687" s="10">
        <v>0</v>
      </c>
      <c r="I687" s="10">
        <v>259.74</v>
      </c>
      <c r="J687" s="10">
        <v>0</v>
      </c>
      <c r="K687" s="10">
        <v>0</v>
      </c>
      <c r="L687" s="10">
        <f t="shared" si="51"/>
        <v>259.74</v>
      </c>
    </row>
    <row r="688" spans="1:12" ht="13" hidden="1" x14ac:dyDescent="0.15">
      <c r="A688" s="65" t="s">
        <v>103</v>
      </c>
      <c r="B688" s="10">
        <v>0</v>
      </c>
      <c r="C688" s="10">
        <v>0</v>
      </c>
      <c r="D688" s="10">
        <v>0</v>
      </c>
      <c r="E688" s="10">
        <v>1389.59</v>
      </c>
      <c r="F688" s="10">
        <v>11345.05</v>
      </c>
      <c r="G688" s="10">
        <v>28890.82</v>
      </c>
      <c r="H688" s="10">
        <v>42214.09</v>
      </c>
      <c r="I688" s="10">
        <v>70957.94</v>
      </c>
      <c r="J688" s="10">
        <v>22817.41</v>
      </c>
      <c r="K688" s="10">
        <v>7813.56</v>
      </c>
      <c r="L688" s="10">
        <f t="shared" si="51"/>
        <v>185428.46</v>
      </c>
    </row>
    <row r="689" spans="1:12" ht="13" hidden="1" x14ac:dyDescent="0.15">
      <c r="A689" s="65" t="s">
        <v>101</v>
      </c>
      <c r="B689" s="10">
        <v>0</v>
      </c>
      <c r="C689" s="10">
        <v>0</v>
      </c>
      <c r="D689" s="10">
        <v>0</v>
      </c>
      <c r="E689" s="10">
        <v>0</v>
      </c>
      <c r="F689" s="10">
        <v>19182</v>
      </c>
      <c r="G689" s="10">
        <v>291155.74</v>
      </c>
      <c r="H689" s="10">
        <v>56685.06</v>
      </c>
      <c r="I689" s="10">
        <v>125548.97</v>
      </c>
      <c r="J689" s="10">
        <v>37085.949999999997</v>
      </c>
      <c r="K689" s="10">
        <v>3352.02</v>
      </c>
      <c r="L689" s="10">
        <f t="shared" si="51"/>
        <v>533009.74</v>
      </c>
    </row>
    <row r="690" spans="1:12" ht="13" hidden="1" x14ac:dyDescent="0.15">
      <c r="A690" s="65" t="s">
        <v>197</v>
      </c>
      <c r="B690" s="10">
        <v>0</v>
      </c>
      <c r="C690" s="10">
        <v>0</v>
      </c>
      <c r="D690" s="10">
        <v>0</v>
      </c>
      <c r="E690" s="10">
        <v>0</v>
      </c>
      <c r="F690" s="10">
        <v>0</v>
      </c>
      <c r="G690" s="10">
        <v>0</v>
      </c>
      <c r="H690" s="10">
        <v>31250</v>
      </c>
      <c r="I690" s="10">
        <v>46875</v>
      </c>
      <c r="J690" s="10">
        <v>31250</v>
      </c>
      <c r="K690" s="10">
        <v>0</v>
      </c>
      <c r="L690" s="10">
        <f t="shared" si="51"/>
        <v>109375</v>
      </c>
    </row>
    <row r="691" spans="1:12" ht="13" hidden="1" x14ac:dyDescent="0.15">
      <c r="A691" s="65" t="s">
        <v>199</v>
      </c>
      <c r="B691" s="10">
        <v>0</v>
      </c>
      <c r="C691" s="10">
        <v>0</v>
      </c>
      <c r="D691" s="10">
        <v>0</v>
      </c>
      <c r="E691" s="10">
        <v>0</v>
      </c>
      <c r="F691" s="10">
        <v>0</v>
      </c>
      <c r="G691" s="10">
        <v>1735.91</v>
      </c>
      <c r="H691" s="10">
        <v>8908.08</v>
      </c>
      <c r="I691" s="10">
        <v>5042.46</v>
      </c>
      <c r="J691" s="10">
        <v>0</v>
      </c>
      <c r="K691" s="10">
        <v>0</v>
      </c>
      <c r="L691" s="10">
        <f t="shared" si="51"/>
        <v>15686.45</v>
      </c>
    </row>
    <row r="692" spans="1:12" ht="13" hidden="1" x14ac:dyDescent="0.15">
      <c r="A692" s="65" t="s">
        <v>100</v>
      </c>
      <c r="B692" s="10">
        <v>0</v>
      </c>
      <c r="C692" s="10">
        <v>0</v>
      </c>
      <c r="D692" s="10">
        <v>0</v>
      </c>
      <c r="E692" s="10">
        <v>8367.82</v>
      </c>
      <c r="F692" s="10">
        <v>298</v>
      </c>
      <c r="G692" s="10">
        <v>119792.67</v>
      </c>
      <c r="H692" s="10">
        <v>124712.36</v>
      </c>
      <c r="I692" s="10">
        <v>226820.72</v>
      </c>
      <c r="J692" s="10">
        <v>48458.3</v>
      </c>
      <c r="K692" s="10">
        <v>0</v>
      </c>
      <c r="L692" s="10">
        <f t="shared" si="51"/>
        <v>528449.87</v>
      </c>
    </row>
    <row r="693" spans="1:12" ht="13" hidden="1" x14ac:dyDescent="0.15">
      <c r="A693" s="65" t="s">
        <v>201</v>
      </c>
      <c r="B693" s="10">
        <v>0</v>
      </c>
      <c r="C693" s="10">
        <v>0</v>
      </c>
      <c r="D693" s="10">
        <v>0</v>
      </c>
      <c r="E693" s="10">
        <v>74422.81</v>
      </c>
      <c r="F693" s="10">
        <v>8047.85</v>
      </c>
      <c r="G693" s="10">
        <v>199352.34</v>
      </c>
      <c r="H693" s="10">
        <v>101448.58</v>
      </c>
      <c r="I693" s="10">
        <v>110823.19</v>
      </c>
      <c r="J693" s="10">
        <v>115637.73</v>
      </c>
      <c r="K693" s="10">
        <v>16640</v>
      </c>
      <c r="L693" s="10">
        <f t="shared" si="51"/>
        <v>626372.5</v>
      </c>
    </row>
    <row r="694" spans="1:12" ht="13" hidden="1" x14ac:dyDescent="0.15">
      <c r="A694" s="65" t="s">
        <v>99</v>
      </c>
      <c r="B694" s="10">
        <v>0</v>
      </c>
      <c r="C694" s="10">
        <v>0</v>
      </c>
      <c r="D694" s="10">
        <v>0</v>
      </c>
      <c r="E694" s="10">
        <v>55227.56</v>
      </c>
      <c r="F694" s="10">
        <v>218401.73</v>
      </c>
      <c r="G694" s="10">
        <v>2580077.86</v>
      </c>
      <c r="H694" s="10">
        <v>1462576.65</v>
      </c>
      <c r="I694" s="10">
        <v>3088693.16</v>
      </c>
      <c r="J694" s="10">
        <v>611190.94999999995</v>
      </c>
      <c r="K694" s="10">
        <v>29260.73</v>
      </c>
      <c r="L694" s="10">
        <f t="shared" si="51"/>
        <v>8045428.6400000006</v>
      </c>
    </row>
    <row r="695" spans="1:12" ht="13" hidden="1" x14ac:dyDescent="0.15">
      <c r="A695" s="65" t="s">
        <v>202</v>
      </c>
      <c r="B695" s="10">
        <v>0</v>
      </c>
      <c r="C695" s="10">
        <v>0</v>
      </c>
      <c r="D695" s="10">
        <v>0</v>
      </c>
      <c r="E695" s="10">
        <v>0</v>
      </c>
      <c r="F695" s="10">
        <v>350</v>
      </c>
      <c r="G695" s="10">
        <v>2000</v>
      </c>
      <c r="H695" s="10">
        <v>0</v>
      </c>
      <c r="I695" s="10">
        <v>0</v>
      </c>
      <c r="J695" s="10">
        <v>0</v>
      </c>
      <c r="K695" s="10">
        <v>0</v>
      </c>
      <c r="L695" s="10">
        <f t="shared" si="51"/>
        <v>2350</v>
      </c>
    </row>
    <row r="696" spans="1:12" ht="13" hidden="1" x14ac:dyDescent="0.15">
      <c r="A696" s="65" t="s">
        <v>203</v>
      </c>
      <c r="B696" s="10">
        <v>0</v>
      </c>
      <c r="C696" s="10">
        <v>0</v>
      </c>
      <c r="D696" s="10">
        <v>0</v>
      </c>
      <c r="E696" s="10">
        <v>0</v>
      </c>
      <c r="F696" s="10">
        <v>0</v>
      </c>
      <c r="G696" s="10">
        <v>30000</v>
      </c>
      <c r="H696" s="10">
        <v>0</v>
      </c>
      <c r="I696" s="10">
        <v>0</v>
      </c>
      <c r="J696" s="10">
        <v>0</v>
      </c>
      <c r="K696" s="10">
        <v>0</v>
      </c>
      <c r="L696" s="10">
        <f t="shared" si="51"/>
        <v>30000</v>
      </c>
    </row>
    <row r="697" spans="1:12" ht="13" hidden="1" x14ac:dyDescent="0.15">
      <c r="A697" s="65" t="s">
        <v>132</v>
      </c>
      <c r="B697" s="10">
        <v>0</v>
      </c>
      <c r="C697" s="10">
        <v>0</v>
      </c>
      <c r="D697" s="10">
        <v>0</v>
      </c>
      <c r="E697" s="10">
        <v>0</v>
      </c>
      <c r="F697" s="10">
        <v>3746.68</v>
      </c>
      <c r="G697" s="10">
        <v>15733.41</v>
      </c>
      <c r="H697" s="10">
        <v>17940.18</v>
      </c>
      <c r="I697" s="10">
        <v>20863.03</v>
      </c>
      <c r="J697" s="10">
        <v>4014.38</v>
      </c>
      <c r="K697" s="10">
        <v>0</v>
      </c>
      <c r="L697" s="10">
        <f t="shared" si="51"/>
        <v>62297.68</v>
      </c>
    </row>
    <row r="698" spans="1:12" ht="13" hidden="1" x14ac:dyDescent="0.15">
      <c r="A698" s="65" t="s">
        <v>98</v>
      </c>
      <c r="B698" s="10">
        <v>0</v>
      </c>
      <c r="C698" s="10">
        <v>0</v>
      </c>
      <c r="D698" s="10">
        <v>0</v>
      </c>
      <c r="E698" s="10">
        <v>0</v>
      </c>
      <c r="F698" s="10">
        <v>0</v>
      </c>
      <c r="G698" s="10">
        <v>1632.68</v>
      </c>
      <c r="H698" s="10">
        <v>0</v>
      </c>
      <c r="I698" s="10">
        <v>5901.81</v>
      </c>
      <c r="J698" s="10">
        <v>5054.62</v>
      </c>
      <c r="K698" s="10">
        <v>0</v>
      </c>
      <c r="L698" s="10">
        <f t="shared" si="51"/>
        <v>12589.11</v>
      </c>
    </row>
    <row r="699" spans="1:12" ht="13" hidden="1" x14ac:dyDescent="0.15">
      <c r="A699" s="65" t="s">
        <v>96</v>
      </c>
      <c r="B699" s="10">
        <v>0</v>
      </c>
      <c r="C699" s="10">
        <v>0</v>
      </c>
      <c r="D699" s="10">
        <v>0</v>
      </c>
      <c r="E699" s="10">
        <v>0</v>
      </c>
      <c r="F699" s="10">
        <v>0</v>
      </c>
      <c r="G699" s="10">
        <v>0</v>
      </c>
      <c r="H699" s="10">
        <v>14036.4</v>
      </c>
      <c r="I699" s="10">
        <v>0</v>
      </c>
      <c r="J699" s="10">
        <v>0</v>
      </c>
      <c r="K699" s="10">
        <v>0</v>
      </c>
      <c r="L699" s="10">
        <f t="shared" si="51"/>
        <v>14036.4</v>
      </c>
    </row>
    <row r="700" spans="1:12" ht="13" hidden="1" x14ac:dyDescent="0.15">
      <c r="A700" s="65" t="s">
        <v>95</v>
      </c>
      <c r="B700" s="10">
        <v>0</v>
      </c>
      <c r="C700" s="10">
        <v>0</v>
      </c>
      <c r="D700" s="10">
        <v>0</v>
      </c>
      <c r="E700" s="10">
        <v>0</v>
      </c>
      <c r="F700" s="10">
        <v>0</v>
      </c>
      <c r="G700" s="10">
        <v>200.63</v>
      </c>
      <c r="H700" s="10">
        <v>0</v>
      </c>
      <c r="I700" s="10">
        <v>28.89</v>
      </c>
      <c r="J700" s="10">
        <v>28.89</v>
      </c>
      <c r="K700" s="10">
        <v>0</v>
      </c>
      <c r="L700" s="10">
        <f t="shared" si="51"/>
        <v>258.40999999999997</v>
      </c>
    </row>
    <row r="701" spans="1:12" ht="13" hidden="1" x14ac:dyDescent="0.15">
      <c r="A701" s="65" t="s">
        <v>93</v>
      </c>
      <c r="B701" s="10">
        <v>0</v>
      </c>
      <c r="C701" s="10">
        <v>0</v>
      </c>
      <c r="D701" s="10">
        <v>0</v>
      </c>
      <c r="E701" s="10">
        <v>0</v>
      </c>
      <c r="F701" s="10">
        <v>0</v>
      </c>
      <c r="G701" s="10">
        <v>39121.910000000003</v>
      </c>
      <c r="H701" s="10">
        <v>16014.81</v>
      </c>
      <c r="I701" s="10">
        <v>90912.54</v>
      </c>
      <c r="J701" s="10">
        <v>14638.13</v>
      </c>
      <c r="K701" s="10">
        <v>0</v>
      </c>
      <c r="L701" s="10">
        <f t="shared" si="51"/>
        <v>160687.39000000001</v>
      </c>
    </row>
    <row r="702" spans="1:12" ht="13" hidden="1" x14ac:dyDescent="0.15">
      <c r="A702" s="65" t="s">
        <v>91</v>
      </c>
      <c r="B702" s="10">
        <v>0</v>
      </c>
      <c r="C702" s="10">
        <v>0</v>
      </c>
      <c r="D702" s="10">
        <v>0</v>
      </c>
      <c r="E702" s="10">
        <v>25.95</v>
      </c>
      <c r="F702" s="10">
        <v>2180.56</v>
      </c>
      <c r="G702" s="10">
        <v>12200.09</v>
      </c>
      <c r="H702" s="10">
        <v>20197.38</v>
      </c>
      <c r="I702" s="10">
        <v>6012</v>
      </c>
      <c r="J702" s="10">
        <v>210.06</v>
      </c>
      <c r="K702" s="10">
        <v>0</v>
      </c>
      <c r="L702" s="10">
        <f t="shared" si="51"/>
        <v>40826.04</v>
      </c>
    </row>
    <row r="703" spans="1:12" ht="13" hidden="1" x14ac:dyDescent="0.15">
      <c r="A703" s="65" t="s">
        <v>90</v>
      </c>
      <c r="B703" s="10">
        <v>0</v>
      </c>
      <c r="C703" s="10">
        <v>0</v>
      </c>
      <c r="D703" s="10">
        <v>0</v>
      </c>
      <c r="E703" s="10">
        <v>0</v>
      </c>
      <c r="F703" s="10">
        <v>1290.3</v>
      </c>
      <c r="G703" s="10">
        <v>3458.11</v>
      </c>
      <c r="H703" s="10">
        <v>7609.37</v>
      </c>
      <c r="I703" s="10">
        <v>7114.9</v>
      </c>
      <c r="J703" s="10">
        <v>459.41</v>
      </c>
      <c r="K703" s="10">
        <v>0</v>
      </c>
      <c r="L703" s="10">
        <f t="shared" si="51"/>
        <v>19932.09</v>
      </c>
    </row>
    <row r="704" spans="1:12" ht="13" hidden="1" x14ac:dyDescent="0.15">
      <c r="A704" s="65" t="s">
        <v>88</v>
      </c>
      <c r="B704" s="10">
        <v>0</v>
      </c>
      <c r="C704" s="10">
        <v>0</v>
      </c>
      <c r="D704" s="10">
        <v>0</v>
      </c>
      <c r="E704" s="10">
        <v>110.15</v>
      </c>
      <c r="F704" s="10">
        <v>0</v>
      </c>
      <c r="G704" s="10">
        <v>0</v>
      </c>
      <c r="H704" s="10">
        <v>427.89</v>
      </c>
      <c r="I704" s="10">
        <v>433.14</v>
      </c>
      <c r="J704" s="10">
        <v>-0.95</v>
      </c>
      <c r="K704" s="10">
        <v>0</v>
      </c>
      <c r="L704" s="10">
        <f t="shared" si="51"/>
        <v>970.2299999999999</v>
      </c>
    </row>
    <row r="705" spans="1:12" ht="13" hidden="1" x14ac:dyDescent="0.15">
      <c r="A705" s="65" t="s">
        <v>87</v>
      </c>
      <c r="B705" s="10">
        <v>0</v>
      </c>
      <c r="C705" s="10">
        <v>0</v>
      </c>
      <c r="D705" s="10">
        <v>0</v>
      </c>
      <c r="E705" s="10">
        <v>0</v>
      </c>
      <c r="F705" s="10">
        <v>0</v>
      </c>
      <c r="G705" s="10">
        <v>0</v>
      </c>
      <c r="H705" s="10">
        <v>300.55</v>
      </c>
      <c r="I705" s="10">
        <v>314.5</v>
      </c>
      <c r="J705" s="10">
        <v>-0.4</v>
      </c>
      <c r="K705" s="10">
        <v>0</v>
      </c>
      <c r="L705" s="10">
        <f t="shared" si="51"/>
        <v>614.65</v>
      </c>
    </row>
    <row r="706" spans="1:12" ht="13" hidden="1" x14ac:dyDescent="0.15">
      <c r="A706" s="65" t="s">
        <v>86</v>
      </c>
      <c r="B706" s="10">
        <v>0</v>
      </c>
      <c r="C706" s="10">
        <v>0</v>
      </c>
      <c r="D706" s="10">
        <v>0</v>
      </c>
      <c r="E706" s="10">
        <v>1130.3399999999999</v>
      </c>
      <c r="F706" s="10">
        <v>0</v>
      </c>
      <c r="G706" s="10">
        <v>0</v>
      </c>
      <c r="H706" s="10">
        <v>1556.76</v>
      </c>
      <c r="I706" s="10">
        <v>1689.13</v>
      </c>
      <c r="J706" s="10">
        <v>-3.48</v>
      </c>
      <c r="K706" s="10">
        <v>0</v>
      </c>
      <c r="L706" s="10">
        <f t="shared" si="51"/>
        <v>4372.75</v>
      </c>
    </row>
    <row r="707" spans="1:12" ht="13" hidden="1" x14ac:dyDescent="0.15">
      <c r="A707" s="65" t="s">
        <v>85</v>
      </c>
      <c r="B707" s="10">
        <v>0</v>
      </c>
      <c r="C707" s="10">
        <v>0</v>
      </c>
      <c r="D707" s="10">
        <v>0</v>
      </c>
      <c r="E707" s="10">
        <v>8147.85</v>
      </c>
      <c r="F707" s="10">
        <v>0</v>
      </c>
      <c r="G707" s="10">
        <v>0</v>
      </c>
      <c r="H707" s="10">
        <v>5640.95</v>
      </c>
      <c r="I707" s="10">
        <v>16492.54</v>
      </c>
      <c r="J707" s="10">
        <v>-12.82</v>
      </c>
      <c r="K707" s="10">
        <v>0</v>
      </c>
      <c r="L707" s="10">
        <f t="shared" si="51"/>
        <v>30268.52</v>
      </c>
    </row>
    <row r="708" spans="1:12" ht="13" hidden="1" x14ac:dyDescent="0.15">
      <c r="A708" s="65" t="s">
        <v>84</v>
      </c>
      <c r="B708" s="10">
        <v>0</v>
      </c>
      <c r="C708" s="10">
        <v>0</v>
      </c>
      <c r="D708" s="10">
        <v>0</v>
      </c>
      <c r="E708" s="10">
        <v>35.74</v>
      </c>
      <c r="F708" s="10">
        <v>52.17</v>
      </c>
      <c r="G708" s="10">
        <v>56.72</v>
      </c>
      <c r="H708" s="10">
        <v>48.1</v>
      </c>
      <c r="I708" s="10">
        <v>52.53</v>
      </c>
      <c r="J708" s="10">
        <v>35.200000000000003</v>
      </c>
      <c r="K708" s="10">
        <v>0</v>
      </c>
      <c r="L708" s="10">
        <f t="shared" si="51"/>
        <v>280.45999999999998</v>
      </c>
    </row>
    <row r="709" spans="1:12" ht="13" hidden="1" x14ac:dyDescent="0.15">
      <c r="A709" s="65" t="s">
        <v>83</v>
      </c>
      <c r="B709" s="10">
        <v>0</v>
      </c>
      <c r="C709" s="10">
        <v>0</v>
      </c>
      <c r="D709" s="10">
        <v>0</v>
      </c>
      <c r="E709" s="10">
        <v>1529.42</v>
      </c>
      <c r="F709" s="10">
        <v>9011.77</v>
      </c>
      <c r="G709" s="10">
        <v>4852.78</v>
      </c>
      <c r="H709" s="10">
        <v>3515.86</v>
      </c>
      <c r="I709" s="10">
        <v>2154.4</v>
      </c>
      <c r="J709" s="10">
        <v>3197.41</v>
      </c>
      <c r="K709" s="10">
        <v>0</v>
      </c>
      <c r="L709" s="10">
        <f t="shared" si="51"/>
        <v>24261.640000000003</v>
      </c>
    </row>
    <row r="710" spans="1:12" ht="13" hidden="1" x14ac:dyDescent="0.15">
      <c r="A710" s="65" t="s">
        <v>82</v>
      </c>
      <c r="B710" s="10">
        <v>0</v>
      </c>
      <c r="C710" s="10">
        <v>0</v>
      </c>
      <c r="D710" s="10">
        <v>0</v>
      </c>
      <c r="E710" s="10">
        <v>34008.22</v>
      </c>
      <c r="F710" s="10">
        <v>8387.5499999999993</v>
      </c>
      <c r="G710" s="10">
        <v>8506.18</v>
      </c>
      <c r="H710" s="10">
        <v>6765.35</v>
      </c>
      <c r="I710" s="10">
        <v>8730.6299999999992</v>
      </c>
      <c r="J710" s="10">
        <v>6004.09</v>
      </c>
      <c r="K710" s="10">
        <v>0</v>
      </c>
      <c r="L710" s="10">
        <f t="shared" si="51"/>
        <v>72402.02</v>
      </c>
    </row>
    <row r="711" spans="1:12" ht="13" hidden="1" x14ac:dyDescent="0.15">
      <c r="A711" s="65" t="s">
        <v>81</v>
      </c>
      <c r="B711" s="10">
        <v>0</v>
      </c>
      <c r="C711" s="10">
        <v>0</v>
      </c>
      <c r="D711" s="10">
        <v>0</v>
      </c>
      <c r="E711" s="10">
        <v>556.25</v>
      </c>
      <c r="F711" s="10">
        <v>1143.08</v>
      </c>
      <c r="G711" s="10">
        <v>1143.52</v>
      </c>
      <c r="H711" s="10">
        <v>1049.51</v>
      </c>
      <c r="I711" s="10">
        <v>1010.58</v>
      </c>
      <c r="J711" s="10">
        <v>1011.61</v>
      </c>
      <c r="K711" s="10">
        <v>0</v>
      </c>
      <c r="L711" s="10">
        <f t="shared" si="51"/>
        <v>5914.5499999999993</v>
      </c>
    </row>
    <row r="712" spans="1:12" ht="13" hidden="1" x14ac:dyDescent="0.15">
      <c r="A712" s="65" t="s">
        <v>74</v>
      </c>
      <c r="B712" s="10">
        <v>0</v>
      </c>
      <c r="C712" s="10">
        <v>0</v>
      </c>
      <c r="D712" s="10">
        <v>0</v>
      </c>
      <c r="E712" s="10">
        <v>7835</v>
      </c>
      <c r="F712" s="10">
        <v>8024.02</v>
      </c>
      <c r="G712" s="10">
        <v>7522.95</v>
      </c>
      <c r="H712" s="10">
        <v>4974.45</v>
      </c>
      <c r="I712" s="10">
        <v>6175</v>
      </c>
      <c r="J712" s="10">
        <v>1359.36</v>
      </c>
      <c r="K712" s="10">
        <v>0</v>
      </c>
      <c r="L712" s="10">
        <f t="shared" si="51"/>
        <v>35890.78</v>
      </c>
    </row>
    <row r="713" spans="1:12" ht="13" hidden="1" x14ac:dyDescent="0.15">
      <c r="A713" s="65" t="s">
        <v>73</v>
      </c>
      <c r="B713" s="10">
        <v>0</v>
      </c>
      <c r="C713" s="10">
        <v>0</v>
      </c>
      <c r="D713" s="10">
        <v>0</v>
      </c>
      <c r="E713" s="10">
        <v>7030.08</v>
      </c>
      <c r="F713" s="10">
        <v>12.02</v>
      </c>
      <c r="G713" s="10">
        <v>1634.62</v>
      </c>
      <c r="H713" s="10">
        <v>-2556.9899999999998</v>
      </c>
      <c r="I713" s="10">
        <v>1021.61</v>
      </c>
      <c r="J713" s="10">
        <v>-2884.62</v>
      </c>
      <c r="K713" s="10">
        <v>0</v>
      </c>
      <c r="L713" s="10">
        <f t="shared" si="51"/>
        <v>4256.7200000000012</v>
      </c>
    </row>
    <row r="714" spans="1:12" ht="13" hidden="1" x14ac:dyDescent="0.15">
      <c r="A714" s="65" t="s">
        <v>71</v>
      </c>
      <c r="B714" s="10">
        <v>0</v>
      </c>
      <c r="C714" s="10">
        <v>0</v>
      </c>
      <c r="D714" s="10">
        <v>0</v>
      </c>
      <c r="E714" s="10">
        <v>28572.7</v>
      </c>
      <c r="F714" s="10">
        <v>50000.04</v>
      </c>
      <c r="G714" s="10">
        <v>50000.04</v>
      </c>
      <c r="H714" s="10">
        <v>60644.59</v>
      </c>
      <c r="I714" s="10">
        <v>64597.57</v>
      </c>
      <c r="J714" s="10">
        <v>32429.51</v>
      </c>
      <c r="K714" s="10">
        <v>0</v>
      </c>
      <c r="L714" s="10">
        <f t="shared" si="51"/>
        <v>286244.45</v>
      </c>
    </row>
    <row r="715" spans="1:12" ht="13" hidden="1" x14ac:dyDescent="0.15">
      <c r="A715" s="66" t="s">
        <v>212</v>
      </c>
      <c r="B715" s="16">
        <f t="shared" ref="B715:L715" si="52">SUM(B676:B714)</f>
        <v>0</v>
      </c>
      <c r="C715" s="16">
        <f t="shared" si="52"/>
        <v>0</v>
      </c>
      <c r="D715" s="16">
        <f t="shared" si="52"/>
        <v>0</v>
      </c>
      <c r="E715" s="16">
        <f t="shared" si="52"/>
        <v>240064.42</v>
      </c>
      <c r="F715" s="16">
        <f t="shared" si="52"/>
        <v>355617.06</v>
      </c>
      <c r="G715" s="16">
        <f t="shared" si="52"/>
        <v>3414106.16</v>
      </c>
      <c r="H715" s="16">
        <f t="shared" si="52"/>
        <v>2006369.61</v>
      </c>
      <c r="I715" s="16">
        <f t="shared" si="52"/>
        <v>3924224.9099999997</v>
      </c>
      <c r="J715" s="16">
        <f t="shared" si="52"/>
        <v>944293.02</v>
      </c>
      <c r="K715" s="16">
        <f t="shared" si="52"/>
        <v>58176.72</v>
      </c>
      <c r="L715" s="16">
        <f t="shared" si="52"/>
        <v>10942851.900000002</v>
      </c>
    </row>
    <row r="716" spans="1:12" ht="13" hidden="1" x14ac:dyDescent="0.15">
      <c r="A716" s="64" t="s">
        <v>213</v>
      </c>
      <c r="B716" s="7"/>
      <c r="C716" s="7"/>
      <c r="D716" s="7"/>
      <c r="E716" s="7"/>
      <c r="F716" s="7"/>
      <c r="G716" s="7"/>
      <c r="H716" s="7"/>
      <c r="I716" s="7"/>
      <c r="J716" s="7"/>
      <c r="K716" s="7"/>
      <c r="L716" s="7"/>
    </row>
    <row r="717" spans="1:12" ht="13" hidden="1" x14ac:dyDescent="0.15">
      <c r="A717" s="65" t="s">
        <v>129</v>
      </c>
      <c r="B717" s="10">
        <v>0</v>
      </c>
      <c r="C717" s="10">
        <v>0</v>
      </c>
      <c r="D717" s="10">
        <v>0</v>
      </c>
      <c r="E717" s="10">
        <v>5986.63</v>
      </c>
      <c r="F717" s="10">
        <v>6531.3</v>
      </c>
      <c r="G717" s="10">
        <v>8678.69</v>
      </c>
      <c r="H717" s="10">
        <v>8639.9699999999993</v>
      </c>
      <c r="I717" s="10">
        <v>8615.84</v>
      </c>
      <c r="J717" s="10">
        <v>9126.5300000000007</v>
      </c>
      <c r="K717" s="10">
        <v>3603.49</v>
      </c>
      <c r="L717" s="10">
        <f t="shared" ref="L717:L744" si="53">SUM(B717:K717)</f>
        <v>51182.450000000004</v>
      </c>
    </row>
    <row r="718" spans="1:12" ht="13" hidden="1" x14ac:dyDescent="0.15">
      <c r="A718" s="65" t="s">
        <v>127</v>
      </c>
      <c r="B718" s="10">
        <v>0</v>
      </c>
      <c r="C718" s="10">
        <v>0</v>
      </c>
      <c r="D718" s="10">
        <v>0</v>
      </c>
      <c r="E718" s="10">
        <v>2020.15</v>
      </c>
      <c r="F718" s="10">
        <v>2988.71</v>
      </c>
      <c r="G718" s="10">
        <v>2223.56</v>
      </c>
      <c r="H718" s="10">
        <v>1935.56</v>
      </c>
      <c r="I718" s="10">
        <v>2437.4899999999998</v>
      </c>
      <c r="J718" s="10">
        <v>2602.83</v>
      </c>
      <c r="K718" s="10">
        <v>871.46</v>
      </c>
      <c r="L718" s="10">
        <f t="shared" si="53"/>
        <v>15079.759999999998</v>
      </c>
    </row>
    <row r="719" spans="1:12" ht="13" hidden="1" x14ac:dyDescent="0.15">
      <c r="A719" s="65" t="s">
        <v>126</v>
      </c>
      <c r="B719" s="10">
        <v>0</v>
      </c>
      <c r="C719" s="10">
        <v>0</v>
      </c>
      <c r="D719" s="10">
        <v>0</v>
      </c>
      <c r="E719" s="10">
        <v>2117.4</v>
      </c>
      <c r="F719" s="10">
        <v>2453.5700000000002</v>
      </c>
      <c r="G719" s="10">
        <v>1212.1400000000001</v>
      </c>
      <c r="H719" s="10">
        <v>1378.62</v>
      </c>
      <c r="I719" s="10">
        <v>1140.25</v>
      </c>
      <c r="J719" s="10">
        <v>1448.18</v>
      </c>
      <c r="K719" s="10">
        <v>161.35</v>
      </c>
      <c r="L719" s="10">
        <f t="shared" si="53"/>
        <v>9911.51</v>
      </c>
    </row>
    <row r="720" spans="1:12" ht="13" hidden="1" x14ac:dyDescent="0.15">
      <c r="A720" s="65" t="s">
        <v>125</v>
      </c>
      <c r="B720" s="10">
        <v>0</v>
      </c>
      <c r="C720" s="10">
        <v>0</v>
      </c>
      <c r="D720" s="10">
        <v>0</v>
      </c>
      <c r="E720" s="10">
        <v>0</v>
      </c>
      <c r="F720" s="10">
        <v>138.63999999999999</v>
      </c>
      <c r="G720" s="10">
        <v>348.87</v>
      </c>
      <c r="H720" s="10">
        <v>541.72</v>
      </c>
      <c r="I720" s="10">
        <v>485.12</v>
      </c>
      <c r="J720" s="10">
        <v>1182.46</v>
      </c>
      <c r="K720" s="10">
        <v>333.25</v>
      </c>
      <c r="L720" s="10">
        <f t="shared" si="53"/>
        <v>3030.06</v>
      </c>
    </row>
    <row r="721" spans="1:12" ht="13" hidden="1" x14ac:dyDescent="0.15">
      <c r="A721" s="65" t="s">
        <v>123</v>
      </c>
      <c r="B721" s="10">
        <v>0</v>
      </c>
      <c r="C721" s="10">
        <v>0</v>
      </c>
      <c r="D721" s="10">
        <v>0</v>
      </c>
      <c r="E721" s="10">
        <v>246.47</v>
      </c>
      <c r="F721" s="10">
        <v>946.7</v>
      </c>
      <c r="G721" s="10">
        <v>992.34</v>
      </c>
      <c r="H721" s="10">
        <v>990.07</v>
      </c>
      <c r="I721" s="10">
        <v>947.43</v>
      </c>
      <c r="J721" s="10">
        <v>684.44</v>
      </c>
      <c r="K721" s="10">
        <v>555.21</v>
      </c>
      <c r="L721" s="10">
        <f t="shared" si="53"/>
        <v>5362.6600000000008</v>
      </c>
    </row>
    <row r="722" spans="1:12" ht="13" hidden="1" x14ac:dyDescent="0.15">
      <c r="A722" s="65" t="s">
        <v>120</v>
      </c>
      <c r="B722" s="10">
        <v>0</v>
      </c>
      <c r="C722" s="10">
        <v>0</v>
      </c>
      <c r="D722" s="10">
        <v>0</v>
      </c>
      <c r="E722" s="10">
        <v>0</v>
      </c>
      <c r="F722" s="10">
        <v>0</v>
      </c>
      <c r="G722" s="10">
        <v>0</v>
      </c>
      <c r="H722" s="10">
        <v>90</v>
      </c>
      <c r="I722" s="10">
        <v>0</v>
      </c>
      <c r="J722" s="10">
        <v>0</v>
      </c>
      <c r="K722" s="10">
        <v>0</v>
      </c>
      <c r="L722" s="10">
        <f t="shared" si="53"/>
        <v>90</v>
      </c>
    </row>
    <row r="723" spans="1:12" ht="13" hidden="1" x14ac:dyDescent="0.15">
      <c r="A723" s="65" t="s">
        <v>112</v>
      </c>
      <c r="B723" s="10">
        <v>0</v>
      </c>
      <c r="C723" s="10">
        <v>0</v>
      </c>
      <c r="D723" s="10">
        <v>0</v>
      </c>
      <c r="E723" s="10">
        <v>69.72</v>
      </c>
      <c r="F723" s="10">
        <v>209.16</v>
      </c>
      <c r="G723" s="10">
        <v>139.43</v>
      </c>
      <c r="H723" s="10">
        <v>0</v>
      </c>
      <c r="I723" s="10">
        <v>0</v>
      </c>
      <c r="J723" s="10">
        <v>0</v>
      </c>
      <c r="K723" s="10">
        <v>0</v>
      </c>
      <c r="L723" s="10">
        <f t="shared" si="53"/>
        <v>418.31</v>
      </c>
    </row>
    <row r="724" spans="1:12" ht="13" hidden="1" x14ac:dyDescent="0.15">
      <c r="A724" s="65" t="s">
        <v>107</v>
      </c>
      <c r="B724" s="10">
        <v>0</v>
      </c>
      <c r="C724" s="10">
        <v>0</v>
      </c>
      <c r="D724" s="10">
        <v>0</v>
      </c>
      <c r="E724" s="10">
        <v>0</v>
      </c>
      <c r="F724" s="10">
        <v>331.88</v>
      </c>
      <c r="G724" s="10">
        <v>181.54</v>
      </c>
      <c r="H724" s="10">
        <v>412.92</v>
      </c>
      <c r="I724" s="10">
        <v>0</v>
      </c>
      <c r="J724" s="10">
        <v>0</v>
      </c>
      <c r="K724" s="10">
        <v>0</v>
      </c>
      <c r="L724" s="10">
        <f t="shared" si="53"/>
        <v>926.33999999999992</v>
      </c>
    </row>
    <row r="725" spans="1:12" ht="13" hidden="1" x14ac:dyDescent="0.15">
      <c r="A725" s="65" t="s">
        <v>105</v>
      </c>
      <c r="B725" s="10">
        <v>0</v>
      </c>
      <c r="C725" s="10">
        <v>0</v>
      </c>
      <c r="D725" s="10">
        <v>0</v>
      </c>
      <c r="E725" s="10">
        <v>2020.83</v>
      </c>
      <c r="F725" s="10">
        <v>6062.49</v>
      </c>
      <c r="G725" s="10">
        <v>6062.49</v>
      </c>
      <c r="H725" s="10">
        <v>6062.49</v>
      </c>
      <c r="I725" s="10">
        <v>6062.51</v>
      </c>
      <c r="J725" s="10">
        <v>6062.49</v>
      </c>
      <c r="K725" s="10">
        <v>4041.66</v>
      </c>
      <c r="L725" s="10">
        <f t="shared" si="53"/>
        <v>36374.959999999992</v>
      </c>
    </row>
    <row r="726" spans="1:12" ht="13" hidden="1" x14ac:dyDescent="0.15">
      <c r="A726" s="65" t="s">
        <v>103</v>
      </c>
      <c r="B726" s="10">
        <v>0</v>
      </c>
      <c r="C726" s="10">
        <v>0</v>
      </c>
      <c r="D726" s="10">
        <v>0</v>
      </c>
      <c r="E726" s="10">
        <v>0</v>
      </c>
      <c r="F726" s="10">
        <v>0</v>
      </c>
      <c r="G726" s="10">
        <v>35526.800000000003</v>
      </c>
      <c r="H726" s="10">
        <v>0</v>
      </c>
      <c r="I726" s="10">
        <v>0</v>
      </c>
      <c r="J726" s="10">
        <v>0</v>
      </c>
      <c r="K726" s="10">
        <v>0</v>
      </c>
      <c r="L726" s="10">
        <f t="shared" si="53"/>
        <v>35526.800000000003</v>
      </c>
    </row>
    <row r="727" spans="1:12" ht="13" hidden="1" x14ac:dyDescent="0.15">
      <c r="A727" s="65" t="s">
        <v>101</v>
      </c>
      <c r="B727" s="10">
        <v>0</v>
      </c>
      <c r="C727" s="10">
        <v>0</v>
      </c>
      <c r="D727" s="10">
        <v>0</v>
      </c>
      <c r="E727" s="10">
        <v>0</v>
      </c>
      <c r="F727" s="10">
        <v>0</v>
      </c>
      <c r="G727" s="10">
        <v>11250</v>
      </c>
      <c r="H727" s="10">
        <v>31230</v>
      </c>
      <c r="I727" s="10">
        <v>6743.97</v>
      </c>
      <c r="J727" s="10">
        <v>0</v>
      </c>
      <c r="K727" s="10">
        <v>0</v>
      </c>
      <c r="L727" s="10">
        <f t="shared" si="53"/>
        <v>49223.97</v>
      </c>
    </row>
    <row r="728" spans="1:12" ht="13" hidden="1" x14ac:dyDescent="0.15">
      <c r="A728" s="65" t="s">
        <v>100</v>
      </c>
      <c r="B728" s="10">
        <v>0</v>
      </c>
      <c r="C728" s="10">
        <v>0</v>
      </c>
      <c r="D728" s="10">
        <v>0</v>
      </c>
      <c r="E728" s="10">
        <v>0</v>
      </c>
      <c r="F728" s="10">
        <v>5000</v>
      </c>
      <c r="G728" s="10">
        <v>0</v>
      </c>
      <c r="H728" s="10">
        <v>0</v>
      </c>
      <c r="I728" s="10">
        <v>0</v>
      </c>
      <c r="J728" s="10">
        <v>0</v>
      </c>
      <c r="K728" s="10">
        <v>0</v>
      </c>
      <c r="L728" s="10">
        <f t="shared" si="53"/>
        <v>5000</v>
      </c>
    </row>
    <row r="729" spans="1:12" ht="13" hidden="1" x14ac:dyDescent="0.15">
      <c r="A729" s="65" t="s">
        <v>200</v>
      </c>
      <c r="B729" s="10">
        <v>0</v>
      </c>
      <c r="C729" s="10">
        <v>0</v>
      </c>
      <c r="D729" s="10">
        <v>0</v>
      </c>
      <c r="E729" s="10">
        <v>2550</v>
      </c>
      <c r="F729" s="10">
        <v>17650.5</v>
      </c>
      <c r="G729" s="10">
        <v>49924.99</v>
      </c>
      <c r="H729" s="10">
        <v>66645.58</v>
      </c>
      <c r="I729" s="10">
        <v>63570.59</v>
      </c>
      <c r="J729" s="10">
        <v>8460.82</v>
      </c>
      <c r="K729" s="10">
        <v>30317.09</v>
      </c>
      <c r="L729" s="10">
        <f t="shared" si="53"/>
        <v>239119.57</v>
      </c>
    </row>
    <row r="730" spans="1:12" ht="13" hidden="1" x14ac:dyDescent="0.15">
      <c r="A730" s="65" t="s">
        <v>99</v>
      </c>
      <c r="B730" s="10">
        <v>0</v>
      </c>
      <c r="C730" s="10">
        <v>0</v>
      </c>
      <c r="D730" s="10">
        <v>0</v>
      </c>
      <c r="E730" s="10">
        <v>0</v>
      </c>
      <c r="F730" s="10">
        <v>0</v>
      </c>
      <c r="G730" s="10">
        <v>400</v>
      </c>
      <c r="H730" s="10">
        <v>0</v>
      </c>
      <c r="I730" s="10">
        <v>42800</v>
      </c>
      <c r="J730" s="10">
        <v>0</v>
      </c>
      <c r="K730" s="10">
        <v>0</v>
      </c>
      <c r="L730" s="10">
        <f t="shared" si="53"/>
        <v>43200</v>
      </c>
    </row>
    <row r="731" spans="1:12" ht="13" hidden="1" x14ac:dyDescent="0.15">
      <c r="A731" s="65" t="s">
        <v>202</v>
      </c>
      <c r="B731" s="10">
        <v>0</v>
      </c>
      <c r="C731" s="10">
        <v>0</v>
      </c>
      <c r="D731" s="10">
        <v>0</v>
      </c>
      <c r="E731" s="10">
        <v>0</v>
      </c>
      <c r="F731" s="10">
        <v>22166.67</v>
      </c>
      <c r="G731" s="10">
        <v>109119.29</v>
      </c>
      <c r="H731" s="10">
        <v>206205.03</v>
      </c>
      <c r="I731" s="10">
        <v>199003.56</v>
      </c>
      <c r="J731" s="10">
        <v>137134.18</v>
      </c>
      <c r="K731" s="10">
        <v>122588.79</v>
      </c>
      <c r="L731" s="10">
        <f t="shared" si="53"/>
        <v>796217.52</v>
      </c>
    </row>
    <row r="732" spans="1:12" ht="13" hidden="1" x14ac:dyDescent="0.15">
      <c r="A732" s="65" t="s">
        <v>203</v>
      </c>
      <c r="B732" s="10">
        <v>0</v>
      </c>
      <c r="C732" s="10">
        <v>0</v>
      </c>
      <c r="D732" s="10">
        <v>0</v>
      </c>
      <c r="E732" s="10">
        <v>0</v>
      </c>
      <c r="F732" s="10">
        <v>0</v>
      </c>
      <c r="G732" s="10">
        <v>11500</v>
      </c>
      <c r="H732" s="10">
        <v>6000</v>
      </c>
      <c r="I732" s="10">
        <v>0</v>
      </c>
      <c r="J732" s="10">
        <v>0</v>
      </c>
      <c r="K732" s="10">
        <v>0</v>
      </c>
      <c r="L732" s="10">
        <f t="shared" si="53"/>
        <v>17500</v>
      </c>
    </row>
    <row r="733" spans="1:12" ht="13" hidden="1" x14ac:dyDescent="0.15">
      <c r="A733" s="65" t="s">
        <v>95</v>
      </c>
      <c r="B733" s="10">
        <v>0</v>
      </c>
      <c r="C733" s="10">
        <v>0</v>
      </c>
      <c r="D733" s="10">
        <v>0</v>
      </c>
      <c r="E733" s="10">
        <v>0</v>
      </c>
      <c r="F733" s="10">
        <v>0</v>
      </c>
      <c r="G733" s="10">
        <v>18.2</v>
      </c>
      <c r="H733" s="10">
        <v>0</v>
      </c>
      <c r="I733" s="10">
        <v>0</v>
      </c>
      <c r="J733" s="10">
        <v>0</v>
      </c>
      <c r="K733" s="10">
        <v>0</v>
      </c>
      <c r="L733" s="10">
        <f t="shared" si="53"/>
        <v>18.2</v>
      </c>
    </row>
    <row r="734" spans="1:12" ht="13" hidden="1" x14ac:dyDescent="0.15">
      <c r="A734" s="65" t="s">
        <v>94</v>
      </c>
      <c r="B734" s="10">
        <v>0</v>
      </c>
      <c r="C734" s="10">
        <v>0</v>
      </c>
      <c r="D734" s="10">
        <v>0</v>
      </c>
      <c r="E734" s="10">
        <v>0</v>
      </c>
      <c r="F734" s="10">
        <v>0</v>
      </c>
      <c r="G734" s="10">
        <v>0</v>
      </c>
      <c r="H734" s="10">
        <v>96.54</v>
      </c>
      <c r="I734" s="10">
        <v>0</v>
      </c>
      <c r="J734" s="10">
        <v>0</v>
      </c>
      <c r="K734" s="10">
        <v>0</v>
      </c>
      <c r="L734" s="10">
        <f t="shared" si="53"/>
        <v>96.54</v>
      </c>
    </row>
    <row r="735" spans="1:12" ht="13" hidden="1" x14ac:dyDescent="0.15">
      <c r="A735" s="65" t="s">
        <v>93</v>
      </c>
      <c r="B735" s="10">
        <v>0</v>
      </c>
      <c r="C735" s="10">
        <v>0</v>
      </c>
      <c r="D735" s="10">
        <v>0</v>
      </c>
      <c r="E735" s="10">
        <v>0</v>
      </c>
      <c r="F735" s="10">
        <v>1036.68</v>
      </c>
      <c r="G735" s="10">
        <v>2720</v>
      </c>
      <c r="H735" s="10">
        <v>1780.69</v>
      </c>
      <c r="I735" s="10">
        <v>863.94</v>
      </c>
      <c r="J735" s="10">
        <v>0</v>
      </c>
      <c r="K735" s="10">
        <v>0</v>
      </c>
      <c r="L735" s="10">
        <f t="shared" si="53"/>
        <v>6401.3100000000013</v>
      </c>
    </row>
    <row r="736" spans="1:12" ht="13" hidden="1" x14ac:dyDescent="0.15">
      <c r="A736" s="65" t="s">
        <v>91</v>
      </c>
      <c r="B736" s="10">
        <v>0</v>
      </c>
      <c r="C736" s="10">
        <v>0</v>
      </c>
      <c r="D736" s="10">
        <v>0</v>
      </c>
      <c r="E736" s="10">
        <v>0</v>
      </c>
      <c r="F736" s="10">
        <v>208.44</v>
      </c>
      <c r="G736" s="10">
        <v>466.7</v>
      </c>
      <c r="H736" s="10">
        <v>1087.8499999999999</v>
      </c>
      <c r="I736" s="10">
        <v>391.45</v>
      </c>
      <c r="J736" s="10">
        <v>0</v>
      </c>
      <c r="K736" s="10">
        <v>0</v>
      </c>
      <c r="L736" s="10">
        <f t="shared" si="53"/>
        <v>2154.4399999999996</v>
      </c>
    </row>
    <row r="737" spans="1:12" ht="13" hidden="1" x14ac:dyDescent="0.15">
      <c r="A737" s="65" t="s">
        <v>90</v>
      </c>
      <c r="B737" s="10">
        <v>0</v>
      </c>
      <c r="C737" s="10">
        <v>0</v>
      </c>
      <c r="D737" s="10">
        <v>0</v>
      </c>
      <c r="E737" s="10">
        <v>0</v>
      </c>
      <c r="F737" s="10">
        <v>1453.84</v>
      </c>
      <c r="G737" s="10">
        <v>1256.69</v>
      </c>
      <c r="H737" s="10">
        <v>3440.66</v>
      </c>
      <c r="I737" s="10">
        <v>1103.99</v>
      </c>
      <c r="J737" s="10">
        <v>0</v>
      </c>
      <c r="K737" s="10">
        <v>0</v>
      </c>
      <c r="L737" s="10">
        <f t="shared" si="53"/>
        <v>7255.1799999999994</v>
      </c>
    </row>
    <row r="738" spans="1:12" ht="13" hidden="1" x14ac:dyDescent="0.15">
      <c r="A738" s="65" t="s">
        <v>84</v>
      </c>
      <c r="B738" s="10">
        <v>0</v>
      </c>
      <c r="C738" s="10">
        <v>0</v>
      </c>
      <c r="D738" s="10">
        <v>0</v>
      </c>
      <c r="E738" s="10">
        <v>35.74</v>
      </c>
      <c r="F738" s="10">
        <v>52.17</v>
      </c>
      <c r="G738" s="10">
        <v>56.72</v>
      </c>
      <c r="H738" s="10">
        <v>57.47</v>
      </c>
      <c r="I738" s="10">
        <v>52.53</v>
      </c>
      <c r="J738" s="10">
        <v>53.37</v>
      </c>
      <c r="K738" s="10">
        <v>24.64</v>
      </c>
      <c r="L738" s="10">
        <f t="shared" si="53"/>
        <v>332.64</v>
      </c>
    </row>
    <row r="739" spans="1:12" ht="13" hidden="1" x14ac:dyDescent="0.15">
      <c r="A739" s="65" t="s">
        <v>83</v>
      </c>
      <c r="B739" s="10">
        <v>0</v>
      </c>
      <c r="C739" s="10">
        <v>0</v>
      </c>
      <c r="D739" s="10">
        <v>0</v>
      </c>
      <c r="E739" s="10">
        <v>1372.45</v>
      </c>
      <c r="F739" s="10">
        <v>9876.57</v>
      </c>
      <c r="G739" s="10">
        <v>9320.7900000000009</v>
      </c>
      <c r="H739" s="10">
        <v>2924.24</v>
      </c>
      <c r="I739" s="10">
        <v>1955.58</v>
      </c>
      <c r="J739" s="10">
        <v>10556.94</v>
      </c>
      <c r="K739" s="10">
        <v>6956.41</v>
      </c>
      <c r="L739" s="10">
        <f t="shared" si="53"/>
        <v>42962.98000000001</v>
      </c>
    </row>
    <row r="740" spans="1:12" ht="13" hidden="1" x14ac:dyDescent="0.15">
      <c r="A740" s="65" t="s">
        <v>82</v>
      </c>
      <c r="B740" s="10">
        <v>0</v>
      </c>
      <c r="C740" s="10">
        <v>0</v>
      </c>
      <c r="D740" s="10">
        <v>0</v>
      </c>
      <c r="E740" s="10">
        <v>5714.33</v>
      </c>
      <c r="F740" s="10">
        <v>8387.5499999999993</v>
      </c>
      <c r="G740" s="10">
        <v>8506.18</v>
      </c>
      <c r="H740" s="10">
        <v>7915.86</v>
      </c>
      <c r="I740" s="10">
        <v>8571.6299999999992</v>
      </c>
      <c r="J740" s="10">
        <v>8905.3799999999992</v>
      </c>
      <c r="K740" s="10">
        <v>2802.41</v>
      </c>
      <c r="L740" s="10">
        <f t="shared" si="53"/>
        <v>50803.34</v>
      </c>
    </row>
    <row r="741" spans="1:12" ht="13" hidden="1" x14ac:dyDescent="0.15">
      <c r="A741" s="65" t="s">
        <v>81</v>
      </c>
      <c r="B741" s="10">
        <v>0</v>
      </c>
      <c r="C741" s="10">
        <v>0</v>
      </c>
      <c r="D741" s="10">
        <v>0</v>
      </c>
      <c r="E741" s="10">
        <v>1008.75</v>
      </c>
      <c r="F741" s="10">
        <v>2380.37</v>
      </c>
      <c r="G741" s="10">
        <v>2425.4299999999998</v>
      </c>
      <c r="H741" s="10">
        <v>2396.0300000000002</v>
      </c>
      <c r="I741" s="10">
        <v>2063.7600000000002</v>
      </c>
      <c r="J741" s="10">
        <v>2388.1799999999998</v>
      </c>
      <c r="K741" s="10">
        <v>1368.14</v>
      </c>
      <c r="L741" s="10">
        <f t="shared" si="53"/>
        <v>14030.66</v>
      </c>
    </row>
    <row r="742" spans="1:12" ht="13" hidden="1" x14ac:dyDescent="0.15">
      <c r="A742" s="65" t="s">
        <v>74</v>
      </c>
      <c r="B742" s="10">
        <v>0</v>
      </c>
      <c r="C742" s="10">
        <v>0</v>
      </c>
      <c r="D742" s="10">
        <v>0</v>
      </c>
      <c r="E742" s="10">
        <v>11595</v>
      </c>
      <c r="F742" s="10">
        <v>12098.53</v>
      </c>
      <c r="G742" s="10">
        <v>11342.29</v>
      </c>
      <c r="H742" s="10">
        <v>9817.2900000000009</v>
      </c>
      <c r="I742" s="10">
        <v>9311</v>
      </c>
      <c r="J742" s="10">
        <v>12311.69</v>
      </c>
      <c r="K742" s="10">
        <v>0</v>
      </c>
      <c r="L742" s="10">
        <f t="shared" si="53"/>
        <v>66475.8</v>
      </c>
    </row>
    <row r="743" spans="1:12" ht="13" hidden="1" x14ac:dyDescent="0.15">
      <c r="A743" s="65" t="s">
        <v>73</v>
      </c>
      <c r="B743" s="10">
        <v>0</v>
      </c>
      <c r="C743" s="10">
        <v>0</v>
      </c>
      <c r="D743" s="10">
        <v>0</v>
      </c>
      <c r="E743" s="10">
        <v>-2182.6999999999998</v>
      </c>
      <c r="F743" s="10">
        <v>-1089.4100000000001</v>
      </c>
      <c r="G743" s="10">
        <v>524.03</v>
      </c>
      <c r="H743" s="10">
        <v>466.36</v>
      </c>
      <c r="I743" s="10">
        <v>3504.8</v>
      </c>
      <c r="J743" s="10">
        <v>-2379.8000000000002</v>
      </c>
      <c r="K743" s="10">
        <v>-3795.6</v>
      </c>
      <c r="L743" s="10">
        <f t="shared" si="53"/>
        <v>-4952.32</v>
      </c>
    </row>
    <row r="744" spans="1:12" ht="13" hidden="1" x14ac:dyDescent="0.15">
      <c r="A744" s="65" t="s">
        <v>71</v>
      </c>
      <c r="B744" s="10">
        <v>0</v>
      </c>
      <c r="C744" s="10">
        <v>0</v>
      </c>
      <c r="D744" s="10">
        <v>0</v>
      </c>
      <c r="E744" s="10">
        <v>33625.019999999997</v>
      </c>
      <c r="F744" s="10">
        <v>67750.039999999994</v>
      </c>
      <c r="G744" s="10">
        <v>68750.039999999994</v>
      </c>
      <c r="H744" s="10">
        <v>68750.039999999994</v>
      </c>
      <c r="I744" s="10">
        <v>68750.039999999994</v>
      </c>
      <c r="J744" s="10">
        <v>68750.039999999994</v>
      </c>
      <c r="K744" s="10">
        <v>32419.65</v>
      </c>
      <c r="L744" s="10">
        <f t="shared" si="53"/>
        <v>408794.86999999994</v>
      </c>
    </row>
    <row r="745" spans="1:12" ht="13" hidden="1" x14ac:dyDescent="0.15">
      <c r="A745" s="66" t="s">
        <v>214</v>
      </c>
      <c r="B745" s="16">
        <f t="shared" ref="B745:L745" si="54">SUM(B717:B744)</f>
        <v>0</v>
      </c>
      <c r="C745" s="16">
        <f t="shared" si="54"/>
        <v>0</v>
      </c>
      <c r="D745" s="16">
        <f t="shared" si="54"/>
        <v>0</v>
      </c>
      <c r="E745" s="16">
        <f t="shared" si="54"/>
        <v>66179.789999999994</v>
      </c>
      <c r="F745" s="16">
        <f t="shared" si="54"/>
        <v>166634.39999999997</v>
      </c>
      <c r="G745" s="16">
        <f t="shared" si="54"/>
        <v>342947.21</v>
      </c>
      <c r="H745" s="16">
        <f t="shared" si="54"/>
        <v>428864.98999999982</v>
      </c>
      <c r="I745" s="16">
        <f t="shared" si="54"/>
        <v>428375.48000000004</v>
      </c>
      <c r="J745" s="16">
        <f t="shared" si="54"/>
        <v>267287.73</v>
      </c>
      <c r="K745" s="16">
        <f t="shared" si="54"/>
        <v>202247.95</v>
      </c>
      <c r="L745" s="16">
        <f t="shared" si="54"/>
        <v>1902537.5499999998</v>
      </c>
    </row>
    <row r="746" spans="1:12" ht="13" hidden="1" x14ac:dyDescent="0.15">
      <c r="A746" s="64" t="s">
        <v>215</v>
      </c>
      <c r="B746" s="7"/>
      <c r="C746" s="7"/>
      <c r="D746" s="7"/>
      <c r="E746" s="7"/>
      <c r="F746" s="7"/>
      <c r="G746" s="7"/>
      <c r="H746" s="7"/>
      <c r="I746" s="7"/>
      <c r="J746" s="7"/>
      <c r="K746" s="7"/>
      <c r="L746" s="7"/>
    </row>
    <row r="747" spans="1:12" ht="13" hidden="1" x14ac:dyDescent="0.15">
      <c r="A747" s="65" t="s">
        <v>129</v>
      </c>
      <c r="B747" s="10">
        <v>0</v>
      </c>
      <c r="C747" s="10">
        <v>0</v>
      </c>
      <c r="D747" s="10">
        <v>0</v>
      </c>
      <c r="E747" s="10">
        <v>11010.9</v>
      </c>
      <c r="F747" s="10">
        <v>16084.05</v>
      </c>
      <c r="G747" s="10">
        <v>22672.61</v>
      </c>
      <c r="H747" s="10">
        <v>22460.05</v>
      </c>
      <c r="I747" s="10">
        <v>22484.06</v>
      </c>
      <c r="J747" s="10">
        <v>23788.89</v>
      </c>
      <c r="K747" s="10">
        <v>18675.61</v>
      </c>
      <c r="L747" s="10">
        <f t="shared" ref="L747:L773" si="55">SUM(B747:K747)</f>
        <v>137176.16999999998</v>
      </c>
    </row>
    <row r="748" spans="1:12" ht="13" hidden="1" x14ac:dyDescent="0.15">
      <c r="A748" s="65" t="s">
        <v>127</v>
      </c>
      <c r="B748" s="10">
        <v>0</v>
      </c>
      <c r="C748" s="10">
        <v>0</v>
      </c>
      <c r="D748" s="10">
        <v>0</v>
      </c>
      <c r="E748" s="10">
        <v>3551.28</v>
      </c>
      <c r="F748" s="10">
        <v>8524.7099999999991</v>
      </c>
      <c r="G748" s="10">
        <v>6670.66</v>
      </c>
      <c r="H748" s="10">
        <v>5806.66</v>
      </c>
      <c r="I748" s="10">
        <v>7312.44</v>
      </c>
      <c r="J748" s="10">
        <v>7808.48</v>
      </c>
      <c r="K748" s="10">
        <v>5228.76</v>
      </c>
      <c r="L748" s="10">
        <f t="shared" si="55"/>
        <v>44902.99</v>
      </c>
    </row>
    <row r="749" spans="1:12" ht="13" hidden="1" x14ac:dyDescent="0.15">
      <c r="A749" s="65" t="s">
        <v>126</v>
      </c>
      <c r="B749" s="10">
        <v>0</v>
      </c>
      <c r="C749" s="10">
        <v>0</v>
      </c>
      <c r="D749" s="10">
        <v>0</v>
      </c>
      <c r="E749" s="10">
        <v>4072.64</v>
      </c>
      <c r="F749" s="10">
        <v>5577.17</v>
      </c>
      <c r="G749" s="10">
        <v>3169.11</v>
      </c>
      <c r="H749" s="10">
        <v>3621.1</v>
      </c>
      <c r="I749" s="10">
        <v>2943.38</v>
      </c>
      <c r="J749" s="10">
        <v>3765.84</v>
      </c>
      <c r="K749" s="10">
        <v>968.26</v>
      </c>
      <c r="L749" s="10">
        <f t="shared" si="55"/>
        <v>24117.5</v>
      </c>
    </row>
    <row r="750" spans="1:12" ht="13" hidden="1" x14ac:dyDescent="0.15">
      <c r="A750" s="65" t="s">
        <v>125</v>
      </c>
      <c r="B750" s="10">
        <v>0</v>
      </c>
      <c r="C750" s="10">
        <v>0</v>
      </c>
      <c r="D750" s="10">
        <v>0</v>
      </c>
      <c r="E750" s="10">
        <v>0</v>
      </c>
      <c r="F750" s="10">
        <v>277.27</v>
      </c>
      <c r="G750" s="10">
        <v>697.75</v>
      </c>
      <c r="H750" s="10">
        <v>1083.44</v>
      </c>
      <c r="I750" s="10">
        <v>970.24</v>
      </c>
      <c r="J750" s="10">
        <v>2364.92</v>
      </c>
      <c r="K750" s="10">
        <v>1999.48</v>
      </c>
      <c r="L750" s="10">
        <f t="shared" si="55"/>
        <v>7393.1</v>
      </c>
    </row>
    <row r="751" spans="1:12" ht="13" hidden="1" x14ac:dyDescent="0.15">
      <c r="A751" s="65" t="s">
        <v>123</v>
      </c>
      <c r="B751" s="10">
        <v>0</v>
      </c>
      <c r="C751" s="10">
        <v>0</v>
      </c>
      <c r="D751" s="10">
        <v>0</v>
      </c>
      <c r="E751" s="10">
        <v>492.95</v>
      </c>
      <c r="F751" s="10">
        <v>1893.39</v>
      </c>
      <c r="G751" s="10">
        <v>1984.66</v>
      </c>
      <c r="H751" s="10">
        <v>1980.12</v>
      </c>
      <c r="I751" s="10">
        <v>1894.86</v>
      </c>
      <c r="J751" s="10">
        <v>1368.88</v>
      </c>
      <c r="K751" s="10">
        <v>1110.4100000000001</v>
      </c>
      <c r="L751" s="10">
        <f t="shared" si="55"/>
        <v>10725.27</v>
      </c>
    </row>
    <row r="752" spans="1:12" ht="13" hidden="1" x14ac:dyDescent="0.15">
      <c r="A752" s="65" t="s">
        <v>120</v>
      </c>
      <c r="B752" s="10">
        <v>0</v>
      </c>
      <c r="C752" s="10">
        <v>0</v>
      </c>
      <c r="D752" s="10">
        <v>0</v>
      </c>
      <c r="E752" s="10">
        <v>130.87</v>
      </c>
      <c r="F752" s="10">
        <v>0</v>
      </c>
      <c r="G752" s="10">
        <v>0</v>
      </c>
      <c r="H752" s="10">
        <v>0</v>
      </c>
      <c r="I752" s="10">
        <v>0</v>
      </c>
      <c r="J752" s="10">
        <v>0</v>
      </c>
      <c r="K752" s="10">
        <v>0</v>
      </c>
      <c r="L752" s="10">
        <f t="shared" si="55"/>
        <v>130.87</v>
      </c>
    </row>
    <row r="753" spans="1:12" ht="13" hidden="1" x14ac:dyDescent="0.15">
      <c r="A753" s="65" t="s">
        <v>112</v>
      </c>
      <c r="B753" s="10">
        <v>0</v>
      </c>
      <c r="C753" s="10">
        <v>0</v>
      </c>
      <c r="D753" s="10">
        <v>0</v>
      </c>
      <c r="E753" s="10">
        <v>0</v>
      </c>
      <c r="F753" s="10">
        <v>720.66</v>
      </c>
      <c r="G753" s="10">
        <v>856.14</v>
      </c>
      <c r="H753" s="10">
        <v>856.14</v>
      </c>
      <c r="I753" s="10">
        <v>856.14</v>
      </c>
      <c r="J753" s="10">
        <v>856.14</v>
      </c>
      <c r="K753" s="10">
        <v>570.76</v>
      </c>
      <c r="L753" s="10">
        <f t="shared" si="55"/>
        <v>4715.9800000000005</v>
      </c>
    </row>
    <row r="754" spans="1:12" ht="13" hidden="1" x14ac:dyDescent="0.15">
      <c r="A754" s="65" t="s">
        <v>109</v>
      </c>
      <c r="B754" s="10">
        <v>0</v>
      </c>
      <c r="C754" s="10">
        <v>0</v>
      </c>
      <c r="D754" s="10">
        <v>0</v>
      </c>
      <c r="E754" s="10">
        <v>0</v>
      </c>
      <c r="F754" s="10">
        <v>85.91</v>
      </c>
      <c r="G754" s="10">
        <v>0</v>
      </c>
      <c r="H754" s="10">
        <v>0</v>
      </c>
      <c r="I754" s="10">
        <v>150</v>
      </c>
      <c r="J754" s="10">
        <v>0</v>
      </c>
      <c r="K754" s="10">
        <v>0</v>
      </c>
      <c r="L754" s="10">
        <f t="shared" si="55"/>
        <v>235.91</v>
      </c>
    </row>
    <row r="755" spans="1:12" ht="13" hidden="1" x14ac:dyDescent="0.15">
      <c r="A755" s="65" t="s">
        <v>105</v>
      </c>
      <c r="B755" s="10">
        <v>0</v>
      </c>
      <c r="C755" s="10">
        <v>0</v>
      </c>
      <c r="D755" s="10">
        <v>0</v>
      </c>
      <c r="E755" s="10">
        <v>1508.34</v>
      </c>
      <c r="F755" s="10">
        <v>17342.98</v>
      </c>
      <c r="G755" s="10">
        <v>24603.19</v>
      </c>
      <c r="H755" s="10">
        <v>23942.59</v>
      </c>
      <c r="I755" s="10">
        <v>24354.2</v>
      </c>
      <c r="J755" s="10">
        <v>26565.03</v>
      </c>
      <c r="K755" s="10">
        <v>17464.48</v>
      </c>
      <c r="L755" s="10">
        <f t="shared" si="55"/>
        <v>135780.81</v>
      </c>
    </row>
    <row r="756" spans="1:12" ht="13" hidden="1" x14ac:dyDescent="0.15">
      <c r="A756" s="65" t="s">
        <v>103</v>
      </c>
      <c r="B756" s="10">
        <v>0</v>
      </c>
      <c r="C756" s="10">
        <v>0</v>
      </c>
      <c r="D756" s="10">
        <v>0</v>
      </c>
      <c r="E756" s="10">
        <v>0</v>
      </c>
      <c r="F756" s="10">
        <v>46.63</v>
      </c>
      <c r="G756" s="10">
        <v>77.290000000000006</v>
      </c>
      <c r="H756" s="10">
        <v>12.64</v>
      </c>
      <c r="I756" s="10">
        <v>24.5</v>
      </c>
      <c r="J756" s="10">
        <v>0</v>
      </c>
      <c r="K756" s="10">
        <v>0</v>
      </c>
      <c r="L756" s="10">
        <f t="shared" si="55"/>
        <v>161.06</v>
      </c>
    </row>
    <row r="757" spans="1:12" ht="13" hidden="1" x14ac:dyDescent="0.15">
      <c r="A757" s="65" t="s">
        <v>101</v>
      </c>
      <c r="B757" s="10">
        <v>0</v>
      </c>
      <c r="C757" s="10">
        <v>0</v>
      </c>
      <c r="D757" s="10">
        <v>0</v>
      </c>
      <c r="E757" s="10">
        <v>0</v>
      </c>
      <c r="F757" s="10">
        <v>12500</v>
      </c>
      <c r="G757" s="10">
        <v>12500</v>
      </c>
      <c r="H757" s="10">
        <v>0</v>
      </c>
      <c r="I757" s="10">
        <v>0</v>
      </c>
      <c r="J757" s="10">
        <v>0</v>
      </c>
      <c r="K757" s="10">
        <v>0</v>
      </c>
      <c r="L757" s="10">
        <f t="shared" si="55"/>
        <v>25000</v>
      </c>
    </row>
    <row r="758" spans="1:12" ht="13" hidden="1" x14ac:dyDescent="0.15">
      <c r="A758" s="65" t="s">
        <v>199</v>
      </c>
      <c r="B758" s="10">
        <v>0</v>
      </c>
      <c r="C758" s="10">
        <v>0</v>
      </c>
      <c r="D758" s="10">
        <v>0</v>
      </c>
      <c r="E758" s="10">
        <v>0</v>
      </c>
      <c r="F758" s="10">
        <v>0</v>
      </c>
      <c r="G758" s="10">
        <v>0</v>
      </c>
      <c r="H758" s="10">
        <v>0</v>
      </c>
      <c r="I758" s="10">
        <v>0</v>
      </c>
      <c r="J758" s="10">
        <v>152530</v>
      </c>
      <c r="K758" s="10">
        <v>0</v>
      </c>
      <c r="L758" s="10">
        <f t="shared" si="55"/>
        <v>152530</v>
      </c>
    </row>
    <row r="759" spans="1:12" ht="13" hidden="1" x14ac:dyDescent="0.15">
      <c r="A759" s="65" t="s">
        <v>100</v>
      </c>
      <c r="B759" s="10">
        <v>0</v>
      </c>
      <c r="C759" s="10">
        <v>0</v>
      </c>
      <c r="D759" s="10">
        <v>0</v>
      </c>
      <c r="E759" s="10">
        <v>0</v>
      </c>
      <c r="F759" s="10">
        <v>369</v>
      </c>
      <c r="G759" s="10">
        <v>0</v>
      </c>
      <c r="H759" s="10">
        <v>0</v>
      </c>
      <c r="I759" s="10">
        <v>0</v>
      </c>
      <c r="J759" s="10">
        <v>369</v>
      </c>
      <c r="K759" s="10">
        <v>0</v>
      </c>
      <c r="L759" s="10">
        <f t="shared" si="55"/>
        <v>738</v>
      </c>
    </row>
    <row r="760" spans="1:12" ht="13" hidden="1" x14ac:dyDescent="0.15">
      <c r="A760" s="65" t="s">
        <v>99</v>
      </c>
      <c r="B760" s="10">
        <v>0</v>
      </c>
      <c r="C760" s="10">
        <v>0</v>
      </c>
      <c r="D760" s="10">
        <v>0</v>
      </c>
      <c r="E760" s="10">
        <v>0</v>
      </c>
      <c r="F760" s="10">
        <v>0</v>
      </c>
      <c r="G760" s="10">
        <v>0</v>
      </c>
      <c r="H760" s="10">
        <v>375</v>
      </c>
      <c r="I760" s="10">
        <v>0</v>
      </c>
      <c r="J760" s="10">
        <v>0</v>
      </c>
      <c r="K760" s="10">
        <v>0</v>
      </c>
      <c r="L760" s="10">
        <f t="shared" si="55"/>
        <v>375</v>
      </c>
    </row>
    <row r="761" spans="1:12" ht="13" hidden="1" x14ac:dyDescent="0.15">
      <c r="A761" s="65" t="s">
        <v>132</v>
      </c>
      <c r="B761" s="10">
        <v>0</v>
      </c>
      <c r="C761" s="10">
        <v>0</v>
      </c>
      <c r="D761" s="10">
        <v>0</v>
      </c>
      <c r="E761" s="10">
        <v>58</v>
      </c>
      <c r="F761" s="10">
        <v>87</v>
      </c>
      <c r="G761" s="10">
        <v>58</v>
      </c>
      <c r="H761" s="10">
        <v>0</v>
      </c>
      <c r="I761" s="10">
        <v>0</v>
      </c>
      <c r="J761" s="10">
        <v>0</v>
      </c>
      <c r="K761" s="10">
        <v>0</v>
      </c>
      <c r="L761" s="10">
        <f t="shared" si="55"/>
        <v>203</v>
      </c>
    </row>
    <row r="762" spans="1:12" ht="13" hidden="1" x14ac:dyDescent="0.15">
      <c r="A762" s="65" t="s">
        <v>98</v>
      </c>
      <c r="B762" s="10">
        <v>0</v>
      </c>
      <c r="C762" s="10">
        <v>0</v>
      </c>
      <c r="D762" s="10">
        <v>0</v>
      </c>
      <c r="E762" s="10">
        <v>0</v>
      </c>
      <c r="F762" s="10">
        <v>0</v>
      </c>
      <c r="G762" s="10">
        <v>299</v>
      </c>
      <c r="H762" s="10">
        <v>0</v>
      </c>
      <c r="I762" s="10">
        <v>1000</v>
      </c>
      <c r="J762" s="10">
        <v>0</v>
      </c>
      <c r="K762" s="10">
        <v>0</v>
      </c>
      <c r="L762" s="10">
        <f t="shared" si="55"/>
        <v>1299</v>
      </c>
    </row>
    <row r="763" spans="1:12" ht="13" hidden="1" x14ac:dyDescent="0.15">
      <c r="A763" s="65" t="s">
        <v>95</v>
      </c>
      <c r="B763" s="10">
        <v>0</v>
      </c>
      <c r="C763" s="10">
        <v>0</v>
      </c>
      <c r="D763" s="10">
        <v>0</v>
      </c>
      <c r="E763" s="10">
        <v>0</v>
      </c>
      <c r="F763" s="10">
        <v>0</v>
      </c>
      <c r="G763" s="10">
        <v>0</v>
      </c>
      <c r="H763" s="10">
        <v>0</v>
      </c>
      <c r="I763" s="10">
        <v>0</v>
      </c>
      <c r="J763" s="10">
        <v>38.520000000000003</v>
      </c>
      <c r="K763" s="10">
        <v>38.520000000000003</v>
      </c>
      <c r="L763" s="10">
        <f t="shared" si="55"/>
        <v>77.040000000000006</v>
      </c>
    </row>
    <row r="764" spans="1:12" ht="13" hidden="1" x14ac:dyDescent="0.15">
      <c r="A764" s="65" t="s">
        <v>93</v>
      </c>
      <c r="B764" s="10">
        <v>0</v>
      </c>
      <c r="C764" s="10">
        <v>0</v>
      </c>
      <c r="D764" s="10">
        <v>0</v>
      </c>
      <c r="E764" s="10">
        <v>0</v>
      </c>
      <c r="F764" s="10">
        <v>0</v>
      </c>
      <c r="G764" s="10">
        <v>0</v>
      </c>
      <c r="H764" s="10">
        <v>0</v>
      </c>
      <c r="I764" s="10">
        <v>1405.9</v>
      </c>
      <c r="J764" s="10">
        <v>0</v>
      </c>
      <c r="K764" s="10">
        <v>0</v>
      </c>
      <c r="L764" s="10">
        <f t="shared" si="55"/>
        <v>1405.9</v>
      </c>
    </row>
    <row r="765" spans="1:12" ht="13" hidden="1" x14ac:dyDescent="0.15">
      <c r="A765" s="65" t="s">
        <v>91</v>
      </c>
      <c r="B765" s="10">
        <v>0</v>
      </c>
      <c r="C765" s="10">
        <v>0</v>
      </c>
      <c r="D765" s="10">
        <v>0</v>
      </c>
      <c r="E765" s="10">
        <v>0</v>
      </c>
      <c r="F765" s="10">
        <v>0</v>
      </c>
      <c r="G765" s="10">
        <v>19.690000000000001</v>
      </c>
      <c r="H765" s="10">
        <v>0</v>
      </c>
      <c r="I765" s="10">
        <v>223.77</v>
      </c>
      <c r="J765" s="10">
        <v>39.090000000000003</v>
      </c>
      <c r="K765" s="10">
        <v>0</v>
      </c>
      <c r="L765" s="10">
        <f t="shared" si="55"/>
        <v>282.55</v>
      </c>
    </row>
    <row r="766" spans="1:12" ht="13" hidden="1" x14ac:dyDescent="0.15">
      <c r="A766" s="65" t="s">
        <v>90</v>
      </c>
      <c r="B766" s="10">
        <v>0</v>
      </c>
      <c r="C766" s="10">
        <v>0</v>
      </c>
      <c r="D766" s="10">
        <v>0</v>
      </c>
      <c r="E766" s="10">
        <v>0</v>
      </c>
      <c r="F766" s="10">
        <v>0</v>
      </c>
      <c r="G766" s="10">
        <v>105.5</v>
      </c>
      <c r="H766" s="10">
        <v>358.85</v>
      </c>
      <c r="I766" s="10">
        <v>694.87</v>
      </c>
      <c r="J766" s="10">
        <v>34</v>
      </c>
      <c r="K766" s="10">
        <v>0</v>
      </c>
      <c r="L766" s="10">
        <f t="shared" si="55"/>
        <v>1193.22</v>
      </c>
    </row>
    <row r="767" spans="1:12" ht="13" hidden="1" x14ac:dyDescent="0.15">
      <c r="A767" s="65" t="s">
        <v>84</v>
      </c>
      <c r="B767" s="10">
        <v>0</v>
      </c>
      <c r="C767" s="10">
        <v>0</v>
      </c>
      <c r="D767" s="10">
        <v>0</v>
      </c>
      <c r="E767" s="10">
        <v>62.49</v>
      </c>
      <c r="F767" s="10">
        <v>121.67</v>
      </c>
      <c r="G767" s="10">
        <v>141.80000000000001</v>
      </c>
      <c r="H767" s="10">
        <v>143.66999999999999</v>
      </c>
      <c r="I767" s="10">
        <v>131.33000000000001</v>
      </c>
      <c r="J767" s="10">
        <v>133.43</v>
      </c>
      <c r="K767" s="10">
        <v>123.2</v>
      </c>
      <c r="L767" s="10">
        <f t="shared" si="55"/>
        <v>857.59000000000015</v>
      </c>
    </row>
    <row r="768" spans="1:12" ht="13" hidden="1" x14ac:dyDescent="0.15">
      <c r="A768" s="65" t="s">
        <v>83</v>
      </c>
      <c r="B768" s="10">
        <v>0</v>
      </c>
      <c r="C768" s="10">
        <v>0</v>
      </c>
      <c r="D768" s="10">
        <v>0</v>
      </c>
      <c r="E768" s="10">
        <v>3702.52</v>
      </c>
      <c r="F768" s="10">
        <v>30249.23</v>
      </c>
      <c r="G768" s="10">
        <v>9636.67</v>
      </c>
      <c r="H768" s="10">
        <v>5724.51</v>
      </c>
      <c r="I768" s="10">
        <v>7304.07</v>
      </c>
      <c r="J768" s="10">
        <v>25593.03</v>
      </c>
      <c r="K768" s="10">
        <v>14910.67</v>
      </c>
      <c r="L768" s="10">
        <f t="shared" si="55"/>
        <v>97120.7</v>
      </c>
    </row>
    <row r="769" spans="1:12" ht="13" hidden="1" x14ac:dyDescent="0.15">
      <c r="A769" s="65" t="s">
        <v>82</v>
      </c>
      <c r="B769" s="10">
        <v>0</v>
      </c>
      <c r="C769" s="10">
        <v>0</v>
      </c>
      <c r="D769" s="10">
        <v>0</v>
      </c>
      <c r="E769" s="10">
        <v>9992.7000000000007</v>
      </c>
      <c r="F769" s="10">
        <v>19740.87</v>
      </c>
      <c r="G769" s="10">
        <v>22359.14</v>
      </c>
      <c r="H769" s="10">
        <v>20044.400000000001</v>
      </c>
      <c r="I769" s="10">
        <v>21411.55</v>
      </c>
      <c r="J769" s="10">
        <v>22455.47</v>
      </c>
      <c r="K769" s="10">
        <v>12220.86</v>
      </c>
      <c r="L769" s="10">
        <f t="shared" si="55"/>
        <v>128224.99</v>
      </c>
    </row>
    <row r="770" spans="1:12" ht="13" hidden="1" x14ac:dyDescent="0.15">
      <c r="A770" s="65" t="s">
        <v>81</v>
      </c>
      <c r="B770" s="10">
        <v>0</v>
      </c>
      <c r="C770" s="10">
        <v>0</v>
      </c>
      <c r="D770" s="10">
        <v>0</v>
      </c>
      <c r="E770" s="10">
        <v>1256.57</v>
      </c>
      <c r="F770" s="10">
        <v>4362.37</v>
      </c>
      <c r="G770" s="10">
        <v>4768.62</v>
      </c>
      <c r="H770" s="10">
        <v>4696.88</v>
      </c>
      <c r="I770" s="10">
        <v>3267.45</v>
      </c>
      <c r="J770" s="10">
        <v>4672.6499999999996</v>
      </c>
      <c r="K770" s="10">
        <v>3352.61</v>
      </c>
      <c r="L770" s="10">
        <f t="shared" si="55"/>
        <v>26377.15</v>
      </c>
    </row>
    <row r="771" spans="1:12" ht="13" hidden="1" x14ac:dyDescent="0.15">
      <c r="A771" s="65" t="s">
        <v>74</v>
      </c>
      <c r="B771" s="10">
        <v>0</v>
      </c>
      <c r="C771" s="10">
        <v>0</v>
      </c>
      <c r="D771" s="10">
        <v>0</v>
      </c>
      <c r="E771" s="10">
        <v>23038.99</v>
      </c>
      <c r="F771" s="10">
        <v>24775.91</v>
      </c>
      <c r="G771" s="10">
        <v>24176.17</v>
      </c>
      <c r="H771" s="10">
        <v>21149.75</v>
      </c>
      <c r="I771" s="10">
        <v>20080.25</v>
      </c>
      <c r="J771" s="10">
        <v>26548.95</v>
      </c>
      <c r="K771" s="10">
        <v>11.68</v>
      </c>
      <c r="L771" s="10">
        <f t="shared" si="55"/>
        <v>139781.70000000001</v>
      </c>
    </row>
    <row r="772" spans="1:12" ht="13" hidden="1" x14ac:dyDescent="0.15">
      <c r="A772" s="65" t="s">
        <v>73</v>
      </c>
      <c r="B772" s="10">
        <v>0</v>
      </c>
      <c r="C772" s="10">
        <v>0</v>
      </c>
      <c r="D772" s="10">
        <v>0</v>
      </c>
      <c r="E772" s="10">
        <v>-119.92</v>
      </c>
      <c r="F772" s="10">
        <v>6203.27</v>
      </c>
      <c r="G772" s="10">
        <v>3149.67</v>
      </c>
      <c r="H772" s="10">
        <v>3594.67</v>
      </c>
      <c r="I772" s="10">
        <v>461.81</v>
      </c>
      <c r="J772" s="10">
        <v>-1492.73</v>
      </c>
      <c r="K772" s="10">
        <v>-1299.6099999999999</v>
      </c>
      <c r="L772" s="10">
        <f t="shared" si="55"/>
        <v>10497.16</v>
      </c>
    </row>
    <row r="773" spans="1:12" ht="13" hidden="1" x14ac:dyDescent="0.15">
      <c r="A773" s="65" t="s">
        <v>71</v>
      </c>
      <c r="B773" s="10">
        <v>0</v>
      </c>
      <c r="C773" s="10">
        <v>0</v>
      </c>
      <c r="D773" s="10">
        <v>0</v>
      </c>
      <c r="E773" s="10">
        <v>68613.03</v>
      </c>
      <c r="F773" s="10">
        <v>166787.57</v>
      </c>
      <c r="G773" s="10">
        <v>176390.45</v>
      </c>
      <c r="H773" s="10">
        <v>179050.17</v>
      </c>
      <c r="I773" s="10">
        <v>175482.86</v>
      </c>
      <c r="J773" s="10">
        <v>178756.98</v>
      </c>
      <c r="K773" s="10">
        <v>119237.54</v>
      </c>
      <c r="L773" s="10">
        <f t="shared" si="55"/>
        <v>1064318.6000000001</v>
      </c>
    </row>
    <row r="774" spans="1:12" ht="13" hidden="1" x14ac:dyDescent="0.15">
      <c r="A774" s="66" t="s">
        <v>216</v>
      </c>
      <c r="B774" s="16">
        <f t="shared" ref="B774:L774" si="56">SUM(B747:B773)</f>
        <v>0</v>
      </c>
      <c r="C774" s="16">
        <f t="shared" si="56"/>
        <v>0</v>
      </c>
      <c r="D774" s="16">
        <f t="shared" si="56"/>
        <v>0</v>
      </c>
      <c r="E774" s="16">
        <f t="shared" si="56"/>
        <v>127371.36</v>
      </c>
      <c r="F774" s="16">
        <f t="shared" si="56"/>
        <v>315749.65999999997</v>
      </c>
      <c r="G774" s="16">
        <f t="shared" si="56"/>
        <v>314336.12</v>
      </c>
      <c r="H774" s="16">
        <f t="shared" si="56"/>
        <v>294900.64</v>
      </c>
      <c r="I774" s="16">
        <f t="shared" si="56"/>
        <v>292453.68</v>
      </c>
      <c r="J774" s="16">
        <f t="shared" si="56"/>
        <v>476196.57000000007</v>
      </c>
      <c r="K774" s="16">
        <f t="shared" si="56"/>
        <v>194613.22999999998</v>
      </c>
      <c r="L774" s="16">
        <f t="shared" si="56"/>
        <v>2015621.2600000002</v>
      </c>
    </row>
    <row r="775" spans="1:12" ht="13" hidden="1" x14ac:dyDescent="0.15">
      <c r="A775" s="64" t="s">
        <v>217</v>
      </c>
      <c r="B775" s="7"/>
      <c r="C775" s="7"/>
      <c r="D775" s="7"/>
      <c r="E775" s="7"/>
      <c r="F775" s="7"/>
      <c r="G775" s="7"/>
      <c r="H775" s="7"/>
      <c r="I775" s="7"/>
      <c r="J775" s="7"/>
      <c r="K775" s="7"/>
      <c r="L775" s="7"/>
    </row>
    <row r="776" spans="1:12" ht="13" hidden="1" x14ac:dyDescent="0.15">
      <c r="A776" s="65" t="s">
        <v>129</v>
      </c>
      <c r="B776" s="10">
        <v>0</v>
      </c>
      <c r="C776" s="10">
        <v>0</v>
      </c>
      <c r="D776" s="10">
        <v>0</v>
      </c>
      <c r="E776" s="10">
        <v>11973.25</v>
      </c>
      <c r="F776" s="10">
        <v>18361.41</v>
      </c>
      <c r="G776" s="10">
        <v>27644.39</v>
      </c>
      <c r="H776" s="10">
        <v>28894.05</v>
      </c>
      <c r="I776" s="10">
        <v>33243.14</v>
      </c>
      <c r="J776" s="10">
        <v>35952.239999999998</v>
      </c>
      <c r="K776" s="10">
        <v>20577.439999999999</v>
      </c>
      <c r="L776" s="10">
        <f t="shared" ref="L776:L812" si="57">SUM(B776:K776)</f>
        <v>176645.92</v>
      </c>
    </row>
    <row r="777" spans="1:12" ht="13" hidden="1" x14ac:dyDescent="0.15">
      <c r="A777" s="65" t="s">
        <v>127</v>
      </c>
      <c r="B777" s="10">
        <v>0</v>
      </c>
      <c r="C777" s="10">
        <v>0</v>
      </c>
      <c r="D777" s="10">
        <v>0</v>
      </c>
      <c r="E777" s="10">
        <v>3585.88</v>
      </c>
      <c r="F777" s="10">
        <v>8524.7099999999991</v>
      </c>
      <c r="G777" s="10">
        <v>6991.49</v>
      </c>
      <c r="H777" s="10">
        <v>6415.48</v>
      </c>
      <c r="I777" s="10">
        <v>9002.31</v>
      </c>
      <c r="J777" s="10">
        <v>11189.58</v>
      </c>
      <c r="K777" s="10">
        <v>5746.12</v>
      </c>
      <c r="L777" s="10">
        <f t="shared" si="57"/>
        <v>51455.570000000007</v>
      </c>
    </row>
    <row r="778" spans="1:12" ht="13" hidden="1" x14ac:dyDescent="0.15">
      <c r="A778" s="65" t="s">
        <v>126</v>
      </c>
      <c r="B778" s="10">
        <v>0</v>
      </c>
      <c r="C778" s="10">
        <v>0</v>
      </c>
      <c r="D778" s="10">
        <v>0</v>
      </c>
      <c r="E778" s="10">
        <v>4234.8</v>
      </c>
      <c r="F778" s="10">
        <v>6577.99</v>
      </c>
      <c r="G778" s="10">
        <v>3538.16</v>
      </c>
      <c r="H778" s="10">
        <v>4341.5</v>
      </c>
      <c r="I778" s="10">
        <v>4342.26</v>
      </c>
      <c r="J778" s="10">
        <v>5873.19</v>
      </c>
      <c r="K778" s="10">
        <v>1050.32</v>
      </c>
      <c r="L778" s="10">
        <f t="shared" si="57"/>
        <v>29958.219999999998</v>
      </c>
    </row>
    <row r="779" spans="1:12" ht="13" hidden="1" x14ac:dyDescent="0.15">
      <c r="A779" s="65" t="s">
        <v>125</v>
      </c>
      <c r="B779" s="10">
        <v>0</v>
      </c>
      <c r="C779" s="10">
        <v>0</v>
      </c>
      <c r="D779" s="10">
        <v>0</v>
      </c>
      <c r="E779" s="10">
        <v>516.22</v>
      </c>
      <c r="F779" s="10">
        <v>1730.57</v>
      </c>
      <c r="G779" s="10">
        <v>2093.2600000000002</v>
      </c>
      <c r="H779" s="10">
        <v>3250.31</v>
      </c>
      <c r="I779" s="10">
        <v>2910.71</v>
      </c>
      <c r="J779" s="10">
        <v>9394.06</v>
      </c>
      <c r="K779" s="10">
        <v>2223.71</v>
      </c>
      <c r="L779" s="10">
        <f t="shared" si="57"/>
        <v>22118.839999999997</v>
      </c>
    </row>
    <row r="780" spans="1:12" ht="13" hidden="1" x14ac:dyDescent="0.15">
      <c r="A780" s="65" t="s">
        <v>124</v>
      </c>
      <c r="B780" s="10">
        <v>0</v>
      </c>
      <c r="C780" s="10">
        <v>0</v>
      </c>
      <c r="D780" s="10">
        <v>0</v>
      </c>
      <c r="E780" s="10">
        <v>571.63</v>
      </c>
      <c r="F780" s="10">
        <v>1143.26</v>
      </c>
      <c r="G780" s="10">
        <v>0</v>
      </c>
      <c r="H780" s="10">
        <v>0</v>
      </c>
      <c r="I780" s="10">
        <v>0</v>
      </c>
      <c r="J780" s="10">
        <v>0</v>
      </c>
      <c r="K780" s="10">
        <v>0</v>
      </c>
      <c r="L780" s="10">
        <f t="shared" si="57"/>
        <v>1714.8899999999999</v>
      </c>
    </row>
    <row r="781" spans="1:12" ht="13" hidden="1" x14ac:dyDescent="0.15">
      <c r="A781" s="65" t="s">
        <v>123</v>
      </c>
      <c r="B781" s="10">
        <v>0</v>
      </c>
      <c r="C781" s="10">
        <v>0</v>
      </c>
      <c r="D781" s="10">
        <v>0</v>
      </c>
      <c r="E781" s="10">
        <v>1232.3699999999999</v>
      </c>
      <c r="F781" s="10">
        <v>5071.2700000000004</v>
      </c>
      <c r="G781" s="10">
        <v>6270.69</v>
      </c>
      <c r="H781" s="10">
        <v>6614.61</v>
      </c>
      <c r="I781" s="10">
        <v>5684.55</v>
      </c>
      <c r="J781" s="10">
        <v>5880.25</v>
      </c>
      <c r="K781" s="10">
        <v>4441.6400000000003</v>
      </c>
      <c r="L781" s="10">
        <f t="shared" si="57"/>
        <v>35195.379999999997</v>
      </c>
    </row>
    <row r="782" spans="1:12" ht="13" hidden="1" x14ac:dyDescent="0.15">
      <c r="A782" s="65" t="s">
        <v>120</v>
      </c>
      <c r="B782" s="10">
        <v>0</v>
      </c>
      <c r="C782" s="10">
        <v>0</v>
      </c>
      <c r="D782" s="10">
        <v>0</v>
      </c>
      <c r="E782" s="10">
        <v>66.91</v>
      </c>
      <c r="F782" s="10">
        <v>-50.19</v>
      </c>
      <c r="G782" s="10">
        <v>0</v>
      </c>
      <c r="H782" s="10">
        <v>0</v>
      </c>
      <c r="I782" s="10">
        <v>-225.63</v>
      </c>
      <c r="J782" s="10">
        <v>160</v>
      </c>
      <c r="K782" s="10">
        <v>0</v>
      </c>
      <c r="L782" s="10">
        <f t="shared" si="57"/>
        <v>-48.91</v>
      </c>
    </row>
    <row r="783" spans="1:12" ht="13" hidden="1" x14ac:dyDescent="0.15">
      <c r="A783" s="65" t="s">
        <v>112</v>
      </c>
      <c r="B783" s="10">
        <v>0</v>
      </c>
      <c r="C783" s="10">
        <v>0</v>
      </c>
      <c r="D783" s="10">
        <v>0</v>
      </c>
      <c r="E783" s="10">
        <v>0</v>
      </c>
      <c r="F783" s="10">
        <v>332.09</v>
      </c>
      <c r="G783" s="10">
        <v>531.37</v>
      </c>
      <c r="H783" s="10">
        <v>598.35</v>
      </c>
      <c r="I783" s="10">
        <v>598.35</v>
      </c>
      <c r="J783" s="10">
        <v>598.35</v>
      </c>
      <c r="K783" s="10">
        <v>398.9</v>
      </c>
      <c r="L783" s="10">
        <f t="shared" si="57"/>
        <v>3057.41</v>
      </c>
    </row>
    <row r="784" spans="1:12" ht="13" hidden="1" x14ac:dyDescent="0.15">
      <c r="A784" s="65" t="s">
        <v>107</v>
      </c>
      <c r="B784" s="10">
        <v>0</v>
      </c>
      <c r="C784" s="10">
        <v>0</v>
      </c>
      <c r="D784" s="10">
        <v>0</v>
      </c>
      <c r="E784" s="10">
        <v>455.86</v>
      </c>
      <c r="F784" s="10">
        <v>334.72</v>
      </c>
      <c r="G784" s="10">
        <v>964.64</v>
      </c>
      <c r="H784" s="10">
        <v>996.66</v>
      </c>
      <c r="I784" s="10">
        <v>834.46</v>
      </c>
      <c r="J784" s="10">
        <v>2340.12</v>
      </c>
      <c r="K784" s="10">
        <v>400.37</v>
      </c>
      <c r="L784" s="10">
        <f t="shared" si="57"/>
        <v>6326.83</v>
      </c>
    </row>
    <row r="785" spans="1:12" ht="13" hidden="1" x14ac:dyDescent="0.15">
      <c r="A785" s="65" t="s">
        <v>106</v>
      </c>
      <c r="B785" s="10">
        <v>0</v>
      </c>
      <c r="C785" s="10">
        <v>0</v>
      </c>
      <c r="D785" s="10">
        <v>0</v>
      </c>
      <c r="E785" s="10">
        <v>0</v>
      </c>
      <c r="F785" s="10">
        <v>19.579999999999998</v>
      </c>
      <c r="G785" s="10">
        <v>13.57</v>
      </c>
      <c r="H785" s="10">
        <v>13.74</v>
      </c>
      <c r="I785" s="10">
        <v>11.09</v>
      </c>
      <c r="J785" s="10">
        <v>0</v>
      </c>
      <c r="K785" s="10">
        <v>0</v>
      </c>
      <c r="L785" s="10">
        <f t="shared" si="57"/>
        <v>57.980000000000004</v>
      </c>
    </row>
    <row r="786" spans="1:12" ht="13" hidden="1" x14ac:dyDescent="0.15">
      <c r="A786" s="65" t="s">
        <v>102</v>
      </c>
      <c r="B786" s="10">
        <v>0</v>
      </c>
      <c r="C786" s="10">
        <v>0</v>
      </c>
      <c r="D786" s="10">
        <v>0</v>
      </c>
      <c r="E786" s="10">
        <v>0</v>
      </c>
      <c r="F786" s="10">
        <v>813.29</v>
      </c>
      <c r="G786" s="10">
        <v>571.67999999999995</v>
      </c>
      <c r="H786" s="10">
        <v>831.1</v>
      </c>
      <c r="I786" s="10">
        <v>2037.32</v>
      </c>
      <c r="J786" s="10">
        <v>0</v>
      </c>
      <c r="K786" s="10">
        <v>0</v>
      </c>
      <c r="L786" s="10">
        <f t="shared" si="57"/>
        <v>4253.3899999999994</v>
      </c>
    </row>
    <row r="787" spans="1:12" ht="13" hidden="1" x14ac:dyDescent="0.15">
      <c r="A787" s="65" t="s">
        <v>101</v>
      </c>
      <c r="B787" s="10">
        <v>0</v>
      </c>
      <c r="C787" s="10">
        <v>0</v>
      </c>
      <c r="D787" s="10">
        <v>0</v>
      </c>
      <c r="E787" s="10">
        <v>0</v>
      </c>
      <c r="F787" s="10">
        <v>2800</v>
      </c>
      <c r="G787" s="10">
        <v>0</v>
      </c>
      <c r="H787" s="10">
        <v>0</v>
      </c>
      <c r="I787" s="10">
        <v>2800</v>
      </c>
      <c r="J787" s="10">
        <v>0</v>
      </c>
      <c r="K787" s="10">
        <v>0</v>
      </c>
      <c r="L787" s="10">
        <f t="shared" si="57"/>
        <v>5600</v>
      </c>
    </row>
    <row r="788" spans="1:12" ht="13" hidden="1" x14ac:dyDescent="0.15">
      <c r="A788" s="65" t="s">
        <v>100</v>
      </c>
      <c r="B788" s="10">
        <v>0</v>
      </c>
      <c r="C788" s="10">
        <v>0</v>
      </c>
      <c r="D788" s="10">
        <v>0</v>
      </c>
      <c r="E788" s="10">
        <v>0</v>
      </c>
      <c r="F788" s="10">
        <v>192.16</v>
      </c>
      <c r="G788" s="10">
        <v>248.74</v>
      </c>
      <c r="H788" s="10">
        <v>0</v>
      </c>
      <c r="I788" s="10">
        <v>82.54</v>
      </c>
      <c r="J788" s="10">
        <v>177.44</v>
      </c>
      <c r="K788" s="10">
        <v>81.58</v>
      </c>
      <c r="L788" s="10">
        <f t="shared" si="57"/>
        <v>782.45999999999992</v>
      </c>
    </row>
    <row r="789" spans="1:12" ht="13" hidden="1" x14ac:dyDescent="0.15">
      <c r="A789" s="65" t="s">
        <v>99</v>
      </c>
      <c r="B789" s="10">
        <v>0</v>
      </c>
      <c r="C789" s="10">
        <v>0</v>
      </c>
      <c r="D789" s="10">
        <v>0</v>
      </c>
      <c r="E789" s="10">
        <v>0</v>
      </c>
      <c r="F789" s="10">
        <v>500</v>
      </c>
      <c r="G789" s="10">
        <v>3420.02</v>
      </c>
      <c r="H789" s="10">
        <v>0</v>
      </c>
      <c r="I789" s="10">
        <v>0</v>
      </c>
      <c r="J789" s="10">
        <v>0</v>
      </c>
      <c r="K789" s="10">
        <v>0</v>
      </c>
      <c r="L789" s="10">
        <f t="shared" si="57"/>
        <v>3920.02</v>
      </c>
    </row>
    <row r="790" spans="1:12" ht="13" hidden="1" x14ac:dyDescent="0.15">
      <c r="A790" s="65" t="s">
        <v>98</v>
      </c>
      <c r="B790" s="10">
        <v>0</v>
      </c>
      <c r="C790" s="10">
        <v>0</v>
      </c>
      <c r="D790" s="10">
        <v>0</v>
      </c>
      <c r="E790" s="10">
        <v>0</v>
      </c>
      <c r="F790" s="10">
        <v>595</v>
      </c>
      <c r="G790" s="10">
        <v>0</v>
      </c>
      <c r="H790" s="10">
        <v>0</v>
      </c>
      <c r="I790" s="10">
        <v>2595</v>
      </c>
      <c r="J790" s="10">
        <v>0</v>
      </c>
      <c r="K790" s="10">
        <v>0</v>
      </c>
      <c r="L790" s="10">
        <f t="shared" si="57"/>
        <v>3190</v>
      </c>
    </row>
    <row r="791" spans="1:12" ht="13" hidden="1" x14ac:dyDescent="0.15">
      <c r="A791" s="65" t="s">
        <v>97</v>
      </c>
      <c r="B791" s="10">
        <v>0</v>
      </c>
      <c r="C791" s="10">
        <v>0</v>
      </c>
      <c r="D791" s="10">
        <v>0</v>
      </c>
      <c r="E791" s="10">
        <v>0</v>
      </c>
      <c r="F791" s="10">
        <v>0</v>
      </c>
      <c r="G791" s="10">
        <v>0</v>
      </c>
      <c r="H791" s="10">
        <v>0</v>
      </c>
      <c r="I791" s="10">
        <v>5000</v>
      </c>
      <c r="J791" s="10">
        <v>0</v>
      </c>
      <c r="K791" s="10">
        <v>0</v>
      </c>
      <c r="L791" s="10">
        <f t="shared" si="57"/>
        <v>5000</v>
      </c>
    </row>
    <row r="792" spans="1:12" ht="13" hidden="1" x14ac:dyDescent="0.15">
      <c r="A792" s="65" t="s">
        <v>95</v>
      </c>
      <c r="B792" s="10">
        <v>0</v>
      </c>
      <c r="C792" s="10">
        <v>0</v>
      </c>
      <c r="D792" s="10">
        <v>0</v>
      </c>
      <c r="E792" s="10">
        <v>0</v>
      </c>
      <c r="F792" s="10">
        <v>0</v>
      </c>
      <c r="G792" s="10">
        <v>679.33</v>
      </c>
      <c r="H792" s="10">
        <v>763.54</v>
      </c>
      <c r="I792" s="10">
        <v>25.98</v>
      </c>
      <c r="J792" s="10">
        <v>467.6</v>
      </c>
      <c r="K792" s="10">
        <v>21.62</v>
      </c>
      <c r="L792" s="10">
        <f t="shared" si="57"/>
        <v>1958.0699999999997</v>
      </c>
    </row>
    <row r="793" spans="1:12" ht="13" hidden="1" x14ac:dyDescent="0.15">
      <c r="A793" s="65" t="s">
        <v>94</v>
      </c>
      <c r="B793" s="10">
        <v>0</v>
      </c>
      <c r="C793" s="10">
        <v>0</v>
      </c>
      <c r="D793" s="10">
        <v>0</v>
      </c>
      <c r="E793" s="10">
        <v>1618.03</v>
      </c>
      <c r="F793" s="10">
        <v>1778.98</v>
      </c>
      <c r="G793" s="10">
        <v>-2039.6</v>
      </c>
      <c r="H793" s="10">
        <v>877.98</v>
      </c>
      <c r="I793" s="10">
        <v>438.46</v>
      </c>
      <c r="J793" s="10">
        <v>0</v>
      </c>
      <c r="K793" s="10">
        <v>0</v>
      </c>
      <c r="L793" s="10">
        <f t="shared" si="57"/>
        <v>2673.8500000000004</v>
      </c>
    </row>
    <row r="794" spans="1:12" ht="13" hidden="1" x14ac:dyDescent="0.15">
      <c r="A794" s="65" t="s">
        <v>93</v>
      </c>
      <c r="B794" s="10">
        <v>0</v>
      </c>
      <c r="C794" s="10">
        <v>0</v>
      </c>
      <c r="D794" s="10">
        <v>0</v>
      </c>
      <c r="E794" s="10">
        <v>1634.64</v>
      </c>
      <c r="F794" s="10">
        <v>7034.56</v>
      </c>
      <c r="G794" s="10">
        <v>15803.12</v>
      </c>
      <c r="H794" s="10">
        <v>5330.03</v>
      </c>
      <c r="I794" s="10">
        <v>15799.03</v>
      </c>
      <c r="J794" s="10">
        <v>5271.46</v>
      </c>
      <c r="K794" s="10">
        <v>801.71</v>
      </c>
      <c r="L794" s="10">
        <f t="shared" si="57"/>
        <v>51674.549999999996</v>
      </c>
    </row>
    <row r="795" spans="1:12" ht="13" hidden="1" x14ac:dyDescent="0.15">
      <c r="A795" s="65" t="s">
        <v>91</v>
      </c>
      <c r="B795" s="10">
        <v>0</v>
      </c>
      <c r="C795" s="10">
        <v>0</v>
      </c>
      <c r="D795" s="10">
        <v>0</v>
      </c>
      <c r="E795" s="10">
        <v>185.09</v>
      </c>
      <c r="F795" s="10">
        <v>745.4</v>
      </c>
      <c r="G795" s="10">
        <v>5339.05</v>
      </c>
      <c r="H795" s="10">
        <v>1510.62</v>
      </c>
      <c r="I795" s="10">
        <v>8407.66</v>
      </c>
      <c r="J795" s="10">
        <v>2781.02</v>
      </c>
      <c r="K795" s="10">
        <v>720.76</v>
      </c>
      <c r="L795" s="10">
        <f t="shared" si="57"/>
        <v>19689.599999999999</v>
      </c>
    </row>
    <row r="796" spans="1:12" ht="13" hidden="1" x14ac:dyDescent="0.15">
      <c r="A796" s="65" t="s">
        <v>90</v>
      </c>
      <c r="B796" s="10">
        <v>0</v>
      </c>
      <c r="C796" s="10">
        <v>0</v>
      </c>
      <c r="D796" s="10">
        <v>0</v>
      </c>
      <c r="E796" s="10">
        <v>4405.24</v>
      </c>
      <c r="F796" s="10">
        <v>13467.01</v>
      </c>
      <c r="G796" s="10">
        <v>11696.64</v>
      </c>
      <c r="H796" s="10">
        <v>5465.99</v>
      </c>
      <c r="I796" s="10">
        <v>14733</v>
      </c>
      <c r="J796" s="10">
        <v>9561.85</v>
      </c>
      <c r="K796" s="10">
        <v>2388.23</v>
      </c>
      <c r="L796" s="10">
        <f t="shared" si="57"/>
        <v>61717.96</v>
      </c>
    </row>
    <row r="797" spans="1:12" ht="13" hidden="1" x14ac:dyDescent="0.15">
      <c r="A797" s="65" t="s">
        <v>89</v>
      </c>
      <c r="B797" s="10">
        <v>0</v>
      </c>
      <c r="C797" s="10">
        <v>0</v>
      </c>
      <c r="D797" s="10">
        <v>0</v>
      </c>
      <c r="E797" s="10">
        <v>0</v>
      </c>
      <c r="F797" s="10">
        <v>0</v>
      </c>
      <c r="G797" s="10">
        <v>2074.35</v>
      </c>
      <c r="H797" s="10">
        <v>-2074.35</v>
      </c>
      <c r="I797" s="10">
        <v>0</v>
      </c>
      <c r="J797" s="10">
        <v>0</v>
      </c>
      <c r="K797" s="10">
        <v>0</v>
      </c>
      <c r="L797" s="10">
        <f t="shared" si="57"/>
        <v>0</v>
      </c>
    </row>
    <row r="798" spans="1:12" ht="13" hidden="1" x14ac:dyDescent="0.15">
      <c r="A798" s="65" t="s">
        <v>88</v>
      </c>
      <c r="B798" s="10">
        <v>0</v>
      </c>
      <c r="C798" s="10">
        <v>0</v>
      </c>
      <c r="D798" s="10">
        <v>0</v>
      </c>
      <c r="E798" s="10">
        <v>0</v>
      </c>
      <c r="F798" s="10">
        <v>0</v>
      </c>
      <c r="G798" s="10">
        <v>645.97</v>
      </c>
      <c r="H798" s="10">
        <v>977.99</v>
      </c>
      <c r="I798" s="10">
        <v>0</v>
      </c>
      <c r="J798" s="10">
        <v>0</v>
      </c>
      <c r="K798" s="10">
        <v>0</v>
      </c>
      <c r="L798" s="10">
        <f t="shared" si="57"/>
        <v>1623.96</v>
      </c>
    </row>
    <row r="799" spans="1:12" ht="13" hidden="1" x14ac:dyDescent="0.15">
      <c r="A799" s="65" t="s">
        <v>87</v>
      </c>
      <c r="B799" s="10">
        <v>0</v>
      </c>
      <c r="C799" s="10">
        <v>0</v>
      </c>
      <c r="D799" s="10">
        <v>0</v>
      </c>
      <c r="E799" s="10">
        <v>0</v>
      </c>
      <c r="F799" s="10">
        <v>0</v>
      </c>
      <c r="G799" s="10">
        <v>520.30999999999995</v>
      </c>
      <c r="H799" s="10">
        <v>840.09</v>
      </c>
      <c r="I799" s="10">
        <v>1.17</v>
      </c>
      <c r="J799" s="10">
        <v>0</v>
      </c>
      <c r="K799" s="10">
        <v>0</v>
      </c>
      <c r="L799" s="10">
        <f t="shared" si="57"/>
        <v>1361.5700000000002</v>
      </c>
    </row>
    <row r="800" spans="1:12" ht="13" hidden="1" x14ac:dyDescent="0.15">
      <c r="A800" s="65" t="s">
        <v>86</v>
      </c>
      <c r="B800" s="10">
        <v>0</v>
      </c>
      <c r="C800" s="10">
        <v>0</v>
      </c>
      <c r="D800" s="10">
        <v>0</v>
      </c>
      <c r="E800" s="10">
        <v>0</v>
      </c>
      <c r="F800" s="10">
        <v>0</v>
      </c>
      <c r="G800" s="10">
        <v>3672.85</v>
      </c>
      <c r="H800" s="10">
        <v>6298.22</v>
      </c>
      <c r="I800" s="10">
        <v>9.81</v>
      </c>
      <c r="J800" s="10">
        <v>0</v>
      </c>
      <c r="K800" s="10">
        <v>0</v>
      </c>
      <c r="L800" s="10">
        <f t="shared" si="57"/>
        <v>9980.8799999999992</v>
      </c>
    </row>
    <row r="801" spans="1:12" ht="13" hidden="1" x14ac:dyDescent="0.15">
      <c r="A801" s="65" t="s">
        <v>85</v>
      </c>
      <c r="B801" s="10">
        <v>0</v>
      </c>
      <c r="C801" s="10">
        <v>0</v>
      </c>
      <c r="D801" s="10">
        <v>0</v>
      </c>
      <c r="E801" s="10">
        <v>0</v>
      </c>
      <c r="F801" s="10">
        <v>0</v>
      </c>
      <c r="G801" s="10">
        <v>66065.61</v>
      </c>
      <c r="H801" s="10">
        <v>13950.43</v>
      </c>
      <c r="I801" s="10">
        <v>16.61</v>
      </c>
      <c r="J801" s="10">
        <v>0</v>
      </c>
      <c r="K801" s="10">
        <v>0</v>
      </c>
      <c r="L801" s="10">
        <f t="shared" si="57"/>
        <v>80032.650000000009</v>
      </c>
    </row>
    <row r="802" spans="1:12" ht="13" hidden="1" x14ac:dyDescent="0.15">
      <c r="A802" s="65" t="s">
        <v>84</v>
      </c>
      <c r="B802" s="10">
        <v>0</v>
      </c>
      <c r="C802" s="10">
        <v>0</v>
      </c>
      <c r="D802" s="10">
        <v>0</v>
      </c>
      <c r="E802" s="10">
        <v>71.489999999999995</v>
      </c>
      <c r="F802" s="10">
        <v>147.75</v>
      </c>
      <c r="G802" s="10">
        <v>160.82</v>
      </c>
      <c r="H802" s="10">
        <v>172.39</v>
      </c>
      <c r="I802" s="10">
        <v>183.87</v>
      </c>
      <c r="J802" s="10">
        <v>204.38</v>
      </c>
      <c r="K802" s="10">
        <v>135.43</v>
      </c>
      <c r="L802" s="10">
        <f t="shared" si="57"/>
        <v>1076.1300000000001</v>
      </c>
    </row>
    <row r="803" spans="1:12" ht="13" hidden="1" x14ac:dyDescent="0.15">
      <c r="A803" s="65" t="s">
        <v>83</v>
      </c>
      <c r="B803" s="10">
        <v>0</v>
      </c>
      <c r="C803" s="10">
        <v>0</v>
      </c>
      <c r="D803" s="10">
        <v>0</v>
      </c>
      <c r="E803" s="10">
        <v>5239.47</v>
      </c>
      <c r="F803" s="10">
        <v>25652.19</v>
      </c>
      <c r="G803" s="10">
        <v>20508.25</v>
      </c>
      <c r="H803" s="10">
        <v>21623.91</v>
      </c>
      <c r="I803" s="10">
        <v>12436.32</v>
      </c>
      <c r="J803" s="10">
        <v>36337.279999999999</v>
      </c>
      <c r="K803" s="10">
        <v>17434.41</v>
      </c>
      <c r="L803" s="10">
        <f t="shared" si="57"/>
        <v>139231.83000000002</v>
      </c>
    </row>
    <row r="804" spans="1:12" ht="13" hidden="1" x14ac:dyDescent="0.15">
      <c r="A804" s="65" t="s">
        <v>82</v>
      </c>
      <c r="B804" s="10">
        <v>0</v>
      </c>
      <c r="C804" s="10">
        <v>0</v>
      </c>
      <c r="D804" s="10">
        <v>0</v>
      </c>
      <c r="E804" s="10">
        <v>11428.65</v>
      </c>
      <c r="F804" s="10">
        <v>23750.14</v>
      </c>
      <c r="G804" s="10">
        <v>26117.14</v>
      </c>
      <c r="H804" s="10">
        <v>26016.93</v>
      </c>
      <c r="I804" s="10">
        <v>30000.87</v>
      </c>
      <c r="J804" s="10">
        <v>34293.94</v>
      </c>
      <c r="K804" s="10">
        <v>15298.1</v>
      </c>
      <c r="L804" s="10">
        <f t="shared" si="57"/>
        <v>166905.76999999999</v>
      </c>
    </row>
    <row r="805" spans="1:12" ht="13" hidden="1" x14ac:dyDescent="0.15">
      <c r="A805" s="65" t="s">
        <v>81</v>
      </c>
      <c r="B805" s="10">
        <v>0</v>
      </c>
      <c r="C805" s="10">
        <v>0</v>
      </c>
      <c r="D805" s="10">
        <v>0</v>
      </c>
      <c r="E805" s="10">
        <v>778.26</v>
      </c>
      <c r="F805" s="10">
        <v>4149.49</v>
      </c>
      <c r="G805" s="10">
        <v>4465.2700000000004</v>
      </c>
      <c r="H805" s="10">
        <v>4387.76</v>
      </c>
      <c r="I805" s="10">
        <v>4009.84</v>
      </c>
      <c r="J805" s="10">
        <v>5859.22</v>
      </c>
      <c r="K805" s="10">
        <v>4639.8599999999997</v>
      </c>
      <c r="L805" s="10">
        <f t="shared" si="57"/>
        <v>28289.700000000004</v>
      </c>
    </row>
    <row r="806" spans="1:12" ht="13" hidden="1" x14ac:dyDescent="0.15">
      <c r="A806" s="65" t="s">
        <v>77</v>
      </c>
      <c r="B806" s="10">
        <v>0</v>
      </c>
      <c r="C806" s="10">
        <v>0</v>
      </c>
      <c r="D806" s="10">
        <v>0</v>
      </c>
      <c r="E806" s="10">
        <v>0</v>
      </c>
      <c r="F806" s="10">
        <v>24960</v>
      </c>
      <c r="G806" s="10">
        <v>42240</v>
      </c>
      <c r="H806" s="10">
        <v>0</v>
      </c>
      <c r="I806" s="10">
        <v>0</v>
      </c>
      <c r="J806" s="10">
        <v>0</v>
      </c>
      <c r="K806" s="10">
        <v>0</v>
      </c>
      <c r="L806" s="10">
        <f t="shared" si="57"/>
        <v>67200</v>
      </c>
    </row>
    <row r="807" spans="1:12" ht="13" hidden="1" x14ac:dyDescent="0.15">
      <c r="A807" s="65" t="s">
        <v>218</v>
      </c>
      <c r="B807" s="10">
        <v>0</v>
      </c>
      <c r="C807" s="10">
        <v>0</v>
      </c>
      <c r="D807" s="10">
        <v>0</v>
      </c>
      <c r="E807" s="10">
        <v>0</v>
      </c>
      <c r="F807" s="10">
        <v>0</v>
      </c>
      <c r="G807" s="10">
        <v>0</v>
      </c>
      <c r="H807" s="10">
        <v>0</v>
      </c>
      <c r="I807" s="10">
        <v>0</v>
      </c>
      <c r="J807" s="10">
        <v>0</v>
      </c>
      <c r="K807" s="10">
        <v>78</v>
      </c>
      <c r="L807" s="10">
        <f t="shared" si="57"/>
        <v>78</v>
      </c>
    </row>
    <row r="808" spans="1:12" ht="13" hidden="1" x14ac:dyDescent="0.15">
      <c r="A808" s="65" t="s">
        <v>76</v>
      </c>
      <c r="B808" s="10">
        <v>0</v>
      </c>
      <c r="C808" s="10">
        <v>0</v>
      </c>
      <c r="D808" s="10">
        <v>0</v>
      </c>
      <c r="E808" s="10">
        <v>0</v>
      </c>
      <c r="F808" s="10">
        <v>0</v>
      </c>
      <c r="G808" s="10">
        <v>23525.66</v>
      </c>
      <c r="H808" s="10">
        <v>0</v>
      </c>
      <c r="I808" s="10">
        <v>0</v>
      </c>
      <c r="J808" s="10">
        <v>0</v>
      </c>
      <c r="K808" s="10">
        <v>0</v>
      </c>
      <c r="L808" s="10">
        <f t="shared" si="57"/>
        <v>23525.66</v>
      </c>
    </row>
    <row r="809" spans="1:12" ht="13" hidden="1" x14ac:dyDescent="0.15">
      <c r="A809" s="65" t="s">
        <v>75</v>
      </c>
      <c r="B809" s="10">
        <v>0</v>
      </c>
      <c r="C809" s="10">
        <v>0</v>
      </c>
      <c r="D809" s="10">
        <v>0</v>
      </c>
      <c r="E809" s="10">
        <v>0</v>
      </c>
      <c r="F809" s="10">
        <v>0</v>
      </c>
      <c r="G809" s="10">
        <v>-7152</v>
      </c>
      <c r="H809" s="10">
        <v>0</v>
      </c>
      <c r="I809" s="10">
        <v>7717</v>
      </c>
      <c r="J809" s="10">
        <v>22632.48</v>
      </c>
      <c r="K809" s="10">
        <v>-9798.33</v>
      </c>
      <c r="L809" s="10">
        <f t="shared" si="57"/>
        <v>13399.15</v>
      </c>
    </row>
    <row r="810" spans="1:12" ht="13" hidden="1" x14ac:dyDescent="0.15">
      <c r="A810" s="65" t="s">
        <v>74</v>
      </c>
      <c r="B810" s="10">
        <v>0</v>
      </c>
      <c r="C810" s="10">
        <v>0</v>
      </c>
      <c r="D810" s="10">
        <v>0</v>
      </c>
      <c r="E810" s="10">
        <v>26482</v>
      </c>
      <c r="F810" s="10">
        <v>52636.34</v>
      </c>
      <c r="G810" s="10">
        <v>50797.440000000002</v>
      </c>
      <c r="H810" s="10">
        <v>36395.64</v>
      </c>
      <c r="I810" s="10">
        <v>33953</v>
      </c>
      <c r="J810" s="10">
        <v>47181.37</v>
      </c>
      <c r="K810" s="10">
        <v>14.25</v>
      </c>
      <c r="L810" s="10">
        <f t="shared" si="57"/>
        <v>247460.03999999998</v>
      </c>
    </row>
    <row r="811" spans="1:12" ht="13" hidden="1" x14ac:dyDescent="0.15">
      <c r="A811" s="65" t="s">
        <v>73</v>
      </c>
      <c r="B811" s="10">
        <v>0</v>
      </c>
      <c r="C811" s="10">
        <v>0</v>
      </c>
      <c r="D811" s="10">
        <v>0</v>
      </c>
      <c r="E811" s="10">
        <v>1610.38</v>
      </c>
      <c r="F811" s="10">
        <v>12530.86</v>
      </c>
      <c r="G811" s="10">
        <v>15967.99</v>
      </c>
      <c r="H811" s="10">
        <v>8836.66</v>
      </c>
      <c r="I811" s="10">
        <v>6596.21</v>
      </c>
      <c r="J811" s="10">
        <v>989.01</v>
      </c>
      <c r="K811" s="10">
        <v>2817.34</v>
      </c>
      <c r="L811" s="10">
        <f t="shared" si="57"/>
        <v>49348.45</v>
      </c>
    </row>
    <row r="812" spans="1:12" ht="13" hidden="1" x14ac:dyDescent="0.15">
      <c r="A812" s="65" t="s">
        <v>71</v>
      </c>
      <c r="B812" s="10">
        <v>0</v>
      </c>
      <c r="C812" s="10">
        <v>0</v>
      </c>
      <c r="D812" s="10">
        <v>0</v>
      </c>
      <c r="E812" s="10">
        <v>81421.83</v>
      </c>
      <c r="F812" s="10">
        <v>199871.73</v>
      </c>
      <c r="G812" s="10">
        <v>237024.97</v>
      </c>
      <c r="H812" s="10">
        <v>246416.04</v>
      </c>
      <c r="I812" s="10">
        <v>216291.86</v>
      </c>
      <c r="J812" s="10">
        <v>247352.66</v>
      </c>
      <c r="K812" s="10">
        <v>143088.24</v>
      </c>
      <c r="L812" s="10">
        <f t="shared" si="57"/>
        <v>1371467.33</v>
      </c>
    </row>
    <row r="813" spans="1:12" ht="13" hidden="1" x14ac:dyDescent="0.15">
      <c r="A813" s="66" t="s">
        <v>219</v>
      </c>
      <c r="B813" s="16">
        <f t="shared" ref="B813:L813" si="58">SUM(B776:B812)</f>
        <v>0</v>
      </c>
      <c r="C813" s="16">
        <f t="shared" si="58"/>
        <v>0</v>
      </c>
      <c r="D813" s="16">
        <f t="shared" si="58"/>
        <v>0</v>
      </c>
      <c r="E813" s="16">
        <f t="shared" si="58"/>
        <v>157512</v>
      </c>
      <c r="F813" s="16">
        <f t="shared" si="58"/>
        <v>413670.31000000006</v>
      </c>
      <c r="G813" s="16">
        <f t="shared" si="58"/>
        <v>570401.18000000005</v>
      </c>
      <c r="H813" s="16">
        <f t="shared" si="58"/>
        <v>429745.67000000004</v>
      </c>
      <c r="I813" s="16">
        <f t="shared" si="58"/>
        <v>419536.79</v>
      </c>
      <c r="J813" s="16">
        <f t="shared" si="58"/>
        <v>484497.50000000006</v>
      </c>
      <c r="K813" s="16">
        <f t="shared" si="58"/>
        <v>212559.7</v>
      </c>
      <c r="L813" s="16">
        <f t="shared" si="58"/>
        <v>2687923.1500000004</v>
      </c>
    </row>
    <row r="814" spans="1:12" ht="13" hidden="1" x14ac:dyDescent="0.15">
      <c r="A814" s="64" t="s">
        <v>220</v>
      </c>
      <c r="B814" s="7"/>
      <c r="C814" s="7"/>
      <c r="D814" s="7"/>
      <c r="E814" s="7"/>
      <c r="F814" s="7"/>
      <c r="G814" s="7"/>
      <c r="H814" s="7"/>
      <c r="I814" s="7"/>
      <c r="J814" s="7"/>
      <c r="K814" s="7"/>
      <c r="L814" s="7"/>
    </row>
    <row r="815" spans="1:12" ht="13" hidden="1" x14ac:dyDescent="0.15">
      <c r="A815" s="65" t="s">
        <v>129</v>
      </c>
      <c r="B815" s="10">
        <v>0</v>
      </c>
      <c r="C815" s="10">
        <v>0</v>
      </c>
      <c r="D815" s="10">
        <v>0</v>
      </c>
      <c r="E815" s="10">
        <v>0</v>
      </c>
      <c r="F815" s="10">
        <v>0</v>
      </c>
      <c r="G815" s="10">
        <v>0</v>
      </c>
      <c r="H815" s="10">
        <v>0</v>
      </c>
      <c r="I815" s="10">
        <v>0</v>
      </c>
      <c r="J815" s="10">
        <v>3052.92</v>
      </c>
      <c r="K815" s="10">
        <v>7206.99</v>
      </c>
      <c r="L815" s="10">
        <f t="shared" ref="L815:L838" si="59">SUM(B815:K815)</f>
        <v>10259.91</v>
      </c>
    </row>
    <row r="816" spans="1:12" ht="13" hidden="1" x14ac:dyDescent="0.15">
      <c r="A816" s="65" t="s">
        <v>127</v>
      </c>
      <c r="B816" s="10">
        <v>0</v>
      </c>
      <c r="C816" s="10">
        <v>0</v>
      </c>
      <c r="D816" s="10">
        <v>0</v>
      </c>
      <c r="E816" s="10">
        <v>0</v>
      </c>
      <c r="F816" s="10">
        <v>0</v>
      </c>
      <c r="G816" s="10">
        <v>0</v>
      </c>
      <c r="H816" s="10">
        <v>0</v>
      </c>
      <c r="I816" s="10">
        <v>0</v>
      </c>
      <c r="J816" s="10">
        <v>1046.28</v>
      </c>
      <c r="K816" s="10">
        <v>1742.94</v>
      </c>
      <c r="L816" s="10">
        <f t="shared" si="59"/>
        <v>2789.2200000000003</v>
      </c>
    </row>
    <row r="817" spans="1:12" ht="13" hidden="1" x14ac:dyDescent="0.15">
      <c r="A817" s="65" t="s">
        <v>126</v>
      </c>
      <c r="B817" s="10">
        <v>0</v>
      </c>
      <c r="C817" s="10">
        <v>0</v>
      </c>
      <c r="D817" s="10">
        <v>0</v>
      </c>
      <c r="E817" s="10">
        <v>0</v>
      </c>
      <c r="F817" s="10">
        <v>0</v>
      </c>
      <c r="G817" s="10">
        <v>0</v>
      </c>
      <c r="H817" s="10">
        <v>0</v>
      </c>
      <c r="I817" s="10">
        <v>0</v>
      </c>
      <c r="J817" s="10">
        <v>129.84</v>
      </c>
      <c r="K817" s="10">
        <v>322.81</v>
      </c>
      <c r="L817" s="10">
        <f t="shared" si="59"/>
        <v>452.65</v>
      </c>
    </row>
    <row r="818" spans="1:12" ht="13" hidden="1" x14ac:dyDescent="0.15">
      <c r="A818" s="65" t="s">
        <v>125</v>
      </c>
      <c r="B818" s="10">
        <v>0</v>
      </c>
      <c r="C818" s="10">
        <v>0</v>
      </c>
      <c r="D818" s="10">
        <v>0</v>
      </c>
      <c r="E818" s="10">
        <v>0</v>
      </c>
      <c r="F818" s="10">
        <v>0</v>
      </c>
      <c r="G818" s="10">
        <v>0</v>
      </c>
      <c r="H818" s="10">
        <v>0</v>
      </c>
      <c r="I818" s="10">
        <v>0</v>
      </c>
      <c r="J818" s="10">
        <v>460.3</v>
      </c>
      <c r="K818" s="10">
        <v>666.52</v>
      </c>
      <c r="L818" s="10">
        <f t="shared" si="59"/>
        <v>1126.82</v>
      </c>
    </row>
    <row r="819" spans="1:12" ht="13" hidden="1" x14ac:dyDescent="0.15">
      <c r="A819" s="65" t="s">
        <v>120</v>
      </c>
      <c r="B819" s="10">
        <v>0</v>
      </c>
      <c r="C819" s="10">
        <v>0</v>
      </c>
      <c r="D819" s="10">
        <v>0</v>
      </c>
      <c r="E819" s="10">
        <v>0</v>
      </c>
      <c r="F819" s="10">
        <v>0</v>
      </c>
      <c r="G819" s="10">
        <v>0</v>
      </c>
      <c r="H819" s="10">
        <v>0</v>
      </c>
      <c r="I819" s="10">
        <v>0</v>
      </c>
      <c r="J819" s="10">
        <v>0</v>
      </c>
      <c r="K819" s="10">
        <v>10</v>
      </c>
      <c r="L819" s="10">
        <f t="shared" si="59"/>
        <v>10</v>
      </c>
    </row>
    <row r="820" spans="1:12" ht="13" hidden="1" x14ac:dyDescent="0.15">
      <c r="A820" s="65" t="s">
        <v>103</v>
      </c>
      <c r="B820" s="10">
        <v>0</v>
      </c>
      <c r="C820" s="10">
        <v>0</v>
      </c>
      <c r="D820" s="10">
        <v>0</v>
      </c>
      <c r="E820" s="10">
        <v>0</v>
      </c>
      <c r="F820" s="10">
        <v>0</v>
      </c>
      <c r="G820" s="10">
        <v>0</v>
      </c>
      <c r="H820" s="10">
        <v>0</v>
      </c>
      <c r="I820" s="10">
        <v>0</v>
      </c>
      <c r="J820" s="10">
        <v>48742.79</v>
      </c>
      <c r="K820" s="10">
        <v>8320.1</v>
      </c>
      <c r="L820" s="10">
        <f t="shared" si="59"/>
        <v>57062.89</v>
      </c>
    </row>
    <row r="821" spans="1:12" ht="13" hidden="1" x14ac:dyDescent="0.15">
      <c r="A821" s="65" t="s">
        <v>101</v>
      </c>
      <c r="B821" s="10">
        <v>0</v>
      </c>
      <c r="C821" s="10">
        <v>0</v>
      </c>
      <c r="D821" s="10">
        <v>0</v>
      </c>
      <c r="E821" s="10">
        <v>0</v>
      </c>
      <c r="F821" s="10">
        <v>0</v>
      </c>
      <c r="G821" s="10">
        <v>0</v>
      </c>
      <c r="H821" s="10">
        <v>0</v>
      </c>
      <c r="I821" s="10">
        <v>0</v>
      </c>
      <c r="J821" s="10">
        <v>19502.96</v>
      </c>
      <c r="K821" s="10">
        <v>18470</v>
      </c>
      <c r="L821" s="10">
        <f t="shared" si="59"/>
        <v>37972.959999999999</v>
      </c>
    </row>
    <row r="822" spans="1:12" ht="13" hidden="1" x14ac:dyDescent="0.15">
      <c r="A822" s="65" t="s">
        <v>197</v>
      </c>
      <c r="B822" s="10">
        <v>0</v>
      </c>
      <c r="C822" s="10">
        <v>0</v>
      </c>
      <c r="D822" s="10">
        <v>0</v>
      </c>
      <c r="E822" s="10">
        <v>0</v>
      </c>
      <c r="F822" s="10">
        <v>0</v>
      </c>
      <c r="G822" s="10">
        <v>0</v>
      </c>
      <c r="H822" s="10">
        <v>0</v>
      </c>
      <c r="I822" s="10">
        <v>0</v>
      </c>
      <c r="J822" s="10">
        <v>15625</v>
      </c>
      <c r="K822" s="10">
        <v>31250</v>
      </c>
      <c r="L822" s="10">
        <f t="shared" si="59"/>
        <v>46875</v>
      </c>
    </row>
    <row r="823" spans="1:12" ht="13" hidden="1" x14ac:dyDescent="0.15">
      <c r="A823" s="65" t="s">
        <v>100</v>
      </c>
      <c r="B823" s="10">
        <v>0</v>
      </c>
      <c r="C823" s="10">
        <v>0</v>
      </c>
      <c r="D823" s="10">
        <v>0</v>
      </c>
      <c r="E823" s="10">
        <v>0</v>
      </c>
      <c r="F823" s="10">
        <v>0</v>
      </c>
      <c r="G823" s="10">
        <v>0</v>
      </c>
      <c r="H823" s="10">
        <v>0</v>
      </c>
      <c r="I823" s="10">
        <v>0</v>
      </c>
      <c r="J823" s="10">
        <v>114898.03</v>
      </c>
      <c r="K823" s="10">
        <v>27276</v>
      </c>
      <c r="L823" s="10">
        <f t="shared" si="59"/>
        <v>142174.03</v>
      </c>
    </row>
    <row r="824" spans="1:12" ht="13" hidden="1" x14ac:dyDescent="0.15">
      <c r="A824" s="65" t="s">
        <v>201</v>
      </c>
      <c r="B824" s="10">
        <v>0</v>
      </c>
      <c r="C824" s="10">
        <v>0</v>
      </c>
      <c r="D824" s="10">
        <v>0</v>
      </c>
      <c r="E824" s="10">
        <v>0</v>
      </c>
      <c r="F824" s="10">
        <v>0</v>
      </c>
      <c r="G824" s="10">
        <v>0</v>
      </c>
      <c r="H824" s="10">
        <v>0</v>
      </c>
      <c r="I824" s="10">
        <v>0</v>
      </c>
      <c r="J824" s="10">
        <v>57494.22</v>
      </c>
      <c r="K824" s="10">
        <v>9065.41</v>
      </c>
      <c r="L824" s="10">
        <f t="shared" si="59"/>
        <v>66559.63</v>
      </c>
    </row>
    <row r="825" spans="1:12" ht="13" hidden="1" x14ac:dyDescent="0.15">
      <c r="A825" s="65" t="s">
        <v>99</v>
      </c>
      <c r="B825" s="10">
        <v>0</v>
      </c>
      <c r="C825" s="10">
        <v>0</v>
      </c>
      <c r="D825" s="10">
        <v>0</v>
      </c>
      <c r="E825" s="10">
        <v>0</v>
      </c>
      <c r="F825" s="10">
        <v>0</v>
      </c>
      <c r="G825" s="10">
        <v>0</v>
      </c>
      <c r="H825" s="10">
        <v>0</v>
      </c>
      <c r="I825" s="10">
        <v>0</v>
      </c>
      <c r="J825" s="10">
        <v>1099268.6000000001</v>
      </c>
      <c r="K825" s="10">
        <v>491362.35</v>
      </c>
      <c r="L825" s="10">
        <f t="shared" si="59"/>
        <v>1590630.9500000002</v>
      </c>
    </row>
    <row r="826" spans="1:12" ht="13" hidden="1" x14ac:dyDescent="0.15">
      <c r="A826" s="65" t="s">
        <v>203</v>
      </c>
      <c r="B826" s="10">
        <v>0</v>
      </c>
      <c r="C826" s="10">
        <v>0</v>
      </c>
      <c r="D826" s="10">
        <v>0</v>
      </c>
      <c r="E826" s="10">
        <v>0</v>
      </c>
      <c r="F826" s="10">
        <v>0</v>
      </c>
      <c r="G826" s="10">
        <v>0</v>
      </c>
      <c r="H826" s="10">
        <v>0</v>
      </c>
      <c r="I826" s="10">
        <v>0</v>
      </c>
      <c r="J826" s="10">
        <v>5711.2</v>
      </c>
      <c r="K826" s="10">
        <v>16688.8</v>
      </c>
      <c r="L826" s="10">
        <f t="shared" si="59"/>
        <v>22400</v>
      </c>
    </row>
    <row r="827" spans="1:12" ht="13" hidden="1" x14ac:dyDescent="0.15">
      <c r="A827" s="65" t="s">
        <v>132</v>
      </c>
      <c r="B827" s="10">
        <v>0</v>
      </c>
      <c r="C827" s="10">
        <v>0</v>
      </c>
      <c r="D827" s="10">
        <v>0</v>
      </c>
      <c r="E827" s="10">
        <v>0</v>
      </c>
      <c r="F827" s="10">
        <v>0</v>
      </c>
      <c r="G827" s="10">
        <v>0</v>
      </c>
      <c r="H827" s="10">
        <v>0</v>
      </c>
      <c r="I827" s="10">
        <v>0</v>
      </c>
      <c r="J827" s="10">
        <v>9206.68</v>
      </c>
      <c r="K827" s="10">
        <v>8836.69</v>
      </c>
      <c r="L827" s="10">
        <f t="shared" si="59"/>
        <v>18043.370000000003</v>
      </c>
    </row>
    <row r="828" spans="1:12" ht="13" hidden="1" x14ac:dyDescent="0.15">
      <c r="A828" s="65" t="s">
        <v>95</v>
      </c>
      <c r="B828" s="10">
        <v>0</v>
      </c>
      <c r="C828" s="10">
        <v>0</v>
      </c>
      <c r="D828" s="10">
        <v>0</v>
      </c>
      <c r="E828" s="10">
        <v>0</v>
      </c>
      <c r="F828" s="10">
        <v>0</v>
      </c>
      <c r="G828" s="10">
        <v>0</v>
      </c>
      <c r="H828" s="10">
        <v>0</v>
      </c>
      <c r="I828" s="10">
        <v>0</v>
      </c>
      <c r="J828" s="10">
        <v>479.9</v>
      </c>
      <c r="K828" s="10">
        <v>212.43</v>
      </c>
      <c r="L828" s="10">
        <f t="shared" si="59"/>
        <v>692.32999999999993</v>
      </c>
    </row>
    <row r="829" spans="1:12" ht="13" hidden="1" x14ac:dyDescent="0.15">
      <c r="A829" s="65" t="s">
        <v>93</v>
      </c>
      <c r="B829" s="10">
        <v>0</v>
      </c>
      <c r="C829" s="10">
        <v>0</v>
      </c>
      <c r="D829" s="10">
        <v>0</v>
      </c>
      <c r="E829" s="10">
        <v>0</v>
      </c>
      <c r="F829" s="10">
        <v>0</v>
      </c>
      <c r="G829" s="10">
        <v>0</v>
      </c>
      <c r="H829" s="10">
        <v>0</v>
      </c>
      <c r="I829" s="10">
        <v>0</v>
      </c>
      <c r="J829" s="10">
        <v>0</v>
      </c>
      <c r="K829" s="10">
        <v>1309.8499999999999</v>
      </c>
      <c r="L829" s="10">
        <f t="shared" si="59"/>
        <v>1309.8499999999999</v>
      </c>
    </row>
    <row r="830" spans="1:12" ht="13" hidden="1" x14ac:dyDescent="0.15">
      <c r="A830" s="65" t="s">
        <v>91</v>
      </c>
      <c r="B830" s="10">
        <v>0</v>
      </c>
      <c r="C830" s="10">
        <v>0</v>
      </c>
      <c r="D830" s="10">
        <v>0</v>
      </c>
      <c r="E830" s="10">
        <v>0</v>
      </c>
      <c r="F830" s="10">
        <v>0</v>
      </c>
      <c r="G830" s="10">
        <v>0</v>
      </c>
      <c r="H830" s="10">
        <v>0</v>
      </c>
      <c r="I830" s="10">
        <v>0</v>
      </c>
      <c r="J830" s="10">
        <v>159.32</v>
      </c>
      <c r="K830" s="10">
        <v>452.82</v>
      </c>
      <c r="L830" s="10">
        <f t="shared" si="59"/>
        <v>612.14</v>
      </c>
    </row>
    <row r="831" spans="1:12" ht="13" hidden="1" x14ac:dyDescent="0.15">
      <c r="A831" s="65" t="s">
        <v>90</v>
      </c>
      <c r="B831" s="10">
        <v>0</v>
      </c>
      <c r="C831" s="10">
        <v>0</v>
      </c>
      <c r="D831" s="10">
        <v>0</v>
      </c>
      <c r="E831" s="10">
        <v>0</v>
      </c>
      <c r="F831" s="10">
        <v>0</v>
      </c>
      <c r="G831" s="10">
        <v>0</v>
      </c>
      <c r="H831" s="10">
        <v>0</v>
      </c>
      <c r="I831" s="10">
        <v>0</v>
      </c>
      <c r="J831" s="10">
        <v>741.45</v>
      </c>
      <c r="K831" s="10">
        <v>490.02</v>
      </c>
      <c r="L831" s="10">
        <f t="shared" si="59"/>
        <v>1231.47</v>
      </c>
    </row>
    <row r="832" spans="1:12" ht="13" hidden="1" x14ac:dyDescent="0.15">
      <c r="A832" s="65" t="s">
        <v>84</v>
      </c>
      <c r="B832" s="10">
        <v>0</v>
      </c>
      <c r="C832" s="10">
        <v>0</v>
      </c>
      <c r="D832" s="10">
        <v>0</v>
      </c>
      <c r="E832" s="10">
        <v>0</v>
      </c>
      <c r="F832" s="10">
        <v>0</v>
      </c>
      <c r="G832" s="10">
        <v>0</v>
      </c>
      <c r="H832" s="10">
        <v>0</v>
      </c>
      <c r="I832" s="10">
        <v>0</v>
      </c>
      <c r="J832" s="10">
        <v>18.170000000000002</v>
      </c>
      <c r="K832" s="10">
        <v>49.28</v>
      </c>
      <c r="L832" s="10">
        <f t="shared" si="59"/>
        <v>67.45</v>
      </c>
    </row>
    <row r="833" spans="1:12" ht="13" hidden="1" x14ac:dyDescent="0.15">
      <c r="A833" s="65" t="s">
        <v>83</v>
      </c>
      <c r="B833" s="10">
        <v>0</v>
      </c>
      <c r="C833" s="10">
        <v>0</v>
      </c>
      <c r="D833" s="10">
        <v>0</v>
      </c>
      <c r="E833" s="10">
        <v>0</v>
      </c>
      <c r="F833" s="10">
        <v>0</v>
      </c>
      <c r="G833" s="10">
        <v>0</v>
      </c>
      <c r="H833" s="10">
        <v>0</v>
      </c>
      <c r="I833" s="10">
        <v>0</v>
      </c>
      <c r="J833" s="10">
        <v>1951.88</v>
      </c>
      <c r="K833" s="10">
        <v>2689.59</v>
      </c>
      <c r="L833" s="10">
        <f t="shared" si="59"/>
        <v>4641.47</v>
      </c>
    </row>
    <row r="834" spans="1:12" ht="13" hidden="1" x14ac:dyDescent="0.15">
      <c r="A834" s="65" t="s">
        <v>82</v>
      </c>
      <c r="B834" s="10">
        <v>0</v>
      </c>
      <c r="C834" s="10">
        <v>0</v>
      </c>
      <c r="D834" s="10">
        <v>0</v>
      </c>
      <c r="E834" s="10">
        <v>0</v>
      </c>
      <c r="F834" s="10">
        <v>0</v>
      </c>
      <c r="G834" s="10">
        <v>0</v>
      </c>
      <c r="H834" s="10">
        <v>0</v>
      </c>
      <c r="I834" s="10">
        <v>0</v>
      </c>
      <c r="J834" s="10">
        <v>2900.89</v>
      </c>
      <c r="K834" s="10">
        <v>5604.81</v>
      </c>
      <c r="L834" s="10">
        <f t="shared" si="59"/>
        <v>8505.7000000000007</v>
      </c>
    </row>
    <row r="835" spans="1:12" ht="13" hidden="1" x14ac:dyDescent="0.15">
      <c r="A835" s="65" t="s">
        <v>81</v>
      </c>
      <c r="B835" s="10">
        <v>0</v>
      </c>
      <c r="C835" s="10">
        <v>0</v>
      </c>
      <c r="D835" s="10">
        <v>0</v>
      </c>
      <c r="E835" s="10">
        <v>0</v>
      </c>
      <c r="F835" s="10">
        <v>0</v>
      </c>
      <c r="G835" s="10">
        <v>0</v>
      </c>
      <c r="H835" s="10">
        <v>0</v>
      </c>
      <c r="I835" s="10">
        <v>0</v>
      </c>
      <c r="J835" s="10">
        <v>525</v>
      </c>
      <c r="K835" s="10">
        <v>759.4</v>
      </c>
      <c r="L835" s="10">
        <f t="shared" si="59"/>
        <v>1284.4000000000001</v>
      </c>
    </row>
    <row r="836" spans="1:12" ht="13" hidden="1" x14ac:dyDescent="0.15">
      <c r="A836" s="65" t="s">
        <v>74</v>
      </c>
      <c r="B836" s="10">
        <v>0</v>
      </c>
      <c r="C836" s="10">
        <v>0</v>
      </c>
      <c r="D836" s="10">
        <v>0</v>
      </c>
      <c r="E836" s="10">
        <v>0</v>
      </c>
      <c r="F836" s="10">
        <v>0</v>
      </c>
      <c r="G836" s="10">
        <v>0</v>
      </c>
      <c r="H836" s="10">
        <v>0</v>
      </c>
      <c r="I836" s="10">
        <v>0</v>
      </c>
      <c r="J836" s="10">
        <v>8375</v>
      </c>
      <c r="K836" s="10">
        <v>0</v>
      </c>
      <c r="L836" s="10">
        <f t="shared" si="59"/>
        <v>8375</v>
      </c>
    </row>
    <row r="837" spans="1:12" ht="13" hidden="1" x14ac:dyDescent="0.15">
      <c r="A837" s="65" t="s">
        <v>73</v>
      </c>
      <c r="B837" s="10">
        <v>0</v>
      </c>
      <c r="C837" s="10">
        <v>0</v>
      </c>
      <c r="D837" s="10">
        <v>0</v>
      </c>
      <c r="E837" s="10">
        <v>0</v>
      </c>
      <c r="F837" s="10">
        <v>0</v>
      </c>
      <c r="G837" s="10">
        <v>0</v>
      </c>
      <c r="H837" s="10">
        <v>0</v>
      </c>
      <c r="I837" s="10">
        <v>0</v>
      </c>
      <c r="J837" s="10">
        <v>1168.26</v>
      </c>
      <c r="K837" s="10">
        <v>1971.16</v>
      </c>
      <c r="L837" s="10">
        <f t="shared" si="59"/>
        <v>3139.42</v>
      </c>
    </row>
    <row r="838" spans="1:12" ht="13" hidden="1" x14ac:dyDescent="0.15">
      <c r="A838" s="65" t="s">
        <v>71</v>
      </c>
      <c r="B838" s="10">
        <v>0</v>
      </c>
      <c r="C838" s="10">
        <v>0</v>
      </c>
      <c r="D838" s="10">
        <v>0</v>
      </c>
      <c r="E838" s="10">
        <v>0</v>
      </c>
      <c r="F838" s="10">
        <v>0</v>
      </c>
      <c r="G838" s="10">
        <v>0</v>
      </c>
      <c r="H838" s="10">
        <v>0</v>
      </c>
      <c r="I838" s="10">
        <v>0</v>
      </c>
      <c r="J838" s="10">
        <v>17500</v>
      </c>
      <c r="K838" s="10">
        <v>34166.68</v>
      </c>
      <c r="L838" s="10">
        <f t="shared" si="59"/>
        <v>51666.68</v>
      </c>
    </row>
    <row r="839" spans="1:12" ht="13" hidden="1" x14ac:dyDescent="0.15">
      <c r="A839" s="66" t="s">
        <v>221</v>
      </c>
      <c r="B839" s="16">
        <f t="shared" ref="B839:L839" si="60">SUM(B815:B838)</f>
        <v>0</v>
      </c>
      <c r="C839" s="16">
        <f t="shared" si="60"/>
        <v>0</v>
      </c>
      <c r="D839" s="16">
        <f t="shared" si="60"/>
        <v>0</v>
      </c>
      <c r="E839" s="16">
        <f t="shared" si="60"/>
        <v>0</v>
      </c>
      <c r="F839" s="16">
        <f t="shared" si="60"/>
        <v>0</v>
      </c>
      <c r="G839" s="16">
        <f t="shared" si="60"/>
        <v>0</v>
      </c>
      <c r="H839" s="16">
        <f t="shared" si="60"/>
        <v>0</v>
      </c>
      <c r="I839" s="16">
        <f t="shared" si="60"/>
        <v>0</v>
      </c>
      <c r="J839" s="16">
        <f t="shared" si="60"/>
        <v>1408958.6899999997</v>
      </c>
      <c r="K839" s="16">
        <f t="shared" si="60"/>
        <v>668924.65000000014</v>
      </c>
      <c r="L839" s="16">
        <f t="shared" si="60"/>
        <v>2077883.3399999999</v>
      </c>
    </row>
    <row r="840" spans="1:12" ht="13" hidden="1" x14ac:dyDescent="0.15">
      <c r="A840" s="64" t="s">
        <v>222</v>
      </c>
      <c r="B840" s="7"/>
      <c r="C840" s="7"/>
      <c r="D840" s="7"/>
      <c r="E840" s="7"/>
      <c r="F840" s="7"/>
      <c r="G840" s="7"/>
      <c r="H840" s="7"/>
      <c r="I840" s="7"/>
      <c r="J840" s="7"/>
      <c r="K840" s="7"/>
      <c r="L840" s="7"/>
    </row>
    <row r="841" spans="1:12" ht="13" hidden="1" x14ac:dyDescent="0.15">
      <c r="A841" s="65" t="s">
        <v>99</v>
      </c>
      <c r="B841" s="10">
        <v>0</v>
      </c>
      <c r="C841" s="10">
        <v>0</v>
      </c>
      <c r="D841" s="10">
        <v>0</v>
      </c>
      <c r="E841" s="10">
        <v>0</v>
      </c>
      <c r="F841" s="10">
        <v>0</v>
      </c>
      <c r="G841" s="10">
        <v>0</v>
      </c>
      <c r="H841" s="10">
        <v>0</v>
      </c>
      <c r="I841" s="10">
        <v>0</v>
      </c>
      <c r="J841" s="10">
        <v>0</v>
      </c>
      <c r="K841" s="10">
        <v>43931.360000000001</v>
      </c>
      <c r="L841" s="10">
        <f>SUM(B841:K841)</f>
        <v>43931.360000000001</v>
      </c>
    </row>
    <row r="842" spans="1:12" ht="13" hidden="1" x14ac:dyDescent="0.15">
      <c r="A842" s="66" t="s">
        <v>223</v>
      </c>
      <c r="B842" s="16">
        <f t="shared" ref="B842:L842" si="61">SUM(B841)</f>
        <v>0</v>
      </c>
      <c r="C842" s="16">
        <f t="shared" si="61"/>
        <v>0</v>
      </c>
      <c r="D842" s="16">
        <f t="shared" si="61"/>
        <v>0</v>
      </c>
      <c r="E842" s="16">
        <f t="shared" si="61"/>
        <v>0</v>
      </c>
      <c r="F842" s="16">
        <f t="shared" si="61"/>
        <v>0</v>
      </c>
      <c r="G842" s="16">
        <f t="shared" si="61"/>
        <v>0</v>
      </c>
      <c r="H842" s="16">
        <f t="shared" si="61"/>
        <v>0</v>
      </c>
      <c r="I842" s="16">
        <f t="shared" si="61"/>
        <v>0</v>
      </c>
      <c r="J842" s="16">
        <f t="shared" si="61"/>
        <v>0</v>
      </c>
      <c r="K842" s="16">
        <f t="shared" si="61"/>
        <v>43931.360000000001</v>
      </c>
      <c r="L842" s="16">
        <f t="shared" si="61"/>
        <v>43931.360000000001</v>
      </c>
    </row>
    <row r="843" spans="1:12" ht="13" hidden="1" x14ac:dyDescent="0.15">
      <c r="A843" s="64" t="s">
        <v>224</v>
      </c>
      <c r="B843" s="7"/>
      <c r="C843" s="7"/>
      <c r="D843" s="7"/>
      <c r="E843" s="7"/>
      <c r="F843" s="7"/>
      <c r="G843" s="7"/>
      <c r="H843" s="7"/>
      <c r="I843" s="7"/>
      <c r="J843" s="7"/>
      <c r="K843" s="7"/>
      <c r="L843" s="7"/>
    </row>
    <row r="844" spans="1:12" ht="13" hidden="1" x14ac:dyDescent="0.15">
      <c r="A844" s="65" t="s">
        <v>129</v>
      </c>
      <c r="B844" s="10">
        <v>0</v>
      </c>
      <c r="C844" s="10">
        <v>0</v>
      </c>
      <c r="D844" s="10">
        <v>0</v>
      </c>
      <c r="E844" s="10">
        <v>0</v>
      </c>
      <c r="F844" s="10">
        <v>0</v>
      </c>
      <c r="G844" s="10">
        <v>0</v>
      </c>
      <c r="H844" s="10">
        <v>0</v>
      </c>
      <c r="I844" s="10">
        <v>0</v>
      </c>
      <c r="J844" s="10">
        <v>827.22</v>
      </c>
      <c r="K844" s="10">
        <v>3311.71</v>
      </c>
      <c r="L844" s="10">
        <f t="shared" ref="L844:L874" si="62">SUM(B844:K844)</f>
        <v>4138.93</v>
      </c>
    </row>
    <row r="845" spans="1:12" ht="13" hidden="1" x14ac:dyDescent="0.15">
      <c r="A845" s="65" t="s">
        <v>127</v>
      </c>
      <c r="B845" s="10">
        <v>0</v>
      </c>
      <c r="C845" s="10">
        <v>0</v>
      </c>
      <c r="D845" s="10">
        <v>0</v>
      </c>
      <c r="E845" s="10">
        <v>0</v>
      </c>
      <c r="F845" s="10">
        <v>0</v>
      </c>
      <c r="G845" s="10">
        <v>0</v>
      </c>
      <c r="H845" s="10">
        <v>0</v>
      </c>
      <c r="I845" s="10">
        <v>0</v>
      </c>
      <c r="J845" s="10">
        <v>695.93</v>
      </c>
      <c r="K845" s="10">
        <v>1742.92</v>
      </c>
      <c r="L845" s="10">
        <f t="shared" si="62"/>
        <v>2438.85</v>
      </c>
    </row>
    <row r="846" spans="1:12" ht="13" hidden="1" x14ac:dyDescent="0.15">
      <c r="A846" s="65" t="s">
        <v>126</v>
      </c>
      <c r="B846" s="10">
        <v>0</v>
      </c>
      <c r="C846" s="10">
        <v>0</v>
      </c>
      <c r="D846" s="10">
        <v>0</v>
      </c>
      <c r="E846" s="10">
        <v>0</v>
      </c>
      <c r="F846" s="10">
        <v>0</v>
      </c>
      <c r="G846" s="10">
        <v>0</v>
      </c>
      <c r="H846" s="10">
        <v>0</v>
      </c>
      <c r="I846" s="10">
        <v>0</v>
      </c>
      <c r="J846" s="10">
        <v>60.79</v>
      </c>
      <c r="K846" s="10">
        <v>322.76</v>
      </c>
      <c r="L846" s="10">
        <f t="shared" si="62"/>
        <v>383.55</v>
      </c>
    </row>
    <row r="847" spans="1:12" ht="13" hidden="1" x14ac:dyDescent="0.15">
      <c r="A847" s="65" t="s">
        <v>125</v>
      </c>
      <c r="B847" s="10">
        <v>0</v>
      </c>
      <c r="C847" s="10">
        <v>0</v>
      </c>
      <c r="D847" s="10">
        <v>0</v>
      </c>
      <c r="E847" s="10">
        <v>0</v>
      </c>
      <c r="F847" s="10">
        <v>0</v>
      </c>
      <c r="G847" s="10">
        <v>0</v>
      </c>
      <c r="H847" s="10">
        <v>0</v>
      </c>
      <c r="I847" s="10">
        <v>0</v>
      </c>
      <c r="J847" s="10">
        <v>1394.33</v>
      </c>
      <c r="K847" s="10">
        <v>666.52</v>
      </c>
      <c r="L847" s="10">
        <f t="shared" si="62"/>
        <v>2060.85</v>
      </c>
    </row>
    <row r="848" spans="1:12" ht="13" hidden="1" x14ac:dyDescent="0.15">
      <c r="A848" s="65" t="s">
        <v>123</v>
      </c>
      <c r="B848" s="10">
        <v>0</v>
      </c>
      <c r="C848" s="10">
        <v>0</v>
      </c>
      <c r="D848" s="10">
        <v>0</v>
      </c>
      <c r="E848" s="10">
        <v>0</v>
      </c>
      <c r="F848" s="10">
        <v>0</v>
      </c>
      <c r="G848" s="10">
        <v>0</v>
      </c>
      <c r="H848" s="10">
        <v>0</v>
      </c>
      <c r="I848" s="10">
        <v>0</v>
      </c>
      <c r="J848" s="10">
        <v>839.07</v>
      </c>
      <c r="K848" s="10">
        <v>1665.62</v>
      </c>
      <c r="L848" s="10">
        <f t="shared" si="62"/>
        <v>2504.69</v>
      </c>
    </row>
    <row r="849" spans="1:12" ht="13" hidden="1" x14ac:dyDescent="0.15">
      <c r="A849" s="65" t="s">
        <v>120</v>
      </c>
      <c r="B849" s="10">
        <v>0</v>
      </c>
      <c r="C849" s="10">
        <v>0</v>
      </c>
      <c r="D849" s="10">
        <v>0</v>
      </c>
      <c r="E849" s="10">
        <v>0</v>
      </c>
      <c r="F849" s="10">
        <v>0</v>
      </c>
      <c r="G849" s="10">
        <v>0</v>
      </c>
      <c r="H849" s="10">
        <v>0</v>
      </c>
      <c r="I849" s="10">
        <v>0</v>
      </c>
      <c r="J849" s="10">
        <v>0</v>
      </c>
      <c r="K849" s="10">
        <v>32.340000000000003</v>
      </c>
      <c r="L849" s="10">
        <f t="shared" si="62"/>
        <v>32.340000000000003</v>
      </c>
    </row>
    <row r="850" spans="1:12" ht="13" hidden="1" x14ac:dyDescent="0.15">
      <c r="A850" s="65" t="s">
        <v>118</v>
      </c>
      <c r="B850" s="10">
        <v>0</v>
      </c>
      <c r="C850" s="10">
        <v>0</v>
      </c>
      <c r="D850" s="10">
        <v>0</v>
      </c>
      <c r="E850" s="10">
        <v>0</v>
      </c>
      <c r="F850" s="10">
        <v>0</v>
      </c>
      <c r="G850" s="10">
        <v>0</v>
      </c>
      <c r="H850" s="10">
        <v>0</v>
      </c>
      <c r="I850" s="10">
        <v>0</v>
      </c>
      <c r="J850" s="10">
        <v>0</v>
      </c>
      <c r="K850" s="10">
        <v>215.44</v>
      </c>
      <c r="L850" s="10">
        <f t="shared" si="62"/>
        <v>215.44</v>
      </c>
    </row>
    <row r="851" spans="1:12" ht="13" hidden="1" x14ac:dyDescent="0.15">
      <c r="A851" s="65" t="s">
        <v>107</v>
      </c>
      <c r="B851" s="10">
        <v>0</v>
      </c>
      <c r="C851" s="10">
        <v>0</v>
      </c>
      <c r="D851" s="10">
        <v>0</v>
      </c>
      <c r="E851" s="10">
        <v>0</v>
      </c>
      <c r="F851" s="10">
        <v>0</v>
      </c>
      <c r="G851" s="10">
        <v>0</v>
      </c>
      <c r="H851" s="10">
        <v>0</v>
      </c>
      <c r="I851" s="10">
        <v>0</v>
      </c>
      <c r="J851" s="10">
        <v>67.53</v>
      </c>
      <c r="K851" s="10">
        <v>354.67</v>
      </c>
      <c r="L851" s="10">
        <f t="shared" si="62"/>
        <v>422.20000000000005</v>
      </c>
    </row>
    <row r="852" spans="1:12" ht="13" hidden="1" x14ac:dyDescent="0.15">
      <c r="A852" s="65" t="s">
        <v>105</v>
      </c>
      <c r="B852" s="10">
        <v>0</v>
      </c>
      <c r="C852" s="10">
        <v>0</v>
      </c>
      <c r="D852" s="10">
        <v>0</v>
      </c>
      <c r="E852" s="10">
        <v>0</v>
      </c>
      <c r="F852" s="10">
        <v>0</v>
      </c>
      <c r="G852" s="10">
        <v>0</v>
      </c>
      <c r="H852" s="10">
        <v>0</v>
      </c>
      <c r="I852" s="10">
        <v>0</v>
      </c>
      <c r="J852" s="10">
        <v>0</v>
      </c>
      <c r="K852" s="10">
        <v>298</v>
      </c>
      <c r="L852" s="10">
        <f t="shared" si="62"/>
        <v>298</v>
      </c>
    </row>
    <row r="853" spans="1:12" ht="13" hidden="1" x14ac:dyDescent="0.15">
      <c r="A853" s="65" t="s">
        <v>104</v>
      </c>
      <c r="B853" s="10">
        <v>0</v>
      </c>
      <c r="C853" s="10">
        <v>0</v>
      </c>
      <c r="D853" s="10">
        <v>0</v>
      </c>
      <c r="E853" s="10">
        <v>0</v>
      </c>
      <c r="F853" s="10">
        <v>0</v>
      </c>
      <c r="G853" s="10">
        <v>0</v>
      </c>
      <c r="H853" s="10">
        <v>0</v>
      </c>
      <c r="I853" s="10">
        <v>0</v>
      </c>
      <c r="J853" s="10">
        <v>1701.61</v>
      </c>
      <c r="K853" s="10">
        <v>0</v>
      </c>
      <c r="L853" s="10">
        <f t="shared" si="62"/>
        <v>1701.61</v>
      </c>
    </row>
    <row r="854" spans="1:12" ht="13" hidden="1" x14ac:dyDescent="0.15">
      <c r="A854" s="65" t="s">
        <v>103</v>
      </c>
      <c r="B854" s="10">
        <v>0</v>
      </c>
      <c r="C854" s="10">
        <v>0</v>
      </c>
      <c r="D854" s="10">
        <v>0</v>
      </c>
      <c r="E854" s="10">
        <v>0</v>
      </c>
      <c r="F854" s="10">
        <v>0</v>
      </c>
      <c r="G854" s="10">
        <v>0</v>
      </c>
      <c r="H854" s="10">
        <v>0</v>
      </c>
      <c r="I854" s="10">
        <v>0</v>
      </c>
      <c r="J854" s="10">
        <v>8092.89</v>
      </c>
      <c r="K854" s="10">
        <v>12498.2</v>
      </c>
      <c r="L854" s="10">
        <f t="shared" si="62"/>
        <v>20591.09</v>
      </c>
    </row>
    <row r="855" spans="1:12" ht="13" hidden="1" x14ac:dyDescent="0.15">
      <c r="A855" s="65" t="s">
        <v>101</v>
      </c>
      <c r="B855" s="10">
        <v>0</v>
      </c>
      <c r="C855" s="10">
        <v>0</v>
      </c>
      <c r="D855" s="10">
        <v>0</v>
      </c>
      <c r="E855" s="10">
        <v>0</v>
      </c>
      <c r="F855" s="10">
        <v>0</v>
      </c>
      <c r="G855" s="10">
        <v>0</v>
      </c>
      <c r="H855" s="10">
        <v>0</v>
      </c>
      <c r="I855" s="10">
        <v>0</v>
      </c>
      <c r="J855" s="10">
        <v>10072.620000000001</v>
      </c>
      <c r="K855" s="10">
        <v>22575.06</v>
      </c>
      <c r="L855" s="10">
        <f t="shared" si="62"/>
        <v>32647.68</v>
      </c>
    </row>
    <row r="856" spans="1:12" ht="13" hidden="1" x14ac:dyDescent="0.15">
      <c r="A856" s="65" t="s">
        <v>199</v>
      </c>
      <c r="B856" s="10">
        <v>0</v>
      </c>
      <c r="C856" s="10">
        <v>0</v>
      </c>
      <c r="D856" s="10">
        <v>0</v>
      </c>
      <c r="E856" s="10">
        <v>0</v>
      </c>
      <c r="F856" s="10">
        <v>0</v>
      </c>
      <c r="G856" s="10">
        <v>0</v>
      </c>
      <c r="H856" s="10">
        <v>0</v>
      </c>
      <c r="I856" s="10">
        <v>0</v>
      </c>
      <c r="J856" s="10">
        <v>5691</v>
      </c>
      <c r="K856" s="10">
        <v>3105</v>
      </c>
      <c r="L856" s="10">
        <f t="shared" si="62"/>
        <v>8796</v>
      </c>
    </row>
    <row r="857" spans="1:12" ht="13" hidden="1" x14ac:dyDescent="0.15">
      <c r="A857" s="65" t="s">
        <v>100</v>
      </c>
      <c r="B857" s="10">
        <v>0</v>
      </c>
      <c r="C857" s="10">
        <v>0</v>
      </c>
      <c r="D857" s="10">
        <v>0</v>
      </c>
      <c r="E857" s="10">
        <v>0</v>
      </c>
      <c r="F857" s="10">
        <v>0</v>
      </c>
      <c r="G857" s="10">
        <v>0</v>
      </c>
      <c r="H857" s="10">
        <v>0</v>
      </c>
      <c r="I857" s="10">
        <v>0</v>
      </c>
      <c r="J857" s="10">
        <v>69.87</v>
      </c>
      <c r="K857" s="10">
        <v>4734.99</v>
      </c>
      <c r="L857" s="10">
        <f t="shared" si="62"/>
        <v>4804.8599999999997</v>
      </c>
    </row>
    <row r="858" spans="1:12" ht="13" hidden="1" x14ac:dyDescent="0.15">
      <c r="A858" s="65" t="s">
        <v>201</v>
      </c>
      <c r="B858" s="10">
        <v>0</v>
      </c>
      <c r="C858" s="10">
        <v>0</v>
      </c>
      <c r="D858" s="10">
        <v>0</v>
      </c>
      <c r="E858" s="10">
        <v>0</v>
      </c>
      <c r="F858" s="10">
        <v>0</v>
      </c>
      <c r="G858" s="10">
        <v>0</v>
      </c>
      <c r="H858" s="10">
        <v>0</v>
      </c>
      <c r="I858" s="10">
        <v>0</v>
      </c>
      <c r="J858" s="10">
        <v>7694.23</v>
      </c>
      <c r="K858" s="10">
        <v>13796.6</v>
      </c>
      <c r="L858" s="10">
        <f t="shared" si="62"/>
        <v>21490.83</v>
      </c>
    </row>
    <row r="859" spans="1:12" ht="13" hidden="1" x14ac:dyDescent="0.15">
      <c r="A859" s="65" t="s">
        <v>99</v>
      </c>
      <c r="B859" s="10">
        <v>0</v>
      </c>
      <c r="C859" s="10">
        <v>0</v>
      </c>
      <c r="D859" s="10">
        <v>0</v>
      </c>
      <c r="E859" s="10">
        <v>0</v>
      </c>
      <c r="F859" s="10">
        <v>0</v>
      </c>
      <c r="G859" s="10">
        <v>0</v>
      </c>
      <c r="H859" s="10">
        <v>0</v>
      </c>
      <c r="I859" s="10">
        <v>0</v>
      </c>
      <c r="J859" s="10">
        <v>212862.13</v>
      </c>
      <c r="K859" s="10">
        <v>251704.56</v>
      </c>
      <c r="L859" s="10">
        <f t="shared" si="62"/>
        <v>464566.69</v>
      </c>
    </row>
    <row r="860" spans="1:12" ht="13" hidden="1" x14ac:dyDescent="0.15">
      <c r="A860" s="65" t="s">
        <v>202</v>
      </c>
      <c r="B860" s="10">
        <v>0</v>
      </c>
      <c r="C860" s="10">
        <v>0</v>
      </c>
      <c r="D860" s="10">
        <v>0</v>
      </c>
      <c r="E860" s="10">
        <v>0</v>
      </c>
      <c r="F860" s="10">
        <v>0</v>
      </c>
      <c r="G860" s="10">
        <v>0</v>
      </c>
      <c r="H860" s="10">
        <v>0</v>
      </c>
      <c r="I860" s="10">
        <v>0</v>
      </c>
      <c r="J860" s="10">
        <v>23731.65</v>
      </c>
      <c r="K860" s="10">
        <v>64413.24</v>
      </c>
      <c r="L860" s="10">
        <f t="shared" si="62"/>
        <v>88144.89</v>
      </c>
    </row>
    <row r="861" spans="1:12" ht="13" hidden="1" x14ac:dyDescent="0.15">
      <c r="A861" s="65" t="s">
        <v>203</v>
      </c>
      <c r="B861" s="10">
        <v>0</v>
      </c>
      <c r="C861" s="10">
        <v>0</v>
      </c>
      <c r="D861" s="10">
        <v>0</v>
      </c>
      <c r="E861" s="10">
        <v>0</v>
      </c>
      <c r="F861" s="10">
        <v>0</v>
      </c>
      <c r="G861" s="10">
        <v>0</v>
      </c>
      <c r="H861" s="10">
        <v>0</v>
      </c>
      <c r="I861" s="10">
        <v>0</v>
      </c>
      <c r="J861" s="10">
        <v>0</v>
      </c>
      <c r="K861" s="10">
        <v>5384.16</v>
      </c>
      <c r="L861" s="10">
        <f t="shared" si="62"/>
        <v>5384.16</v>
      </c>
    </row>
    <row r="862" spans="1:12" ht="13" hidden="1" x14ac:dyDescent="0.15">
      <c r="A862" s="65" t="s">
        <v>132</v>
      </c>
      <c r="B862" s="10">
        <v>0</v>
      </c>
      <c r="C862" s="10">
        <v>0</v>
      </c>
      <c r="D862" s="10">
        <v>0</v>
      </c>
      <c r="E862" s="10">
        <v>0</v>
      </c>
      <c r="F862" s="10">
        <v>0</v>
      </c>
      <c r="G862" s="10">
        <v>0</v>
      </c>
      <c r="H862" s="10">
        <v>0</v>
      </c>
      <c r="I862" s="10">
        <v>0</v>
      </c>
      <c r="J862" s="10">
        <v>569.1</v>
      </c>
      <c r="K862" s="10">
        <v>379.4</v>
      </c>
      <c r="L862" s="10">
        <f t="shared" si="62"/>
        <v>948.5</v>
      </c>
    </row>
    <row r="863" spans="1:12" ht="13" hidden="1" x14ac:dyDescent="0.15">
      <c r="A863" s="65" t="s">
        <v>93</v>
      </c>
      <c r="B863" s="10">
        <v>0</v>
      </c>
      <c r="C863" s="10">
        <v>0</v>
      </c>
      <c r="D863" s="10">
        <v>0</v>
      </c>
      <c r="E863" s="10">
        <v>0</v>
      </c>
      <c r="F863" s="10">
        <v>0</v>
      </c>
      <c r="G863" s="10">
        <v>0</v>
      </c>
      <c r="H863" s="10">
        <v>0</v>
      </c>
      <c r="I863" s="10">
        <v>0</v>
      </c>
      <c r="J863" s="10">
        <v>-13404.27</v>
      </c>
      <c r="K863" s="10">
        <v>488.24</v>
      </c>
      <c r="L863" s="10">
        <f t="shared" si="62"/>
        <v>-12916.03</v>
      </c>
    </row>
    <row r="864" spans="1:12" ht="13" hidden="1" x14ac:dyDescent="0.15">
      <c r="A864" s="65" t="s">
        <v>91</v>
      </c>
      <c r="B864" s="10">
        <v>0</v>
      </c>
      <c r="C864" s="10">
        <v>0</v>
      </c>
      <c r="D864" s="10">
        <v>0</v>
      </c>
      <c r="E864" s="10">
        <v>0</v>
      </c>
      <c r="F864" s="10">
        <v>0</v>
      </c>
      <c r="G864" s="10">
        <v>0</v>
      </c>
      <c r="H864" s="10">
        <v>0</v>
      </c>
      <c r="I864" s="10">
        <v>0</v>
      </c>
      <c r="J864" s="10">
        <v>0</v>
      </c>
      <c r="K864" s="10">
        <v>317.10000000000002</v>
      </c>
      <c r="L864" s="10">
        <f t="shared" si="62"/>
        <v>317.10000000000002</v>
      </c>
    </row>
    <row r="865" spans="1:12" ht="13" hidden="1" x14ac:dyDescent="0.15">
      <c r="A865" s="65" t="s">
        <v>90</v>
      </c>
      <c r="B865" s="10">
        <v>0</v>
      </c>
      <c r="C865" s="10">
        <v>0</v>
      </c>
      <c r="D865" s="10">
        <v>0</v>
      </c>
      <c r="E865" s="10">
        <v>0</v>
      </c>
      <c r="F865" s="10">
        <v>0</v>
      </c>
      <c r="G865" s="10">
        <v>0</v>
      </c>
      <c r="H865" s="10">
        <v>0</v>
      </c>
      <c r="I865" s="10">
        <v>0</v>
      </c>
      <c r="J865" s="10">
        <v>0</v>
      </c>
      <c r="K865" s="10">
        <v>2655.84</v>
      </c>
      <c r="L865" s="10">
        <f t="shared" si="62"/>
        <v>2655.84</v>
      </c>
    </row>
    <row r="866" spans="1:12" ht="13" hidden="1" x14ac:dyDescent="0.15">
      <c r="A866" s="65" t="s">
        <v>89</v>
      </c>
      <c r="B866" s="10">
        <v>0</v>
      </c>
      <c r="C866" s="10">
        <v>0</v>
      </c>
      <c r="D866" s="10">
        <v>0</v>
      </c>
      <c r="E866" s="10">
        <v>0</v>
      </c>
      <c r="F866" s="10">
        <v>0</v>
      </c>
      <c r="G866" s="10">
        <v>0</v>
      </c>
      <c r="H866" s="10">
        <v>0</v>
      </c>
      <c r="I866" s="10">
        <v>0</v>
      </c>
      <c r="J866" s="10">
        <v>3578.48</v>
      </c>
      <c r="K866" s="10">
        <v>-3578.48</v>
      </c>
      <c r="L866" s="10">
        <f t="shared" si="62"/>
        <v>0</v>
      </c>
    </row>
    <row r="867" spans="1:12" ht="13" hidden="1" x14ac:dyDescent="0.15">
      <c r="A867" s="65" t="s">
        <v>88</v>
      </c>
      <c r="B867" s="10">
        <v>0</v>
      </c>
      <c r="C867" s="10">
        <v>0</v>
      </c>
      <c r="D867" s="10">
        <v>0</v>
      </c>
      <c r="E867" s="10">
        <v>0</v>
      </c>
      <c r="F867" s="10">
        <v>0</v>
      </c>
      <c r="G867" s="10">
        <v>0</v>
      </c>
      <c r="H867" s="10">
        <v>0</v>
      </c>
      <c r="I867" s="10">
        <v>0</v>
      </c>
      <c r="J867" s="10">
        <v>390.29</v>
      </c>
      <c r="K867" s="10">
        <v>836.52</v>
      </c>
      <c r="L867" s="10">
        <f t="shared" si="62"/>
        <v>1226.81</v>
      </c>
    </row>
    <row r="868" spans="1:12" ht="13" hidden="1" x14ac:dyDescent="0.15">
      <c r="A868" s="65" t="s">
        <v>87</v>
      </c>
      <c r="B868" s="10">
        <v>0</v>
      </c>
      <c r="C868" s="10">
        <v>0</v>
      </c>
      <c r="D868" s="10">
        <v>0</v>
      </c>
      <c r="E868" s="10">
        <v>0</v>
      </c>
      <c r="F868" s="10">
        <v>0</v>
      </c>
      <c r="G868" s="10">
        <v>0</v>
      </c>
      <c r="H868" s="10">
        <v>0</v>
      </c>
      <c r="I868" s="10">
        <v>0</v>
      </c>
      <c r="J868" s="10">
        <v>152.13999999999999</v>
      </c>
      <c r="K868" s="10">
        <v>145.9</v>
      </c>
      <c r="L868" s="10">
        <f t="shared" si="62"/>
        <v>298.03999999999996</v>
      </c>
    </row>
    <row r="869" spans="1:12" ht="13" hidden="1" x14ac:dyDescent="0.15">
      <c r="A869" s="65" t="s">
        <v>86</v>
      </c>
      <c r="B869" s="10">
        <v>0</v>
      </c>
      <c r="C869" s="10">
        <v>0</v>
      </c>
      <c r="D869" s="10">
        <v>0</v>
      </c>
      <c r="E869" s="10">
        <v>0</v>
      </c>
      <c r="F869" s="10">
        <v>0</v>
      </c>
      <c r="G869" s="10">
        <v>0</v>
      </c>
      <c r="H869" s="10">
        <v>0</v>
      </c>
      <c r="I869" s="10">
        <v>0</v>
      </c>
      <c r="J869" s="10">
        <v>1499.08</v>
      </c>
      <c r="K869" s="10">
        <v>3825.17</v>
      </c>
      <c r="L869" s="10">
        <f t="shared" si="62"/>
        <v>5324.25</v>
      </c>
    </row>
    <row r="870" spans="1:12" ht="13" hidden="1" x14ac:dyDescent="0.15">
      <c r="A870" s="65" t="s">
        <v>85</v>
      </c>
      <c r="B870" s="10">
        <v>0</v>
      </c>
      <c r="C870" s="10">
        <v>0</v>
      </c>
      <c r="D870" s="10">
        <v>0</v>
      </c>
      <c r="E870" s="10">
        <v>0</v>
      </c>
      <c r="F870" s="10">
        <v>0</v>
      </c>
      <c r="G870" s="10">
        <v>0</v>
      </c>
      <c r="H870" s="10">
        <v>0</v>
      </c>
      <c r="I870" s="10">
        <v>0</v>
      </c>
      <c r="J870" s="10">
        <v>6172.67</v>
      </c>
      <c r="K870" s="10">
        <v>25454.880000000001</v>
      </c>
      <c r="L870" s="10">
        <f t="shared" si="62"/>
        <v>31627.550000000003</v>
      </c>
    </row>
    <row r="871" spans="1:12" ht="13" hidden="1" x14ac:dyDescent="0.15">
      <c r="A871" s="65" t="s">
        <v>82</v>
      </c>
      <c r="B871" s="10">
        <v>0</v>
      </c>
      <c r="C871" s="10">
        <v>0</v>
      </c>
      <c r="D871" s="10">
        <v>0</v>
      </c>
      <c r="E871" s="10">
        <v>0</v>
      </c>
      <c r="F871" s="10">
        <v>0</v>
      </c>
      <c r="G871" s="10">
        <v>0</v>
      </c>
      <c r="H871" s="10">
        <v>0</v>
      </c>
      <c r="I871" s="10">
        <v>0</v>
      </c>
      <c r="J871" s="10">
        <v>127.68</v>
      </c>
      <c r="K871" s="10">
        <v>271.41000000000003</v>
      </c>
      <c r="L871" s="10">
        <f t="shared" si="62"/>
        <v>399.09000000000003</v>
      </c>
    </row>
    <row r="872" spans="1:12" ht="13" hidden="1" x14ac:dyDescent="0.15">
      <c r="A872" s="65" t="s">
        <v>74</v>
      </c>
      <c r="B872" s="10">
        <v>0</v>
      </c>
      <c r="C872" s="10">
        <v>0</v>
      </c>
      <c r="D872" s="10">
        <v>0</v>
      </c>
      <c r="E872" s="10">
        <v>0</v>
      </c>
      <c r="F872" s="10">
        <v>0</v>
      </c>
      <c r="G872" s="10">
        <v>0</v>
      </c>
      <c r="H872" s="10">
        <v>0</v>
      </c>
      <c r="I872" s="10">
        <v>0</v>
      </c>
      <c r="J872" s="10">
        <v>1707.3</v>
      </c>
      <c r="K872" s="10">
        <v>4973.6499999999996</v>
      </c>
      <c r="L872" s="10">
        <f t="shared" si="62"/>
        <v>6680.95</v>
      </c>
    </row>
    <row r="873" spans="1:12" ht="13" hidden="1" x14ac:dyDescent="0.15">
      <c r="A873" s="65" t="s">
        <v>73</v>
      </c>
      <c r="B873" s="10">
        <v>0</v>
      </c>
      <c r="C873" s="10">
        <v>0</v>
      </c>
      <c r="D873" s="10">
        <v>0</v>
      </c>
      <c r="E873" s="10">
        <v>0</v>
      </c>
      <c r="F873" s="10">
        <v>0</v>
      </c>
      <c r="G873" s="10">
        <v>0</v>
      </c>
      <c r="H873" s="10">
        <v>0</v>
      </c>
      <c r="I873" s="10">
        <v>0</v>
      </c>
      <c r="J873" s="10">
        <v>7952.16</v>
      </c>
      <c r="K873" s="10">
        <v>-7952.16</v>
      </c>
      <c r="L873" s="10">
        <f t="shared" si="62"/>
        <v>0</v>
      </c>
    </row>
    <row r="874" spans="1:12" ht="13" hidden="1" x14ac:dyDescent="0.15">
      <c r="A874" s="65" t="s">
        <v>71</v>
      </c>
      <c r="B874" s="10">
        <v>0</v>
      </c>
      <c r="C874" s="10">
        <v>0</v>
      </c>
      <c r="D874" s="10">
        <v>0</v>
      </c>
      <c r="E874" s="10">
        <v>0</v>
      </c>
      <c r="F874" s="10">
        <v>0</v>
      </c>
      <c r="G874" s="10">
        <v>0</v>
      </c>
      <c r="H874" s="10">
        <v>0</v>
      </c>
      <c r="I874" s="10">
        <v>0</v>
      </c>
      <c r="J874" s="10">
        <v>14559.48</v>
      </c>
      <c r="K874" s="10">
        <v>27886.12</v>
      </c>
      <c r="L874" s="10">
        <f t="shared" si="62"/>
        <v>42445.599999999999</v>
      </c>
    </row>
    <row r="875" spans="1:12" ht="13" hidden="1" x14ac:dyDescent="0.15">
      <c r="A875" s="66" t="s">
        <v>225</v>
      </c>
      <c r="B875" s="16">
        <f t="shared" ref="B875:L875" si="63">SUM(B844:B874)</f>
        <v>0</v>
      </c>
      <c r="C875" s="16">
        <f t="shared" si="63"/>
        <v>0</v>
      </c>
      <c r="D875" s="16">
        <f t="shared" si="63"/>
        <v>0</v>
      </c>
      <c r="E875" s="16">
        <f t="shared" si="63"/>
        <v>0</v>
      </c>
      <c r="F875" s="16">
        <f t="shared" si="63"/>
        <v>0</v>
      </c>
      <c r="G875" s="16">
        <f t="shared" si="63"/>
        <v>0</v>
      </c>
      <c r="H875" s="16">
        <f t="shared" si="63"/>
        <v>0</v>
      </c>
      <c r="I875" s="16">
        <f t="shared" si="63"/>
        <v>0</v>
      </c>
      <c r="J875" s="16">
        <f t="shared" si="63"/>
        <v>297104.97999999992</v>
      </c>
      <c r="K875" s="16">
        <f t="shared" si="63"/>
        <v>442525.38000000006</v>
      </c>
      <c r="L875" s="16">
        <f t="shared" si="63"/>
        <v>739630.36</v>
      </c>
    </row>
    <row r="876" spans="1:12" ht="13" hidden="1" x14ac:dyDescent="0.15">
      <c r="A876" s="27" t="s">
        <v>226</v>
      </c>
      <c r="B876" s="16">
        <f t="shared" ref="B876:L876" si="64">SUM(B563,B597,B642,B674,B715,B745,B774,B813,B839,B842,B875)</f>
        <v>4852376.8500000006</v>
      </c>
      <c r="C876" s="16">
        <f t="shared" si="64"/>
        <v>4522130.6400000006</v>
      </c>
      <c r="D876" s="16">
        <f t="shared" si="64"/>
        <v>4481737.1499999994</v>
      </c>
      <c r="E876" s="16">
        <f t="shared" si="64"/>
        <v>5741181.5899999999</v>
      </c>
      <c r="F876" s="16">
        <f t="shared" si="64"/>
        <v>4985842.4600000009</v>
      </c>
      <c r="G876" s="16">
        <f t="shared" si="64"/>
        <v>6752545.5299999993</v>
      </c>
      <c r="H876" s="16">
        <f t="shared" si="64"/>
        <v>5095196.71</v>
      </c>
      <c r="I876" s="16">
        <f t="shared" si="64"/>
        <v>7284592.8099999996</v>
      </c>
      <c r="J876" s="16">
        <f t="shared" si="64"/>
        <v>5590718.1799999988</v>
      </c>
      <c r="K876" s="16">
        <f t="shared" si="64"/>
        <v>2905068.9299999997</v>
      </c>
      <c r="L876" s="16">
        <f t="shared" si="64"/>
        <v>52211390.849999994</v>
      </c>
    </row>
    <row r="877" spans="1:12" ht="13" hidden="1" x14ac:dyDescent="0.15">
      <c r="A877" s="24" t="s">
        <v>227</v>
      </c>
      <c r="B877" s="7"/>
      <c r="C877" s="7"/>
      <c r="D877" s="7"/>
      <c r="E877" s="7"/>
      <c r="F877" s="7"/>
      <c r="G877" s="7"/>
      <c r="H877" s="7"/>
      <c r="I877" s="7"/>
      <c r="J877" s="7"/>
      <c r="K877" s="7"/>
      <c r="L877" s="7"/>
    </row>
    <row r="878" spans="1:12" ht="13" hidden="1" x14ac:dyDescent="0.15">
      <c r="A878" s="64" t="s">
        <v>228</v>
      </c>
      <c r="B878" s="7"/>
      <c r="C878" s="7"/>
      <c r="D878" s="7"/>
      <c r="E878" s="7"/>
      <c r="F878" s="7"/>
      <c r="G878" s="7"/>
      <c r="H878" s="7"/>
      <c r="I878" s="7"/>
      <c r="J878" s="7"/>
      <c r="K878" s="7"/>
      <c r="L878" s="7"/>
    </row>
    <row r="879" spans="1:12" ht="13" hidden="1" x14ac:dyDescent="0.15">
      <c r="A879" s="65" t="s">
        <v>129</v>
      </c>
      <c r="B879" s="10">
        <v>0</v>
      </c>
      <c r="C879" s="10">
        <v>0</v>
      </c>
      <c r="D879" s="10">
        <v>32382.45</v>
      </c>
      <c r="E879" s="10">
        <v>37850.79</v>
      </c>
      <c r="F879" s="10">
        <v>0</v>
      </c>
      <c r="G879" s="10">
        <v>0</v>
      </c>
      <c r="H879" s="10">
        <v>0</v>
      </c>
      <c r="I879" s="10">
        <v>0</v>
      </c>
      <c r="J879" s="10">
        <v>0</v>
      </c>
      <c r="K879" s="10">
        <v>0</v>
      </c>
      <c r="L879" s="10">
        <f t="shared" ref="L879:L926" si="65">SUM(B879:K879)</f>
        <v>70233.240000000005</v>
      </c>
    </row>
    <row r="880" spans="1:12" ht="13" hidden="1" x14ac:dyDescent="0.15">
      <c r="A880" s="65" t="s">
        <v>128</v>
      </c>
      <c r="B880" s="10">
        <v>3016.49</v>
      </c>
      <c r="C880" s="10">
        <v>0</v>
      </c>
      <c r="D880" s="10">
        <v>0</v>
      </c>
      <c r="E880" s="10">
        <v>0</v>
      </c>
      <c r="F880" s="10">
        <v>0</v>
      </c>
      <c r="G880" s="10">
        <v>0</v>
      </c>
      <c r="H880" s="10">
        <v>0</v>
      </c>
      <c r="I880" s="10">
        <v>0</v>
      </c>
      <c r="J880" s="10">
        <v>0</v>
      </c>
      <c r="K880" s="10">
        <v>0</v>
      </c>
      <c r="L880" s="10">
        <f t="shared" si="65"/>
        <v>3016.49</v>
      </c>
    </row>
    <row r="881" spans="1:12" ht="13" hidden="1" x14ac:dyDescent="0.15">
      <c r="A881" s="65" t="s">
        <v>127</v>
      </c>
      <c r="B881" s="10">
        <v>19564.650000000001</v>
      </c>
      <c r="C881" s="10">
        <v>23801.93</v>
      </c>
      <c r="D881" s="10">
        <v>31975.24</v>
      </c>
      <c r="E881" s="10">
        <v>16472.68</v>
      </c>
      <c r="F881" s="10">
        <v>0</v>
      </c>
      <c r="G881" s="10">
        <v>0</v>
      </c>
      <c r="H881" s="10">
        <v>0</v>
      </c>
      <c r="I881" s="10">
        <v>0</v>
      </c>
      <c r="J881" s="10">
        <v>0</v>
      </c>
      <c r="K881" s="10">
        <v>0</v>
      </c>
      <c r="L881" s="10">
        <f t="shared" si="65"/>
        <v>91814.5</v>
      </c>
    </row>
    <row r="882" spans="1:12" ht="13" hidden="1" x14ac:dyDescent="0.15">
      <c r="A882" s="65" t="s">
        <v>126</v>
      </c>
      <c r="B882" s="10">
        <v>89337.52</v>
      </c>
      <c r="C882" s="10">
        <v>97201.81</v>
      </c>
      <c r="D882" s="10">
        <v>81543.92</v>
      </c>
      <c r="E882" s="10">
        <v>12947.78</v>
      </c>
      <c r="F882" s="10">
        <v>0</v>
      </c>
      <c r="G882" s="10">
        <v>0</v>
      </c>
      <c r="H882" s="10">
        <v>0</v>
      </c>
      <c r="I882" s="10">
        <v>0</v>
      </c>
      <c r="J882" s="10">
        <v>0</v>
      </c>
      <c r="K882" s="10">
        <v>0</v>
      </c>
      <c r="L882" s="10">
        <f t="shared" si="65"/>
        <v>281031.03000000003</v>
      </c>
    </row>
    <row r="883" spans="1:12" ht="13" hidden="1" x14ac:dyDescent="0.15">
      <c r="A883" s="65" t="s">
        <v>125</v>
      </c>
      <c r="B883" s="10">
        <v>11496.6</v>
      </c>
      <c r="C883" s="10">
        <v>11872.62</v>
      </c>
      <c r="D883" s="10">
        <v>4161.7299999999996</v>
      </c>
      <c r="E883" s="10">
        <v>2954.99</v>
      </c>
      <c r="F883" s="10">
        <v>0</v>
      </c>
      <c r="G883" s="10">
        <v>0</v>
      </c>
      <c r="H883" s="10">
        <v>0</v>
      </c>
      <c r="I883" s="10">
        <v>0</v>
      </c>
      <c r="J883" s="10">
        <v>0</v>
      </c>
      <c r="K883" s="10">
        <v>0</v>
      </c>
      <c r="L883" s="10">
        <f t="shared" si="65"/>
        <v>30485.940000000002</v>
      </c>
    </row>
    <row r="884" spans="1:12" ht="13" hidden="1" x14ac:dyDescent="0.15">
      <c r="A884" s="65" t="s">
        <v>124</v>
      </c>
      <c r="B884" s="10">
        <v>0</v>
      </c>
      <c r="C884" s="10">
        <v>1921.84</v>
      </c>
      <c r="D884" s="10">
        <v>1967.58</v>
      </c>
      <c r="E884" s="10">
        <v>1472.08</v>
      </c>
      <c r="F884" s="10">
        <v>0</v>
      </c>
      <c r="G884" s="10">
        <v>0</v>
      </c>
      <c r="H884" s="10">
        <v>0</v>
      </c>
      <c r="I884" s="10">
        <v>0</v>
      </c>
      <c r="J884" s="10">
        <v>0</v>
      </c>
      <c r="K884" s="10">
        <v>0</v>
      </c>
      <c r="L884" s="10">
        <f t="shared" si="65"/>
        <v>5361.5</v>
      </c>
    </row>
    <row r="885" spans="1:12" ht="13" hidden="1" x14ac:dyDescent="0.15">
      <c r="A885" s="65" t="s">
        <v>123</v>
      </c>
      <c r="B885" s="10">
        <v>0</v>
      </c>
      <c r="C885" s="10">
        <v>18835.27</v>
      </c>
      <c r="D885" s="10">
        <v>21249.56</v>
      </c>
      <c r="E885" s="10">
        <v>14575.8</v>
      </c>
      <c r="F885" s="10">
        <v>0</v>
      </c>
      <c r="G885" s="10">
        <v>0</v>
      </c>
      <c r="H885" s="10">
        <v>0</v>
      </c>
      <c r="I885" s="10">
        <v>0</v>
      </c>
      <c r="J885" s="10">
        <v>0</v>
      </c>
      <c r="K885" s="10">
        <v>0</v>
      </c>
      <c r="L885" s="10">
        <f t="shared" si="65"/>
        <v>54660.630000000005</v>
      </c>
    </row>
    <row r="886" spans="1:12" ht="13" hidden="1" x14ac:dyDescent="0.15">
      <c r="A886" s="65" t="s">
        <v>122</v>
      </c>
      <c r="B886" s="10">
        <v>0</v>
      </c>
      <c r="C886" s="10">
        <v>-139.66999999999999</v>
      </c>
      <c r="D886" s="10">
        <v>0</v>
      </c>
      <c r="E886" s="10">
        <v>0</v>
      </c>
      <c r="F886" s="10">
        <v>0</v>
      </c>
      <c r="G886" s="10">
        <v>0</v>
      </c>
      <c r="H886" s="10">
        <v>0</v>
      </c>
      <c r="I886" s="10">
        <v>0</v>
      </c>
      <c r="J886" s="10">
        <v>0</v>
      </c>
      <c r="K886" s="10">
        <v>0</v>
      </c>
      <c r="L886" s="10">
        <f t="shared" si="65"/>
        <v>-139.66999999999999</v>
      </c>
    </row>
    <row r="887" spans="1:12" ht="13" hidden="1" x14ac:dyDescent="0.15">
      <c r="A887" s="65" t="s">
        <v>120</v>
      </c>
      <c r="B887" s="10">
        <v>567.19000000000005</v>
      </c>
      <c r="C887" s="10">
        <v>10.29</v>
      </c>
      <c r="D887" s="10">
        <v>767.62</v>
      </c>
      <c r="E887" s="10">
        <v>88.95</v>
      </c>
      <c r="F887" s="10">
        <v>0</v>
      </c>
      <c r="G887" s="10">
        <v>0</v>
      </c>
      <c r="H887" s="10">
        <v>0</v>
      </c>
      <c r="I887" s="10">
        <v>0</v>
      </c>
      <c r="J887" s="10">
        <v>0</v>
      </c>
      <c r="K887" s="10">
        <v>0</v>
      </c>
      <c r="L887" s="10">
        <f t="shared" si="65"/>
        <v>1434.05</v>
      </c>
    </row>
    <row r="888" spans="1:12" ht="13" hidden="1" x14ac:dyDescent="0.15">
      <c r="A888" s="65" t="s">
        <v>119</v>
      </c>
      <c r="B888" s="10">
        <v>573.77</v>
      </c>
      <c r="C888" s="10">
        <v>52.68</v>
      </c>
      <c r="D888" s="10">
        <v>226.2</v>
      </c>
      <c r="E888" s="10">
        <v>171.68</v>
      </c>
      <c r="F888" s="10">
        <v>0</v>
      </c>
      <c r="G888" s="10">
        <v>0</v>
      </c>
      <c r="H888" s="10">
        <v>0</v>
      </c>
      <c r="I888" s="10">
        <v>0</v>
      </c>
      <c r="J888" s="10">
        <v>0</v>
      </c>
      <c r="K888" s="10">
        <v>0</v>
      </c>
      <c r="L888" s="10">
        <f t="shared" si="65"/>
        <v>1024.33</v>
      </c>
    </row>
    <row r="889" spans="1:12" ht="13" hidden="1" x14ac:dyDescent="0.15">
      <c r="A889" s="65" t="s">
        <v>114</v>
      </c>
      <c r="B889" s="10">
        <v>1957.2</v>
      </c>
      <c r="C889" s="10">
        <v>1957.2</v>
      </c>
      <c r="D889" s="10">
        <v>1957.2</v>
      </c>
      <c r="E889" s="10">
        <v>1304.81</v>
      </c>
      <c r="F889" s="10">
        <v>0</v>
      </c>
      <c r="G889" s="10">
        <v>0</v>
      </c>
      <c r="H889" s="10">
        <v>0</v>
      </c>
      <c r="I889" s="10">
        <v>0</v>
      </c>
      <c r="J889" s="10">
        <v>0</v>
      </c>
      <c r="K889" s="10">
        <v>0</v>
      </c>
      <c r="L889" s="10">
        <f t="shared" si="65"/>
        <v>7176.41</v>
      </c>
    </row>
    <row r="890" spans="1:12" ht="13" hidden="1" x14ac:dyDescent="0.15">
      <c r="A890" s="65" t="s">
        <v>113</v>
      </c>
      <c r="B890" s="10">
        <v>185.37</v>
      </c>
      <c r="C890" s="10">
        <v>185.37</v>
      </c>
      <c r="D890" s="10">
        <v>185.37</v>
      </c>
      <c r="E890" s="10">
        <v>123.58</v>
      </c>
      <c r="F890" s="10">
        <v>0</v>
      </c>
      <c r="G890" s="10">
        <v>0</v>
      </c>
      <c r="H890" s="10">
        <v>0</v>
      </c>
      <c r="I890" s="10">
        <v>0</v>
      </c>
      <c r="J890" s="10">
        <v>0</v>
      </c>
      <c r="K890" s="10">
        <v>0</v>
      </c>
      <c r="L890" s="10">
        <f t="shared" si="65"/>
        <v>679.69</v>
      </c>
    </row>
    <row r="891" spans="1:12" ht="13" hidden="1" x14ac:dyDescent="0.15">
      <c r="A891" s="65" t="s">
        <v>137</v>
      </c>
      <c r="B891" s="10">
        <v>59.76</v>
      </c>
      <c r="C891" s="10">
        <v>59.76</v>
      </c>
      <c r="D891" s="10">
        <v>39.81</v>
      </c>
      <c r="E891" s="10">
        <v>0</v>
      </c>
      <c r="F891" s="10">
        <v>0</v>
      </c>
      <c r="G891" s="10">
        <v>0</v>
      </c>
      <c r="H891" s="10">
        <v>0</v>
      </c>
      <c r="I891" s="10">
        <v>0</v>
      </c>
      <c r="J891" s="10">
        <v>0</v>
      </c>
      <c r="K891" s="10">
        <v>0</v>
      </c>
      <c r="L891" s="10">
        <f t="shared" si="65"/>
        <v>159.32999999999998</v>
      </c>
    </row>
    <row r="892" spans="1:12" ht="13" hidden="1" x14ac:dyDescent="0.15">
      <c r="A892" s="65" t="s">
        <v>112</v>
      </c>
      <c r="B892" s="10">
        <v>3998.73</v>
      </c>
      <c r="C892" s="10">
        <v>4748.72</v>
      </c>
      <c r="D892" s="10">
        <v>4993.87</v>
      </c>
      <c r="E892" s="10">
        <v>3461.12</v>
      </c>
      <c r="F892" s="10">
        <v>126.45</v>
      </c>
      <c r="G892" s="10">
        <v>0</v>
      </c>
      <c r="H892" s="10">
        <v>0</v>
      </c>
      <c r="I892" s="10">
        <v>0</v>
      </c>
      <c r="J892" s="10">
        <v>0</v>
      </c>
      <c r="K892" s="10">
        <v>0</v>
      </c>
      <c r="L892" s="10">
        <f t="shared" si="65"/>
        <v>17328.89</v>
      </c>
    </row>
    <row r="893" spans="1:12" ht="13" hidden="1" x14ac:dyDescent="0.15">
      <c r="A893" s="65" t="s">
        <v>111</v>
      </c>
      <c r="B893" s="10">
        <v>348.69</v>
      </c>
      <c r="C893" s="10">
        <v>348.69</v>
      </c>
      <c r="D893" s="10">
        <v>348.69</v>
      </c>
      <c r="E893" s="10">
        <v>232.45</v>
      </c>
      <c r="F893" s="10">
        <v>0</v>
      </c>
      <c r="G893" s="10">
        <v>0</v>
      </c>
      <c r="H893" s="10">
        <v>0</v>
      </c>
      <c r="I893" s="10">
        <v>0</v>
      </c>
      <c r="J893" s="10">
        <v>0</v>
      </c>
      <c r="K893" s="10">
        <v>0</v>
      </c>
      <c r="L893" s="10">
        <f t="shared" si="65"/>
        <v>1278.52</v>
      </c>
    </row>
    <row r="894" spans="1:12" ht="13" hidden="1" x14ac:dyDescent="0.15">
      <c r="A894" s="65" t="s">
        <v>110</v>
      </c>
      <c r="B894" s="10">
        <v>1251.6300000000001</v>
      </c>
      <c r="C894" s="10">
        <v>-29.7</v>
      </c>
      <c r="D894" s="10">
        <v>0</v>
      </c>
      <c r="E894" s="10">
        <v>0</v>
      </c>
      <c r="F894" s="10">
        <v>0</v>
      </c>
      <c r="G894" s="10">
        <v>0</v>
      </c>
      <c r="H894" s="10">
        <v>0</v>
      </c>
      <c r="I894" s="10">
        <v>0</v>
      </c>
      <c r="J894" s="10">
        <v>0</v>
      </c>
      <c r="K894" s="10">
        <v>0</v>
      </c>
      <c r="L894" s="10">
        <f t="shared" si="65"/>
        <v>1221.93</v>
      </c>
    </row>
    <row r="895" spans="1:12" ht="13" hidden="1" x14ac:dyDescent="0.15">
      <c r="A895" s="65" t="s">
        <v>109</v>
      </c>
      <c r="B895" s="10">
        <v>0</v>
      </c>
      <c r="C895" s="10">
        <v>0</v>
      </c>
      <c r="D895" s="10">
        <v>1544.92</v>
      </c>
      <c r="E895" s="10">
        <v>0</v>
      </c>
      <c r="F895" s="10">
        <v>0</v>
      </c>
      <c r="G895" s="10">
        <v>0</v>
      </c>
      <c r="H895" s="10">
        <v>0</v>
      </c>
      <c r="I895" s="10">
        <v>0</v>
      </c>
      <c r="J895" s="10">
        <v>0</v>
      </c>
      <c r="K895" s="10">
        <v>0</v>
      </c>
      <c r="L895" s="10">
        <f t="shared" si="65"/>
        <v>1544.92</v>
      </c>
    </row>
    <row r="896" spans="1:12" ht="13" hidden="1" x14ac:dyDescent="0.15">
      <c r="A896" s="65" t="s">
        <v>107</v>
      </c>
      <c r="B896" s="10">
        <v>2585.39</v>
      </c>
      <c r="C896" s="10">
        <v>4619.07</v>
      </c>
      <c r="D896" s="10">
        <v>4696.3500000000004</v>
      </c>
      <c r="E896" s="10">
        <v>2489.34</v>
      </c>
      <c r="F896" s="10">
        <v>0</v>
      </c>
      <c r="G896" s="10">
        <v>0</v>
      </c>
      <c r="H896" s="10">
        <v>0</v>
      </c>
      <c r="I896" s="10">
        <v>0</v>
      </c>
      <c r="J896" s="10">
        <v>0</v>
      </c>
      <c r="K896" s="10">
        <v>0</v>
      </c>
      <c r="L896" s="10">
        <f t="shared" si="65"/>
        <v>14390.15</v>
      </c>
    </row>
    <row r="897" spans="1:12" ht="13" hidden="1" x14ac:dyDescent="0.15">
      <c r="A897" s="65" t="s">
        <v>106</v>
      </c>
      <c r="B897" s="10">
        <v>0</v>
      </c>
      <c r="C897" s="10">
        <v>0</v>
      </c>
      <c r="D897" s="10">
        <v>0</v>
      </c>
      <c r="E897" s="10">
        <v>59.22</v>
      </c>
      <c r="F897" s="10">
        <v>0</v>
      </c>
      <c r="G897" s="10">
        <v>0</v>
      </c>
      <c r="H897" s="10">
        <v>0</v>
      </c>
      <c r="I897" s="10">
        <v>0</v>
      </c>
      <c r="J897" s="10">
        <v>0</v>
      </c>
      <c r="K897" s="10">
        <v>0</v>
      </c>
      <c r="L897" s="10">
        <f t="shared" si="65"/>
        <v>59.22</v>
      </c>
    </row>
    <row r="898" spans="1:12" ht="13" hidden="1" x14ac:dyDescent="0.15">
      <c r="A898" s="65" t="s">
        <v>105</v>
      </c>
      <c r="B898" s="10">
        <v>11629.4</v>
      </c>
      <c r="C898" s="10">
        <v>1415.79</v>
      </c>
      <c r="D898" s="10">
        <v>1494.99</v>
      </c>
      <c r="E898" s="10">
        <v>5671.33</v>
      </c>
      <c r="F898" s="10">
        <v>0</v>
      </c>
      <c r="G898" s="10">
        <v>0</v>
      </c>
      <c r="H898" s="10">
        <v>0</v>
      </c>
      <c r="I898" s="10">
        <v>0</v>
      </c>
      <c r="J898" s="10">
        <v>0</v>
      </c>
      <c r="K898" s="10">
        <v>0</v>
      </c>
      <c r="L898" s="10">
        <f t="shared" si="65"/>
        <v>20211.509999999998</v>
      </c>
    </row>
    <row r="899" spans="1:12" ht="13" hidden="1" x14ac:dyDescent="0.15">
      <c r="A899" s="65" t="s">
        <v>104</v>
      </c>
      <c r="B899" s="10">
        <v>78.63</v>
      </c>
      <c r="C899" s="10">
        <v>0</v>
      </c>
      <c r="D899" s="10">
        <v>324.47000000000003</v>
      </c>
      <c r="E899" s="10">
        <v>148.94</v>
      </c>
      <c r="F899" s="10">
        <v>0</v>
      </c>
      <c r="G899" s="10">
        <v>0</v>
      </c>
      <c r="H899" s="10">
        <v>0</v>
      </c>
      <c r="I899" s="10">
        <v>0</v>
      </c>
      <c r="J899" s="10">
        <v>0</v>
      </c>
      <c r="K899" s="10">
        <v>0</v>
      </c>
      <c r="L899" s="10">
        <f t="shared" si="65"/>
        <v>552.04</v>
      </c>
    </row>
    <row r="900" spans="1:12" ht="13" hidden="1" x14ac:dyDescent="0.15">
      <c r="A900" s="65" t="s">
        <v>103</v>
      </c>
      <c r="B900" s="10">
        <v>0</v>
      </c>
      <c r="C900" s="10">
        <v>25.45</v>
      </c>
      <c r="D900" s="10">
        <v>41.26</v>
      </c>
      <c r="E900" s="10">
        <v>68.75</v>
      </c>
      <c r="F900" s="10">
        <v>0</v>
      </c>
      <c r="G900" s="10">
        <v>0</v>
      </c>
      <c r="H900" s="10">
        <v>0</v>
      </c>
      <c r="I900" s="10">
        <v>0</v>
      </c>
      <c r="J900" s="10">
        <v>0</v>
      </c>
      <c r="K900" s="10">
        <v>0</v>
      </c>
      <c r="L900" s="10">
        <f t="shared" si="65"/>
        <v>135.45999999999998</v>
      </c>
    </row>
    <row r="901" spans="1:12" ht="13" hidden="1" x14ac:dyDescent="0.15">
      <c r="A901" s="65" t="s">
        <v>102</v>
      </c>
      <c r="B901" s="10">
        <v>4027.16</v>
      </c>
      <c r="C901" s="10">
        <v>4084.05</v>
      </c>
      <c r="D901" s="10">
        <v>2180.67</v>
      </c>
      <c r="E901" s="10">
        <v>2694.37</v>
      </c>
      <c r="F901" s="10">
        <v>0</v>
      </c>
      <c r="G901" s="10">
        <v>0</v>
      </c>
      <c r="H901" s="10">
        <v>0</v>
      </c>
      <c r="I901" s="10">
        <v>0</v>
      </c>
      <c r="J901" s="10">
        <v>0</v>
      </c>
      <c r="K901" s="10">
        <v>0</v>
      </c>
      <c r="L901" s="10">
        <f t="shared" si="65"/>
        <v>12986.25</v>
      </c>
    </row>
    <row r="902" spans="1:12" ht="13" hidden="1" x14ac:dyDescent="0.15">
      <c r="A902" s="65" t="s">
        <v>199</v>
      </c>
      <c r="B902" s="10">
        <v>0</v>
      </c>
      <c r="C902" s="10">
        <v>0</v>
      </c>
      <c r="D902" s="10">
        <v>0</v>
      </c>
      <c r="E902" s="10">
        <v>4000</v>
      </c>
      <c r="F902" s="10">
        <v>0</v>
      </c>
      <c r="G902" s="10">
        <v>0</v>
      </c>
      <c r="H902" s="10">
        <v>0</v>
      </c>
      <c r="I902" s="10">
        <v>0</v>
      </c>
      <c r="J902" s="10">
        <v>0</v>
      </c>
      <c r="K902" s="10">
        <v>0</v>
      </c>
      <c r="L902" s="10">
        <f t="shared" si="65"/>
        <v>4000</v>
      </c>
    </row>
    <row r="903" spans="1:12" ht="13" hidden="1" x14ac:dyDescent="0.15">
      <c r="A903" s="65" t="s">
        <v>100</v>
      </c>
      <c r="B903" s="10">
        <v>0</v>
      </c>
      <c r="C903" s="10">
        <v>0</v>
      </c>
      <c r="D903" s="10">
        <v>164.9</v>
      </c>
      <c r="E903" s="10">
        <v>-160.77000000000001</v>
      </c>
      <c r="F903" s="10">
        <v>0</v>
      </c>
      <c r="G903" s="10">
        <v>0</v>
      </c>
      <c r="H903" s="10">
        <v>0</v>
      </c>
      <c r="I903" s="10">
        <v>0</v>
      </c>
      <c r="J903" s="10">
        <v>0</v>
      </c>
      <c r="K903" s="10">
        <v>0</v>
      </c>
      <c r="L903" s="10">
        <f t="shared" si="65"/>
        <v>4.1299999999999955</v>
      </c>
    </row>
    <row r="904" spans="1:12" ht="13" hidden="1" x14ac:dyDescent="0.15">
      <c r="A904" s="65" t="s">
        <v>201</v>
      </c>
      <c r="B904" s="10">
        <v>0</v>
      </c>
      <c r="C904" s="10">
        <v>1467.64</v>
      </c>
      <c r="D904" s="10">
        <v>2638.1</v>
      </c>
      <c r="E904" s="10">
        <v>1247.8699999999999</v>
      </c>
      <c r="F904" s="10">
        <v>0</v>
      </c>
      <c r="G904" s="10">
        <v>0</v>
      </c>
      <c r="H904" s="10">
        <v>0</v>
      </c>
      <c r="I904" s="10">
        <v>0</v>
      </c>
      <c r="J904" s="10">
        <v>0</v>
      </c>
      <c r="K904" s="10">
        <v>0</v>
      </c>
      <c r="L904" s="10">
        <f t="shared" si="65"/>
        <v>5353.61</v>
      </c>
    </row>
    <row r="905" spans="1:12" ht="13" hidden="1" x14ac:dyDescent="0.15">
      <c r="A905" s="65" t="s">
        <v>99</v>
      </c>
      <c r="B905" s="10">
        <v>10</v>
      </c>
      <c r="C905" s="10">
        <v>0</v>
      </c>
      <c r="D905" s="10">
        <v>705</v>
      </c>
      <c r="E905" s="10">
        <v>0</v>
      </c>
      <c r="F905" s="10">
        <v>0</v>
      </c>
      <c r="G905" s="10">
        <v>0</v>
      </c>
      <c r="H905" s="10">
        <v>0</v>
      </c>
      <c r="I905" s="10">
        <v>0</v>
      </c>
      <c r="J905" s="10">
        <v>0</v>
      </c>
      <c r="K905" s="10">
        <v>0</v>
      </c>
      <c r="L905" s="10">
        <f t="shared" si="65"/>
        <v>715</v>
      </c>
    </row>
    <row r="906" spans="1:12" ht="13" hidden="1" x14ac:dyDescent="0.15">
      <c r="A906" s="65" t="s">
        <v>132</v>
      </c>
      <c r="B906" s="10">
        <v>0</v>
      </c>
      <c r="C906" s="10">
        <v>728.04</v>
      </c>
      <c r="D906" s="10">
        <v>394.45</v>
      </c>
      <c r="E906" s="10">
        <v>365</v>
      </c>
      <c r="F906" s="10">
        <v>0</v>
      </c>
      <c r="G906" s="10">
        <v>0</v>
      </c>
      <c r="H906" s="10">
        <v>0</v>
      </c>
      <c r="I906" s="10">
        <v>0</v>
      </c>
      <c r="J906" s="10">
        <v>0</v>
      </c>
      <c r="K906" s="10">
        <v>0</v>
      </c>
      <c r="L906" s="10">
        <f t="shared" si="65"/>
        <v>1487.49</v>
      </c>
    </row>
    <row r="907" spans="1:12" ht="13" hidden="1" x14ac:dyDescent="0.15">
      <c r="A907" s="65" t="s">
        <v>98</v>
      </c>
      <c r="B907" s="10">
        <v>109816.73</v>
      </c>
      <c r="C907" s="10">
        <v>0</v>
      </c>
      <c r="D907" s="10">
        <v>120</v>
      </c>
      <c r="E907" s="10">
        <v>0</v>
      </c>
      <c r="F907" s="10">
        <v>0</v>
      </c>
      <c r="G907" s="10">
        <v>0</v>
      </c>
      <c r="H907" s="10">
        <v>0</v>
      </c>
      <c r="I907" s="10">
        <v>0</v>
      </c>
      <c r="J907" s="10">
        <v>0</v>
      </c>
      <c r="K907" s="10">
        <v>0</v>
      </c>
      <c r="L907" s="10">
        <f t="shared" si="65"/>
        <v>109936.73</v>
      </c>
    </row>
    <row r="908" spans="1:12" ht="13" hidden="1" x14ac:dyDescent="0.15">
      <c r="A908" s="65" t="s">
        <v>96</v>
      </c>
      <c r="B908" s="10">
        <v>0</v>
      </c>
      <c r="C908" s="10">
        <v>0</v>
      </c>
      <c r="D908" s="10">
        <v>23915.81</v>
      </c>
      <c r="E908" s="10">
        <v>2147.06</v>
      </c>
      <c r="F908" s="10">
        <v>0</v>
      </c>
      <c r="G908" s="10">
        <v>0</v>
      </c>
      <c r="H908" s="10">
        <v>0</v>
      </c>
      <c r="I908" s="10">
        <v>0</v>
      </c>
      <c r="J908" s="10">
        <v>0</v>
      </c>
      <c r="K908" s="10">
        <v>0</v>
      </c>
      <c r="L908" s="10">
        <f t="shared" si="65"/>
        <v>26062.870000000003</v>
      </c>
    </row>
    <row r="909" spans="1:12" ht="13" hidden="1" x14ac:dyDescent="0.15">
      <c r="A909" s="65" t="s">
        <v>95</v>
      </c>
      <c r="B909" s="10">
        <v>0</v>
      </c>
      <c r="C909" s="10">
        <v>394.21</v>
      </c>
      <c r="D909" s="10">
        <v>252.09</v>
      </c>
      <c r="E909" s="10">
        <v>138.43</v>
      </c>
      <c r="F909" s="10">
        <v>0</v>
      </c>
      <c r="G909" s="10">
        <v>0</v>
      </c>
      <c r="H909" s="10">
        <v>0</v>
      </c>
      <c r="I909" s="10">
        <v>0</v>
      </c>
      <c r="J909" s="10">
        <v>0</v>
      </c>
      <c r="K909" s="10">
        <v>0</v>
      </c>
      <c r="L909" s="10">
        <f t="shared" si="65"/>
        <v>784.73</v>
      </c>
    </row>
    <row r="910" spans="1:12" ht="13" hidden="1" x14ac:dyDescent="0.15">
      <c r="A910" s="65" t="s">
        <v>94</v>
      </c>
      <c r="B910" s="10">
        <v>277.02</v>
      </c>
      <c r="C910" s="10">
        <v>403.34</v>
      </c>
      <c r="D910" s="10">
        <v>825.48</v>
      </c>
      <c r="E910" s="10">
        <v>391.12</v>
      </c>
      <c r="F910" s="10">
        <v>0</v>
      </c>
      <c r="G910" s="10">
        <v>0</v>
      </c>
      <c r="H910" s="10">
        <v>0</v>
      </c>
      <c r="I910" s="10">
        <v>0</v>
      </c>
      <c r="J910" s="10">
        <v>0</v>
      </c>
      <c r="K910" s="10">
        <v>0</v>
      </c>
      <c r="L910" s="10">
        <f t="shared" si="65"/>
        <v>1896.96</v>
      </c>
    </row>
    <row r="911" spans="1:12" ht="13" hidden="1" x14ac:dyDescent="0.15">
      <c r="A911" s="65" t="s">
        <v>93</v>
      </c>
      <c r="B911" s="10">
        <v>6431.22</v>
      </c>
      <c r="C911" s="10">
        <v>4906.7</v>
      </c>
      <c r="D911" s="10">
        <v>6784.35</v>
      </c>
      <c r="E911" s="10">
        <v>11691.46</v>
      </c>
      <c r="F911" s="10">
        <v>0</v>
      </c>
      <c r="G911" s="10">
        <v>0</v>
      </c>
      <c r="H911" s="10">
        <v>0</v>
      </c>
      <c r="I911" s="10">
        <v>0</v>
      </c>
      <c r="J911" s="10">
        <v>0</v>
      </c>
      <c r="K911" s="10">
        <v>0</v>
      </c>
      <c r="L911" s="10">
        <f t="shared" si="65"/>
        <v>29813.73</v>
      </c>
    </row>
    <row r="912" spans="1:12" ht="13" hidden="1" x14ac:dyDescent="0.15">
      <c r="A912" s="65" t="s">
        <v>91</v>
      </c>
      <c r="B912" s="10">
        <v>7092.54</v>
      </c>
      <c r="C912" s="10">
        <v>5843.18</v>
      </c>
      <c r="D912" s="10">
        <v>10510.86</v>
      </c>
      <c r="E912" s="10">
        <v>6118.79</v>
      </c>
      <c r="F912" s="10">
        <v>0</v>
      </c>
      <c r="G912" s="10">
        <v>0</v>
      </c>
      <c r="H912" s="10">
        <v>0</v>
      </c>
      <c r="I912" s="10">
        <v>0</v>
      </c>
      <c r="J912" s="10">
        <v>0</v>
      </c>
      <c r="K912" s="10">
        <v>0</v>
      </c>
      <c r="L912" s="10">
        <f t="shared" si="65"/>
        <v>29565.370000000003</v>
      </c>
    </row>
    <row r="913" spans="1:12" ht="13" hidden="1" x14ac:dyDescent="0.15">
      <c r="A913" s="65" t="s">
        <v>90</v>
      </c>
      <c r="B913" s="10">
        <v>6610.27</v>
      </c>
      <c r="C913" s="10">
        <v>2977.62</v>
      </c>
      <c r="D913" s="10">
        <v>8201.7099999999991</v>
      </c>
      <c r="E913" s="10">
        <v>3962.48</v>
      </c>
      <c r="F913" s="10">
        <v>0</v>
      </c>
      <c r="G913" s="10">
        <v>0</v>
      </c>
      <c r="H913" s="10">
        <v>0</v>
      </c>
      <c r="I913" s="10">
        <v>0</v>
      </c>
      <c r="J913" s="10">
        <v>0</v>
      </c>
      <c r="K913" s="10">
        <v>0</v>
      </c>
      <c r="L913" s="10">
        <f t="shared" si="65"/>
        <v>21752.079999999998</v>
      </c>
    </row>
    <row r="914" spans="1:12" ht="13" hidden="1" x14ac:dyDescent="0.15">
      <c r="A914" s="65" t="s">
        <v>89</v>
      </c>
      <c r="B914" s="10">
        <v>-3862.81</v>
      </c>
      <c r="C914" s="10">
        <v>0</v>
      </c>
      <c r="D914" s="10">
        <v>522.41</v>
      </c>
      <c r="E914" s="10">
        <v>219.69</v>
      </c>
      <c r="F914" s="10">
        <v>0</v>
      </c>
      <c r="G914" s="10">
        <v>0</v>
      </c>
      <c r="H914" s="10">
        <v>0</v>
      </c>
      <c r="I914" s="10">
        <v>0</v>
      </c>
      <c r="J914" s="10">
        <v>0</v>
      </c>
      <c r="K914" s="10">
        <v>0</v>
      </c>
      <c r="L914" s="10">
        <f t="shared" si="65"/>
        <v>-3120.71</v>
      </c>
    </row>
    <row r="915" spans="1:12" ht="13" hidden="1" x14ac:dyDescent="0.15">
      <c r="A915" s="65" t="s">
        <v>88</v>
      </c>
      <c r="B915" s="10">
        <v>1533.62</v>
      </c>
      <c r="C915" s="10">
        <v>663.81</v>
      </c>
      <c r="D915" s="10">
        <v>2876.85</v>
      </c>
      <c r="E915" s="10">
        <v>1954.35</v>
      </c>
      <c r="F915" s="10">
        <v>0</v>
      </c>
      <c r="G915" s="10">
        <v>0</v>
      </c>
      <c r="H915" s="10">
        <v>0</v>
      </c>
      <c r="I915" s="10">
        <v>0</v>
      </c>
      <c r="J915" s="10">
        <v>0</v>
      </c>
      <c r="K915" s="10">
        <v>0</v>
      </c>
      <c r="L915" s="10">
        <f t="shared" si="65"/>
        <v>7028.6299999999992</v>
      </c>
    </row>
    <row r="916" spans="1:12" ht="13" hidden="1" x14ac:dyDescent="0.15">
      <c r="A916" s="65" t="s">
        <v>86</v>
      </c>
      <c r="B916" s="10">
        <v>3803.08</v>
      </c>
      <c r="C916" s="10">
        <v>436.87</v>
      </c>
      <c r="D916" s="10">
        <v>1019.28</v>
      </c>
      <c r="E916" s="10">
        <v>795.21</v>
      </c>
      <c r="F916" s="10">
        <v>0</v>
      </c>
      <c r="G916" s="10">
        <v>0</v>
      </c>
      <c r="H916" s="10">
        <v>0</v>
      </c>
      <c r="I916" s="10">
        <v>0</v>
      </c>
      <c r="J916" s="10">
        <v>0</v>
      </c>
      <c r="K916" s="10">
        <v>0</v>
      </c>
      <c r="L916" s="10">
        <f t="shared" si="65"/>
        <v>6054.44</v>
      </c>
    </row>
    <row r="917" spans="1:12" ht="13" hidden="1" x14ac:dyDescent="0.15">
      <c r="A917" s="65" t="s">
        <v>85</v>
      </c>
      <c r="B917" s="10">
        <v>10150.83</v>
      </c>
      <c r="C917" s="10">
        <v>778.28</v>
      </c>
      <c r="D917" s="10">
        <v>10288.61</v>
      </c>
      <c r="E917" s="10">
        <v>3238.7</v>
      </c>
      <c r="F917" s="10">
        <v>0</v>
      </c>
      <c r="G917" s="10">
        <v>0</v>
      </c>
      <c r="H917" s="10">
        <v>0</v>
      </c>
      <c r="I917" s="10">
        <v>0</v>
      </c>
      <c r="J917" s="10">
        <v>0</v>
      </c>
      <c r="K917" s="10">
        <v>0</v>
      </c>
      <c r="L917" s="10">
        <f t="shared" si="65"/>
        <v>24456.420000000002</v>
      </c>
    </row>
    <row r="918" spans="1:12" ht="13" hidden="1" x14ac:dyDescent="0.15">
      <c r="A918" s="65" t="s">
        <v>84</v>
      </c>
      <c r="B918" s="10">
        <v>379.43</v>
      </c>
      <c r="C918" s="10">
        <v>539.64</v>
      </c>
      <c r="D918" s="10">
        <v>557.46</v>
      </c>
      <c r="E918" s="10">
        <v>191.65</v>
      </c>
      <c r="F918" s="10">
        <v>0</v>
      </c>
      <c r="G918" s="10">
        <v>0</v>
      </c>
      <c r="H918" s="10">
        <v>0</v>
      </c>
      <c r="I918" s="10">
        <v>0</v>
      </c>
      <c r="J918" s="10">
        <v>0</v>
      </c>
      <c r="K918" s="10">
        <v>0</v>
      </c>
      <c r="L918" s="10">
        <f t="shared" si="65"/>
        <v>1668.18</v>
      </c>
    </row>
    <row r="919" spans="1:12" ht="13" hidden="1" x14ac:dyDescent="0.15">
      <c r="A919" s="65" t="s">
        <v>83</v>
      </c>
      <c r="B919" s="10">
        <v>80919.16</v>
      </c>
      <c r="C919" s="10">
        <v>77460.59</v>
      </c>
      <c r="D919" s="10">
        <v>65411.64</v>
      </c>
      <c r="E919" s="10">
        <v>15710.37</v>
      </c>
      <c r="F919" s="10">
        <v>0</v>
      </c>
      <c r="G919" s="10">
        <v>0</v>
      </c>
      <c r="H919" s="10">
        <v>0</v>
      </c>
      <c r="I919" s="10">
        <v>0</v>
      </c>
      <c r="J919" s="10">
        <v>0</v>
      </c>
      <c r="K919" s="10">
        <v>0</v>
      </c>
      <c r="L919" s="10">
        <f t="shared" si="65"/>
        <v>239501.76</v>
      </c>
    </row>
    <row r="920" spans="1:12" ht="13" hidden="1" x14ac:dyDescent="0.15">
      <c r="A920" s="65" t="s">
        <v>82</v>
      </c>
      <c r="B920" s="10">
        <v>76354.62</v>
      </c>
      <c r="C920" s="10">
        <v>84331.55</v>
      </c>
      <c r="D920" s="10">
        <v>91276.27</v>
      </c>
      <c r="E920" s="10">
        <v>55343.85</v>
      </c>
      <c r="F920" s="10">
        <v>75.28</v>
      </c>
      <c r="G920" s="10">
        <v>0</v>
      </c>
      <c r="H920" s="10">
        <v>0</v>
      </c>
      <c r="I920" s="10">
        <v>0</v>
      </c>
      <c r="J920" s="10">
        <v>0</v>
      </c>
      <c r="K920" s="10">
        <v>0</v>
      </c>
      <c r="L920" s="10">
        <f t="shared" si="65"/>
        <v>307381.57</v>
      </c>
    </row>
    <row r="921" spans="1:12" ht="13" hidden="1" x14ac:dyDescent="0.15">
      <c r="A921" s="65" t="s">
        <v>81</v>
      </c>
      <c r="B921" s="10">
        <v>0</v>
      </c>
      <c r="C921" s="10">
        <v>14765.55</v>
      </c>
      <c r="D921" s="10">
        <v>18183.310000000001</v>
      </c>
      <c r="E921" s="10">
        <v>10753.87</v>
      </c>
      <c r="F921" s="10">
        <v>0</v>
      </c>
      <c r="G921" s="10">
        <v>0</v>
      </c>
      <c r="H921" s="10">
        <v>0</v>
      </c>
      <c r="I921" s="10">
        <v>0</v>
      </c>
      <c r="J921" s="10">
        <v>0</v>
      </c>
      <c r="K921" s="10">
        <v>0</v>
      </c>
      <c r="L921" s="10">
        <f t="shared" si="65"/>
        <v>43702.73</v>
      </c>
    </row>
    <row r="922" spans="1:12" ht="13" hidden="1" x14ac:dyDescent="0.15">
      <c r="A922" s="65" t="s">
        <v>76</v>
      </c>
      <c r="B922" s="10">
        <v>4769.24</v>
      </c>
      <c r="C922" s="10">
        <v>0</v>
      </c>
      <c r="D922" s="10">
        <v>0</v>
      </c>
      <c r="E922" s="10">
        <v>0</v>
      </c>
      <c r="F922" s="10">
        <v>0</v>
      </c>
      <c r="G922" s="10">
        <v>0</v>
      </c>
      <c r="H922" s="10">
        <v>0</v>
      </c>
      <c r="I922" s="10">
        <v>0</v>
      </c>
      <c r="J922" s="10">
        <v>0</v>
      </c>
      <c r="K922" s="10">
        <v>0</v>
      </c>
      <c r="L922" s="10">
        <f t="shared" si="65"/>
        <v>4769.24</v>
      </c>
    </row>
    <row r="923" spans="1:12" ht="13" hidden="1" x14ac:dyDescent="0.15">
      <c r="A923" s="65" t="s">
        <v>75</v>
      </c>
      <c r="B923" s="10">
        <v>366343.02</v>
      </c>
      <c r="C923" s="10">
        <v>399002.87</v>
      </c>
      <c r="D923" s="10">
        <v>357648.16</v>
      </c>
      <c r="E923" s="10">
        <v>25997.61</v>
      </c>
      <c r="F923" s="10">
        <v>0</v>
      </c>
      <c r="G923" s="10">
        <v>0</v>
      </c>
      <c r="H923" s="10">
        <v>0</v>
      </c>
      <c r="I923" s="10">
        <v>0</v>
      </c>
      <c r="J923" s="10">
        <v>0</v>
      </c>
      <c r="K923" s="10">
        <v>0</v>
      </c>
      <c r="L923" s="10">
        <f t="shared" si="65"/>
        <v>1148991.6600000001</v>
      </c>
    </row>
    <row r="924" spans="1:12" ht="13" hidden="1" x14ac:dyDescent="0.15">
      <c r="A924" s="65" t="s">
        <v>74</v>
      </c>
      <c r="B924" s="10">
        <v>0</v>
      </c>
      <c r="C924" s="10">
        <v>14447.55</v>
      </c>
      <c r="D924" s="10">
        <v>0</v>
      </c>
      <c r="E924" s="10">
        <v>0</v>
      </c>
      <c r="F924" s="10">
        <v>0</v>
      </c>
      <c r="G924" s="10">
        <v>0</v>
      </c>
      <c r="H924" s="10">
        <v>0</v>
      </c>
      <c r="I924" s="10">
        <v>0</v>
      </c>
      <c r="J924" s="10">
        <v>0</v>
      </c>
      <c r="K924" s="10">
        <v>0</v>
      </c>
      <c r="L924" s="10">
        <f t="shared" si="65"/>
        <v>14447.55</v>
      </c>
    </row>
    <row r="925" spans="1:12" ht="13" hidden="1" x14ac:dyDescent="0.15">
      <c r="A925" s="65" t="s">
        <v>73</v>
      </c>
      <c r="B925" s="10">
        <v>17772.53</v>
      </c>
      <c r="C925" s="10">
        <v>7193.51</v>
      </c>
      <c r="D925" s="10">
        <v>-408.09</v>
      </c>
      <c r="E925" s="10">
        <v>-1940.85</v>
      </c>
      <c r="F925" s="10">
        <v>0</v>
      </c>
      <c r="G925" s="10">
        <v>0</v>
      </c>
      <c r="H925" s="10">
        <v>0</v>
      </c>
      <c r="I925" s="10">
        <v>0</v>
      </c>
      <c r="J925" s="10">
        <v>0</v>
      </c>
      <c r="K925" s="10">
        <v>0</v>
      </c>
      <c r="L925" s="10">
        <f t="shared" si="65"/>
        <v>22617.100000000002</v>
      </c>
    </row>
    <row r="926" spans="1:12" ht="13" hidden="1" x14ac:dyDescent="0.15">
      <c r="A926" s="65" t="s">
        <v>71</v>
      </c>
      <c r="B926" s="10">
        <v>374699.11</v>
      </c>
      <c r="C926" s="10">
        <v>396248.63</v>
      </c>
      <c r="D926" s="10">
        <v>453634.19</v>
      </c>
      <c r="E926" s="10">
        <v>256424.72</v>
      </c>
      <c r="F926" s="10">
        <v>0</v>
      </c>
      <c r="G926" s="10">
        <v>0</v>
      </c>
      <c r="H926" s="10">
        <v>0</v>
      </c>
      <c r="I926" s="10">
        <v>0</v>
      </c>
      <c r="J926" s="10">
        <v>0</v>
      </c>
      <c r="K926" s="10">
        <v>0</v>
      </c>
      <c r="L926" s="10">
        <f t="shared" si="65"/>
        <v>1481006.65</v>
      </c>
    </row>
    <row r="927" spans="1:12" ht="13" hidden="1" x14ac:dyDescent="0.15">
      <c r="A927" s="66" t="s">
        <v>229</v>
      </c>
      <c r="B927" s="16">
        <f t="shared" ref="B927:L927" si="66">SUM(B879:B926)</f>
        <v>1213777.79</v>
      </c>
      <c r="C927" s="16">
        <f t="shared" si="66"/>
        <v>1183560.75</v>
      </c>
      <c r="D927" s="16">
        <f t="shared" si="66"/>
        <v>1247604.74</v>
      </c>
      <c r="E927" s="16">
        <f t="shared" si="66"/>
        <v>501379.26999999996</v>
      </c>
      <c r="F927" s="16">
        <f t="shared" si="66"/>
        <v>201.73000000000002</v>
      </c>
      <c r="G927" s="16">
        <f t="shared" si="66"/>
        <v>0</v>
      </c>
      <c r="H927" s="16">
        <f t="shared" si="66"/>
        <v>0</v>
      </c>
      <c r="I927" s="16">
        <f t="shared" si="66"/>
        <v>0</v>
      </c>
      <c r="J927" s="16">
        <f t="shared" si="66"/>
        <v>0</v>
      </c>
      <c r="K927" s="16">
        <f t="shared" si="66"/>
        <v>0</v>
      </c>
      <c r="L927" s="16">
        <f t="shared" si="66"/>
        <v>4146524.2800000003</v>
      </c>
    </row>
    <row r="928" spans="1:12" ht="13" hidden="1" x14ac:dyDescent="0.15">
      <c r="A928" s="64" t="s">
        <v>230</v>
      </c>
      <c r="B928" s="7"/>
      <c r="C928" s="7"/>
      <c r="D928" s="7"/>
      <c r="E928" s="7"/>
      <c r="F928" s="7"/>
      <c r="G928" s="7"/>
      <c r="H928" s="7"/>
      <c r="I928" s="7"/>
      <c r="J928" s="7"/>
      <c r="K928" s="7"/>
      <c r="L928" s="7"/>
    </row>
    <row r="929" spans="1:12" ht="13" hidden="1" x14ac:dyDescent="0.15">
      <c r="A929" s="65" t="s">
        <v>129</v>
      </c>
      <c r="B929" s="10">
        <v>0</v>
      </c>
      <c r="C929" s="10">
        <v>0</v>
      </c>
      <c r="D929" s="10">
        <v>27787.09</v>
      </c>
      <c r="E929" s="10">
        <v>33152.959999999999</v>
      </c>
      <c r="F929" s="10">
        <v>0</v>
      </c>
      <c r="G929" s="10">
        <v>0</v>
      </c>
      <c r="H929" s="10">
        <v>0</v>
      </c>
      <c r="I929" s="10">
        <v>0</v>
      </c>
      <c r="J929" s="10">
        <v>0</v>
      </c>
      <c r="K929" s="10">
        <v>0</v>
      </c>
      <c r="L929" s="10">
        <f t="shared" ref="L929:L970" si="67">SUM(B929:K929)</f>
        <v>60940.05</v>
      </c>
    </row>
    <row r="930" spans="1:12" ht="13" hidden="1" x14ac:dyDescent="0.15">
      <c r="A930" s="65" t="s">
        <v>128</v>
      </c>
      <c r="B930" s="10">
        <v>3447.42</v>
      </c>
      <c r="C930" s="10">
        <v>0</v>
      </c>
      <c r="D930" s="10">
        <v>0</v>
      </c>
      <c r="E930" s="10">
        <v>0</v>
      </c>
      <c r="F930" s="10">
        <v>0</v>
      </c>
      <c r="G930" s="10">
        <v>0</v>
      </c>
      <c r="H930" s="10">
        <v>0</v>
      </c>
      <c r="I930" s="10">
        <v>0</v>
      </c>
      <c r="J930" s="10">
        <v>0</v>
      </c>
      <c r="K930" s="10">
        <v>0</v>
      </c>
      <c r="L930" s="10">
        <f t="shared" si="67"/>
        <v>3447.42</v>
      </c>
    </row>
    <row r="931" spans="1:12" ht="13" hidden="1" x14ac:dyDescent="0.15">
      <c r="A931" s="65" t="s">
        <v>127</v>
      </c>
      <c r="B931" s="10">
        <v>22359.599999999999</v>
      </c>
      <c r="C931" s="10">
        <v>24081.95</v>
      </c>
      <c r="D931" s="10">
        <v>29315.19</v>
      </c>
      <c r="E931" s="10">
        <v>14806.13</v>
      </c>
      <c r="F931" s="10">
        <v>0</v>
      </c>
      <c r="G931" s="10">
        <v>0</v>
      </c>
      <c r="H931" s="10">
        <v>0</v>
      </c>
      <c r="I931" s="10">
        <v>0</v>
      </c>
      <c r="J931" s="10">
        <v>0</v>
      </c>
      <c r="K931" s="10">
        <v>0</v>
      </c>
      <c r="L931" s="10">
        <f t="shared" si="67"/>
        <v>90562.87000000001</v>
      </c>
    </row>
    <row r="932" spans="1:12" ht="13" hidden="1" x14ac:dyDescent="0.15">
      <c r="A932" s="65" t="s">
        <v>126</v>
      </c>
      <c r="B932" s="10">
        <v>95780.78</v>
      </c>
      <c r="C932" s="10">
        <v>103104.64</v>
      </c>
      <c r="D932" s="10">
        <v>80693.02</v>
      </c>
      <c r="E932" s="10">
        <v>16084.76</v>
      </c>
      <c r="F932" s="10">
        <v>0</v>
      </c>
      <c r="G932" s="10">
        <v>0</v>
      </c>
      <c r="H932" s="10">
        <v>0</v>
      </c>
      <c r="I932" s="10">
        <v>0</v>
      </c>
      <c r="J932" s="10">
        <v>0</v>
      </c>
      <c r="K932" s="10">
        <v>0</v>
      </c>
      <c r="L932" s="10">
        <f t="shared" si="67"/>
        <v>295663.2</v>
      </c>
    </row>
    <row r="933" spans="1:12" ht="13" hidden="1" x14ac:dyDescent="0.15">
      <c r="A933" s="65" t="s">
        <v>125</v>
      </c>
      <c r="B933" s="10">
        <v>10059.530000000001</v>
      </c>
      <c r="C933" s="10">
        <v>8809.77</v>
      </c>
      <c r="D933" s="10">
        <v>2913.21</v>
      </c>
      <c r="E933" s="10">
        <v>2574.2600000000002</v>
      </c>
      <c r="F933" s="10">
        <v>0</v>
      </c>
      <c r="G933" s="10">
        <v>0</v>
      </c>
      <c r="H933" s="10">
        <v>0</v>
      </c>
      <c r="I933" s="10">
        <v>0</v>
      </c>
      <c r="J933" s="10">
        <v>0</v>
      </c>
      <c r="K933" s="10">
        <v>0</v>
      </c>
      <c r="L933" s="10">
        <f t="shared" si="67"/>
        <v>24356.770000000004</v>
      </c>
    </row>
    <row r="934" spans="1:12" ht="13" hidden="1" x14ac:dyDescent="0.15">
      <c r="A934" s="65" t="s">
        <v>124</v>
      </c>
      <c r="B934" s="10">
        <v>0</v>
      </c>
      <c r="C934" s="10">
        <v>356.63</v>
      </c>
      <c r="D934" s="10">
        <v>363</v>
      </c>
      <c r="E934" s="10">
        <v>242</v>
      </c>
      <c r="F934" s="10">
        <v>0</v>
      </c>
      <c r="G934" s="10">
        <v>0</v>
      </c>
      <c r="H934" s="10">
        <v>0</v>
      </c>
      <c r="I934" s="10">
        <v>0</v>
      </c>
      <c r="J934" s="10">
        <v>0</v>
      </c>
      <c r="K934" s="10">
        <v>0</v>
      </c>
      <c r="L934" s="10">
        <f t="shared" si="67"/>
        <v>961.63</v>
      </c>
    </row>
    <row r="935" spans="1:12" ht="13" hidden="1" x14ac:dyDescent="0.15">
      <c r="A935" s="65" t="s">
        <v>123</v>
      </c>
      <c r="B935" s="10">
        <v>0</v>
      </c>
      <c r="C935" s="10">
        <v>18857.009999999998</v>
      </c>
      <c r="D935" s="10">
        <v>19461.439999999999</v>
      </c>
      <c r="E935" s="10">
        <v>13067.96</v>
      </c>
      <c r="F935" s="10">
        <v>0</v>
      </c>
      <c r="G935" s="10">
        <v>0</v>
      </c>
      <c r="H935" s="10">
        <v>0</v>
      </c>
      <c r="I935" s="10">
        <v>0</v>
      </c>
      <c r="J935" s="10">
        <v>0</v>
      </c>
      <c r="K935" s="10">
        <v>0</v>
      </c>
      <c r="L935" s="10">
        <f t="shared" si="67"/>
        <v>51386.409999999996</v>
      </c>
    </row>
    <row r="936" spans="1:12" ht="13" hidden="1" x14ac:dyDescent="0.15">
      <c r="A936" s="65" t="s">
        <v>122</v>
      </c>
      <c r="B936" s="10">
        <v>0</v>
      </c>
      <c r="C936" s="10">
        <v>-505.25</v>
      </c>
      <c r="D936" s="10">
        <v>0</v>
      </c>
      <c r="E936" s="10">
        <v>0</v>
      </c>
      <c r="F936" s="10">
        <v>0</v>
      </c>
      <c r="G936" s="10">
        <v>0</v>
      </c>
      <c r="H936" s="10">
        <v>0</v>
      </c>
      <c r="I936" s="10">
        <v>0</v>
      </c>
      <c r="J936" s="10">
        <v>0</v>
      </c>
      <c r="K936" s="10">
        <v>0</v>
      </c>
      <c r="L936" s="10">
        <f t="shared" si="67"/>
        <v>-505.25</v>
      </c>
    </row>
    <row r="937" spans="1:12" ht="13" hidden="1" x14ac:dyDescent="0.15">
      <c r="A937" s="65" t="s">
        <v>120</v>
      </c>
      <c r="B937" s="10">
        <v>47.59</v>
      </c>
      <c r="C937" s="10">
        <v>0</v>
      </c>
      <c r="D937" s="10">
        <v>67.38</v>
      </c>
      <c r="E937" s="10">
        <v>500.07</v>
      </c>
      <c r="F937" s="10">
        <v>0</v>
      </c>
      <c r="G937" s="10">
        <v>0</v>
      </c>
      <c r="H937" s="10">
        <v>0</v>
      </c>
      <c r="I937" s="10">
        <v>0</v>
      </c>
      <c r="J937" s="10">
        <v>0</v>
      </c>
      <c r="K937" s="10">
        <v>0</v>
      </c>
      <c r="L937" s="10">
        <f t="shared" si="67"/>
        <v>615.04</v>
      </c>
    </row>
    <row r="938" spans="1:12" ht="13" hidden="1" x14ac:dyDescent="0.15">
      <c r="A938" s="65" t="s">
        <v>119</v>
      </c>
      <c r="B938" s="10">
        <v>733.4</v>
      </c>
      <c r="C938" s="10">
        <v>1070.04</v>
      </c>
      <c r="D938" s="10">
        <v>1187.1600000000001</v>
      </c>
      <c r="E938" s="10">
        <v>858.73</v>
      </c>
      <c r="F938" s="10">
        <v>0</v>
      </c>
      <c r="G938" s="10">
        <v>0</v>
      </c>
      <c r="H938" s="10">
        <v>0</v>
      </c>
      <c r="I938" s="10">
        <v>0</v>
      </c>
      <c r="J938" s="10">
        <v>0</v>
      </c>
      <c r="K938" s="10">
        <v>0</v>
      </c>
      <c r="L938" s="10">
        <f t="shared" si="67"/>
        <v>3849.3300000000004</v>
      </c>
    </row>
    <row r="939" spans="1:12" ht="13" hidden="1" x14ac:dyDescent="0.15">
      <c r="A939" s="65" t="s">
        <v>117</v>
      </c>
      <c r="B939" s="10">
        <v>87.72</v>
      </c>
      <c r="C939" s="10">
        <v>0</v>
      </c>
      <c r="D939" s="10">
        <v>0</v>
      </c>
      <c r="E939" s="10">
        <v>0</v>
      </c>
      <c r="F939" s="10">
        <v>0</v>
      </c>
      <c r="G939" s="10">
        <v>0</v>
      </c>
      <c r="H939" s="10">
        <v>0</v>
      </c>
      <c r="I939" s="10">
        <v>0</v>
      </c>
      <c r="J939" s="10">
        <v>0</v>
      </c>
      <c r="K939" s="10">
        <v>0</v>
      </c>
      <c r="L939" s="10">
        <f t="shared" si="67"/>
        <v>87.72</v>
      </c>
    </row>
    <row r="940" spans="1:12" ht="13" hidden="1" x14ac:dyDescent="0.15">
      <c r="A940" s="65" t="s">
        <v>114</v>
      </c>
      <c r="B940" s="10">
        <v>2277.42</v>
      </c>
      <c r="C940" s="10">
        <v>2277.42</v>
      </c>
      <c r="D940" s="10">
        <v>2277.42</v>
      </c>
      <c r="E940" s="10">
        <v>1518.29</v>
      </c>
      <c r="F940" s="10">
        <v>0</v>
      </c>
      <c r="G940" s="10">
        <v>0</v>
      </c>
      <c r="H940" s="10">
        <v>0</v>
      </c>
      <c r="I940" s="10">
        <v>0</v>
      </c>
      <c r="J940" s="10">
        <v>0</v>
      </c>
      <c r="K940" s="10">
        <v>0</v>
      </c>
      <c r="L940" s="10">
        <f t="shared" si="67"/>
        <v>8350.5499999999993</v>
      </c>
    </row>
    <row r="941" spans="1:12" ht="13" hidden="1" x14ac:dyDescent="0.15">
      <c r="A941" s="65" t="s">
        <v>113</v>
      </c>
      <c r="B941" s="10">
        <v>231.69</v>
      </c>
      <c r="C941" s="10">
        <v>231.69</v>
      </c>
      <c r="D941" s="10">
        <v>231.69</v>
      </c>
      <c r="E941" s="10">
        <v>154.46</v>
      </c>
      <c r="F941" s="10">
        <v>0</v>
      </c>
      <c r="G941" s="10">
        <v>0</v>
      </c>
      <c r="H941" s="10">
        <v>0</v>
      </c>
      <c r="I941" s="10">
        <v>0</v>
      </c>
      <c r="J941" s="10">
        <v>0</v>
      </c>
      <c r="K941" s="10">
        <v>0</v>
      </c>
      <c r="L941" s="10">
        <f t="shared" si="67"/>
        <v>849.53</v>
      </c>
    </row>
    <row r="942" spans="1:12" ht="13" hidden="1" x14ac:dyDescent="0.15">
      <c r="A942" s="65" t="s">
        <v>112</v>
      </c>
      <c r="B942" s="10">
        <v>2230.83</v>
      </c>
      <c r="C942" s="10">
        <v>2374.9699999999998</v>
      </c>
      <c r="D942" s="10">
        <v>2796.61</v>
      </c>
      <c r="E942" s="10">
        <v>2109.4699999999998</v>
      </c>
      <c r="F942" s="10">
        <v>154.09</v>
      </c>
      <c r="G942" s="10">
        <v>0</v>
      </c>
      <c r="H942" s="10">
        <v>0</v>
      </c>
      <c r="I942" s="10">
        <v>0</v>
      </c>
      <c r="J942" s="10">
        <v>0</v>
      </c>
      <c r="K942" s="10">
        <v>0</v>
      </c>
      <c r="L942" s="10">
        <f t="shared" si="67"/>
        <v>9665.9699999999993</v>
      </c>
    </row>
    <row r="943" spans="1:12" ht="13" hidden="1" x14ac:dyDescent="0.15">
      <c r="A943" s="65" t="s">
        <v>111</v>
      </c>
      <c r="B943" s="10">
        <v>27.27</v>
      </c>
      <c r="C943" s="10">
        <v>27.27</v>
      </c>
      <c r="D943" s="10">
        <v>27.27</v>
      </c>
      <c r="E943" s="10">
        <v>18.18</v>
      </c>
      <c r="F943" s="10">
        <v>0</v>
      </c>
      <c r="G943" s="10">
        <v>0</v>
      </c>
      <c r="H943" s="10">
        <v>0</v>
      </c>
      <c r="I943" s="10">
        <v>0</v>
      </c>
      <c r="J943" s="10">
        <v>0</v>
      </c>
      <c r="K943" s="10">
        <v>0</v>
      </c>
      <c r="L943" s="10">
        <f t="shared" si="67"/>
        <v>99.990000000000009</v>
      </c>
    </row>
    <row r="944" spans="1:12" ht="13" hidden="1" x14ac:dyDescent="0.15">
      <c r="A944" s="65" t="s">
        <v>110</v>
      </c>
      <c r="B944" s="10">
        <v>1091.49</v>
      </c>
      <c r="C944" s="10">
        <v>-29.7</v>
      </c>
      <c r="D944" s="10">
        <v>0</v>
      </c>
      <c r="E944" s="10">
        <v>0</v>
      </c>
      <c r="F944" s="10">
        <v>0</v>
      </c>
      <c r="G944" s="10">
        <v>0</v>
      </c>
      <c r="H944" s="10">
        <v>0</v>
      </c>
      <c r="I944" s="10">
        <v>0</v>
      </c>
      <c r="J944" s="10">
        <v>0</v>
      </c>
      <c r="K944" s="10">
        <v>0</v>
      </c>
      <c r="L944" s="10">
        <f t="shared" si="67"/>
        <v>1061.79</v>
      </c>
    </row>
    <row r="945" spans="1:12" ht="13" hidden="1" x14ac:dyDescent="0.15">
      <c r="A945" s="65" t="s">
        <v>109</v>
      </c>
      <c r="B945" s="10">
        <v>1159.6600000000001</v>
      </c>
      <c r="C945" s="10">
        <v>0</v>
      </c>
      <c r="D945" s="10">
        <v>0</v>
      </c>
      <c r="E945" s="10">
        <v>0</v>
      </c>
      <c r="F945" s="10">
        <v>0</v>
      </c>
      <c r="G945" s="10">
        <v>0</v>
      </c>
      <c r="H945" s="10">
        <v>0</v>
      </c>
      <c r="I945" s="10">
        <v>0</v>
      </c>
      <c r="J945" s="10">
        <v>0</v>
      </c>
      <c r="K945" s="10">
        <v>0</v>
      </c>
      <c r="L945" s="10">
        <f t="shared" si="67"/>
        <v>1159.6600000000001</v>
      </c>
    </row>
    <row r="946" spans="1:12" ht="13" hidden="1" x14ac:dyDescent="0.15">
      <c r="A946" s="65" t="s">
        <v>108</v>
      </c>
      <c r="B946" s="10">
        <v>105</v>
      </c>
      <c r="C946" s="10">
        <v>199.85</v>
      </c>
      <c r="D946" s="10">
        <v>197.4</v>
      </c>
      <c r="E946" s="10">
        <v>124.95</v>
      </c>
      <c r="F946" s="10">
        <v>0</v>
      </c>
      <c r="G946" s="10">
        <v>0</v>
      </c>
      <c r="H946" s="10">
        <v>0</v>
      </c>
      <c r="I946" s="10">
        <v>0</v>
      </c>
      <c r="J946" s="10">
        <v>0</v>
      </c>
      <c r="K946" s="10">
        <v>0</v>
      </c>
      <c r="L946" s="10">
        <f t="shared" si="67"/>
        <v>627.20000000000005</v>
      </c>
    </row>
    <row r="947" spans="1:12" ht="13" hidden="1" x14ac:dyDescent="0.15">
      <c r="A947" s="65" t="s">
        <v>107</v>
      </c>
      <c r="B947" s="10">
        <v>1236.79</v>
      </c>
      <c r="C947" s="10">
        <v>812.66</v>
      </c>
      <c r="D947" s="10">
        <v>1580.61</v>
      </c>
      <c r="E947" s="10">
        <v>906.77</v>
      </c>
      <c r="F947" s="10">
        <v>0</v>
      </c>
      <c r="G947" s="10">
        <v>0</v>
      </c>
      <c r="H947" s="10">
        <v>0</v>
      </c>
      <c r="I947" s="10">
        <v>0</v>
      </c>
      <c r="J947" s="10">
        <v>0</v>
      </c>
      <c r="K947" s="10">
        <v>0</v>
      </c>
      <c r="L947" s="10">
        <f t="shared" si="67"/>
        <v>4536.83</v>
      </c>
    </row>
    <row r="948" spans="1:12" ht="13" hidden="1" x14ac:dyDescent="0.15">
      <c r="A948" s="65" t="s">
        <v>106</v>
      </c>
      <c r="B948" s="10">
        <v>0</v>
      </c>
      <c r="C948" s="10">
        <v>0</v>
      </c>
      <c r="D948" s="10">
        <v>0</v>
      </c>
      <c r="E948" s="10">
        <v>103.64</v>
      </c>
      <c r="F948" s="10">
        <v>0</v>
      </c>
      <c r="G948" s="10">
        <v>0</v>
      </c>
      <c r="H948" s="10">
        <v>0</v>
      </c>
      <c r="I948" s="10">
        <v>0</v>
      </c>
      <c r="J948" s="10">
        <v>0</v>
      </c>
      <c r="K948" s="10">
        <v>0</v>
      </c>
      <c r="L948" s="10">
        <f t="shared" si="67"/>
        <v>103.64</v>
      </c>
    </row>
    <row r="949" spans="1:12" ht="13" hidden="1" x14ac:dyDescent="0.15">
      <c r="A949" s="65" t="s">
        <v>105</v>
      </c>
      <c r="B949" s="10">
        <v>12000.7</v>
      </c>
      <c r="C949" s="10">
        <v>-79.2</v>
      </c>
      <c r="D949" s="10">
        <v>0</v>
      </c>
      <c r="E949" s="10">
        <v>0</v>
      </c>
      <c r="F949" s="10">
        <v>0</v>
      </c>
      <c r="G949" s="10">
        <v>0</v>
      </c>
      <c r="H949" s="10">
        <v>0</v>
      </c>
      <c r="I949" s="10">
        <v>0</v>
      </c>
      <c r="J949" s="10">
        <v>0</v>
      </c>
      <c r="K949" s="10">
        <v>0</v>
      </c>
      <c r="L949" s="10">
        <f t="shared" si="67"/>
        <v>11921.5</v>
      </c>
    </row>
    <row r="950" spans="1:12" ht="13" hidden="1" x14ac:dyDescent="0.15">
      <c r="A950" s="65" t="s">
        <v>104</v>
      </c>
      <c r="B950" s="10">
        <v>5734.49</v>
      </c>
      <c r="C950" s="10">
        <v>5832.5</v>
      </c>
      <c r="D950" s="10">
        <v>5697.11</v>
      </c>
      <c r="E950" s="10">
        <v>4181.25</v>
      </c>
      <c r="F950" s="10">
        <v>0</v>
      </c>
      <c r="G950" s="10">
        <v>0</v>
      </c>
      <c r="H950" s="10">
        <v>0</v>
      </c>
      <c r="I950" s="10">
        <v>0</v>
      </c>
      <c r="J950" s="10">
        <v>0</v>
      </c>
      <c r="K950" s="10">
        <v>0</v>
      </c>
      <c r="L950" s="10">
        <f t="shared" si="67"/>
        <v>21445.35</v>
      </c>
    </row>
    <row r="951" spans="1:12" ht="13" hidden="1" x14ac:dyDescent="0.15">
      <c r="A951" s="65" t="s">
        <v>102</v>
      </c>
      <c r="B951" s="10">
        <v>5351.89</v>
      </c>
      <c r="C951" s="10">
        <v>5346.99</v>
      </c>
      <c r="D951" s="10">
        <v>4335.18</v>
      </c>
      <c r="E951" s="10">
        <v>4975.5200000000004</v>
      </c>
      <c r="F951" s="10">
        <v>0</v>
      </c>
      <c r="G951" s="10">
        <v>0</v>
      </c>
      <c r="H951" s="10">
        <v>0</v>
      </c>
      <c r="I951" s="10">
        <v>0</v>
      </c>
      <c r="J951" s="10">
        <v>0</v>
      </c>
      <c r="K951" s="10">
        <v>0</v>
      </c>
      <c r="L951" s="10">
        <f t="shared" si="67"/>
        <v>20009.580000000002</v>
      </c>
    </row>
    <row r="952" spans="1:12" ht="13" hidden="1" x14ac:dyDescent="0.15">
      <c r="A952" s="65" t="s">
        <v>100</v>
      </c>
      <c r="B952" s="10">
        <v>0</v>
      </c>
      <c r="C952" s="10">
        <v>0</v>
      </c>
      <c r="D952" s="10">
        <v>203.34</v>
      </c>
      <c r="E952" s="10">
        <v>355.99</v>
      </c>
      <c r="F952" s="10">
        <v>0</v>
      </c>
      <c r="G952" s="10">
        <v>0</v>
      </c>
      <c r="H952" s="10">
        <v>0</v>
      </c>
      <c r="I952" s="10">
        <v>0</v>
      </c>
      <c r="J952" s="10">
        <v>0</v>
      </c>
      <c r="K952" s="10">
        <v>0</v>
      </c>
      <c r="L952" s="10">
        <f t="shared" si="67"/>
        <v>559.33000000000004</v>
      </c>
    </row>
    <row r="953" spans="1:12" ht="13" hidden="1" x14ac:dyDescent="0.15">
      <c r="A953" s="65" t="s">
        <v>132</v>
      </c>
      <c r="B953" s="10">
        <v>83.31</v>
      </c>
      <c r="C953" s="10">
        <v>27.93</v>
      </c>
      <c r="D953" s="10">
        <v>95.44</v>
      </c>
      <c r="E953" s="10">
        <v>96.4</v>
      </c>
      <c r="F953" s="10">
        <v>0</v>
      </c>
      <c r="G953" s="10">
        <v>0</v>
      </c>
      <c r="H953" s="10">
        <v>0</v>
      </c>
      <c r="I953" s="10">
        <v>0</v>
      </c>
      <c r="J953" s="10">
        <v>0</v>
      </c>
      <c r="K953" s="10">
        <v>0</v>
      </c>
      <c r="L953" s="10">
        <f t="shared" si="67"/>
        <v>303.08000000000004</v>
      </c>
    </row>
    <row r="954" spans="1:12" ht="13" hidden="1" x14ac:dyDescent="0.15">
      <c r="A954" s="65" t="s">
        <v>96</v>
      </c>
      <c r="B954" s="10">
        <v>0</v>
      </c>
      <c r="C954" s="10">
        <v>10372</v>
      </c>
      <c r="D954" s="10">
        <v>0</v>
      </c>
      <c r="E954" s="10">
        <v>0</v>
      </c>
      <c r="F954" s="10">
        <v>0</v>
      </c>
      <c r="G954" s="10">
        <v>0</v>
      </c>
      <c r="H954" s="10">
        <v>0</v>
      </c>
      <c r="I954" s="10">
        <v>0</v>
      </c>
      <c r="J954" s="10">
        <v>0</v>
      </c>
      <c r="K954" s="10">
        <v>0</v>
      </c>
      <c r="L954" s="10">
        <f t="shared" si="67"/>
        <v>10372</v>
      </c>
    </row>
    <row r="955" spans="1:12" ht="13" hidden="1" x14ac:dyDescent="0.15">
      <c r="A955" s="65" t="s">
        <v>94</v>
      </c>
      <c r="B955" s="10">
        <v>0</v>
      </c>
      <c r="C955" s="10">
        <v>0</v>
      </c>
      <c r="D955" s="10">
        <v>616.28</v>
      </c>
      <c r="E955" s="10">
        <v>82.05</v>
      </c>
      <c r="F955" s="10">
        <v>0</v>
      </c>
      <c r="G955" s="10">
        <v>0</v>
      </c>
      <c r="H955" s="10">
        <v>0</v>
      </c>
      <c r="I955" s="10">
        <v>0</v>
      </c>
      <c r="J955" s="10">
        <v>0</v>
      </c>
      <c r="K955" s="10">
        <v>0</v>
      </c>
      <c r="L955" s="10">
        <f t="shared" si="67"/>
        <v>698.32999999999993</v>
      </c>
    </row>
    <row r="956" spans="1:12" ht="13" hidden="1" x14ac:dyDescent="0.15">
      <c r="A956" s="65" t="s">
        <v>93</v>
      </c>
      <c r="B956" s="10">
        <v>6411.1</v>
      </c>
      <c r="C956" s="10">
        <v>1087.3499999999999</v>
      </c>
      <c r="D956" s="10">
        <v>1977.16</v>
      </c>
      <c r="E956" s="10">
        <v>9660.5400000000009</v>
      </c>
      <c r="F956" s="10">
        <v>0</v>
      </c>
      <c r="G956" s="10">
        <v>0</v>
      </c>
      <c r="H956" s="10">
        <v>0</v>
      </c>
      <c r="I956" s="10">
        <v>0</v>
      </c>
      <c r="J956" s="10">
        <v>0</v>
      </c>
      <c r="K956" s="10">
        <v>0</v>
      </c>
      <c r="L956" s="10">
        <f t="shared" si="67"/>
        <v>19136.150000000001</v>
      </c>
    </row>
    <row r="957" spans="1:12" ht="13" hidden="1" x14ac:dyDescent="0.15">
      <c r="A957" s="65" t="s">
        <v>91</v>
      </c>
      <c r="B957" s="10">
        <v>2333.48</v>
      </c>
      <c r="C957" s="10">
        <v>782.22</v>
      </c>
      <c r="D957" s="10">
        <v>3918.29</v>
      </c>
      <c r="E957" s="10">
        <v>6484.91</v>
      </c>
      <c r="F957" s="10">
        <v>0</v>
      </c>
      <c r="G957" s="10">
        <v>0</v>
      </c>
      <c r="H957" s="10">
        <v>0</v>
      </c>
      <c r="I957" s="10">
        <v>0</v>
      </c>
      <c r="J957" s="10">
        <v>0</v>
      </c>
      <c r="K957" s="10">
        <v>0</v>
      </c>
      <c r="L957" s="10">
        <f t="shared" si="67"/>
        <v>13518.9</v>
      </c>
    </row>
    <row r="958" spans="1:12" ht="13" hidden="1" x14ac:dyDescent="0.15">
      <c r="A958" s="65" t="s">
        <v>90</v>
      </c>
      <c r="B958" s="10">
        <v>4260.9399999999996</v>
      </c>
      <c r="C958" s="10">
        <v>1918.23</v>
      </c>
      <c r="D958" s="10">
        <v>4306.76</v>
      </c>
      <c r="E958" s="10">
        <v>5321.38</v>
      </c>
      <c r="F958" s="10">
        <v>0</v>
      </c>
      <c r="G958" s="10">
        <v>0</v>
      </c>
      <c r="H958" s="10">
        <v>0</v>
      </c>
      <c r="I958" s="10">
        <v>0</v>
      </c>
      <c r="J958" s="10">
        <v>0</v>
      </c>
      <c r="K958" s="10">
        <v>0</v>
      </c>
      <c r="L958" s="10">
        <f t="shared" si="67"/>
        <v>15807.310000000001</v>
      </c>
    </row>
    <row r="959" spans="1:12" ht="13" hidden="1" x14ac:dyDescent="0.15">
      <c r="A959" s="65" t="s">
        <v>89</v>
      </c>
      <c r="B959" s="10">
        <v>1339.52</v>
      </c>
      <c r="C959" s="10">
        <v>966.85</v>
      </c>
      <c r="D959" s="10">
        <v>452.92</v>
      </c>
      <c r="E959" s="10">
        <v>485.27</v>
      </c>
      <c r="F959" s="10">
        <v>0</v>
      </c>
      <c r="G959" s="10">
        <v>0</v>
      </c>
      <c r="H959" s="10">
        <v>0</v>
      </c>
      <c r="I959" s="10">
        <v>0</v>
      </c>
      <c r="J959" s="10">
        <v>0</v>
      </c>
      <c r="K959" s="10">
        <v>0</v>
      </c>
      <c r="L959" s="10">
        <f t="shared" si="67"/>
        <v>3244.56</v>
      </c>
    </row>
    <row r="960" spans="1:12" ht="13" hidden="1" x14ac:dyDescent="0.15">
      <c r="A960" s="65" t="s">
        <v>88</v>
      </c>
      <c r="B960" s="10">
        <v>3631.63</v>
      </c>
      <c r="C960" s="10">
        <v>3842</v>
      </c>
      <c r="D960" s="10">
        <v>4082.96</v>
      </c>
      <c r="E960" s="10">
        <v>2955.47</v>
      </c>
      <c r="F960" s="10">
        <v>0</v>
      </c>
      <c r="G960" s="10">
        <v>0</v>
      </c>
      <c r="H960" s="10">
        <v>0</v>
      </c>
      <c r="I960" s="10">
        <v>0</v>
      </c>
      <c r="J960" s="10">
        <v>0</v>
      </c>
      <c r="K960" s="10">
        <v>0</v>
      </c>
      <c r="L960" s="10">
        <f t="shared" si="67"/>
        <v>14512.06</v>
      </c>
    </row>
    <row r="961" spans="1:12" ht="13" hidden="1" x14ac:dyDescent="0.15">
      <c r="A961" s="65" t="s">
        <v>86</v>
      </c>
      <c r="B961" s="10">
        <v>4134.0600000000004</v>
      </c>
      <c r="C961" s="10">
        <v>6252.18</v>
      </c>
      <c r="D961" s="10">
        <v>7034.13</v>
      </c>
      <c r="E961" s="10">
        <v>5864.54</v>
      </c>
      <c r="F961" s="10">
        <v>0</v>
      </c>
      <c r="G961" s="10">
        <v>0</v>
      </c>
      <c r="H961" s="10">
        <v>0</v>
      </c>
      <c r="I961" s="10">
        <v>0</v>
      </c>
      <c r="J961" s="10">
        <v>0</v>
      </c>
      <c r="K961" s="10">
        <v>0</v>
      </c>
      <c r="L961" s="10">
        <f t="shared" si="67"/>
        <v>23284.910000000003</v>
      </c>
    </row>
    <row r="962" spans="1:12" ht="13" hidden="1" x14ac:dyDescent="0.15">
      <c r="A962" s="65" t="s">
        <v>85</v>
      </c>
      <c r="B962" s="10">
        <v>13811.83</v>
      </c>
      <c r="C962" s="10">
        <v>30966.39</v>
      </c>
      <c r="D962" s="10">
        <v>21703.66</v>
      </c>
      <c r="E962" s="10">
        <v>15091.4</v>
      </c>
      <c r="F962" s="10">
        <v>0</v>
      </c>
      <c r="G962" s="10">
        <v>0</v>
      </c>
      <c r="H962" s="10">
        <v>0</v>
      </c>
      <c r="I962" s="10">
        <v>0</v>
      </c>
      <c r="J962" s="10">
        <v>0</v>
      </c>
      <c r="K962" s="10">
        <v>0</v>
      </c>
      <c r="L962" s="10">
        <f t="shared" si="67"/>
        <v>81573.279999999999</v>
      </c>
    </row>
    <row r="963" spans="1:12" ht="13" hidden="1" x14ac:dyDescent="0.15">
      <c r="A963" s="65" t="s">
        <v>84</v>
      </c>
      <c r="B963" s="10">
        <v>300.77</v>
      </c>
      <c r="C963" s="10">
        <v>381.53</v>
      </c>
      <c r="D963" s="10">
        <v>427.33</v>
      </c>
      <c r="E963" s="10">
        <v>146.09</v>
      </c>
      <c r="F963" s="10">
        <v>0</v>
      </c>
      <c r="G963" s="10">
        <v>0</v>
      </c>
      <c r="H963" s="10">
        <v>0</v>
      </c>
      <c r="I963" s="10">
        <v>0</v>
      </c>
      <c r="J963" s="10">
        <v>0</v>
      </c>
      <c r="K963" s="10">
        <v>0</v>
      </c>
      <c r="L963" s="10">
        <f t="shared" si="67"/>
        <v>1255.7199999999998</v>
      </c>
    </row>
    <row r="964" spans="1:12" ht="13" hidden="1" x14ac:dyDescent="0.15">
      <c r="A964" s="65" t="s">
        <v>83</v>
      </c>
      <c r="B964" s="10">
        <v>52561.19</v>
      </c>
      <c r="C964" s="10">
        <v>49651.46</v>
      </c>
      <c r="D964" s="10">
        <v>41921.4</v>
      </c>
      <c r="E964" s="10">
        <v>16468.29</v>
      </c>
      <c r="F964" s="10">
        <v>-36.49</v>
      </c>
      <c r="G964" s="10">
        <v>0</v>
      </c>
      <c r="H964" s="10">
        <v>0</v>
      </c>
      <c r="I964" s="10">
        <v>0</v>
      </c>
      <c r="J964" s="10">
        <v>0</v>
      </c>
      <c r="K964" s="10">
        <v>0</v>
      </c>
      <c r="L964" s="10">
        <f t="shared" si="67"/>
        <v>160565.85</v>
      </c>
    </row>
    <row r="965" spans="1:12" ht="13" hidden="1" x14ac:dyDescent="0.15">
      <c r="A965" s="65" t="s">
        <v>82</v>
      </c>
      <c r="B965" s="10">
        <v>61044.3</v>
      </c>
      <c r="C965" s="10">
        <v>59448.12</v>
      </c>
      <c r="D965" s="10">
        <v>79870.47</v>
      </c>
      <c r="E965" s="10">
        <v>26974.560000000001</v>
      </c>
      <c r="F965" s="10">
        <v>295.75</v>
      </c>
      <c r="G965" s="10">
        <v>0</v>
      </c>
      <c r="H965" s="10">
        <v>0</v>
      </c>
      <c r="I965" s="10">
        <v>0</v>
      </c>
      <c r="J965" s="10">
        <v>0</v>
      </c>
      <c r="K965" s="10">
        <v>0</v>
      </c>
      <c r="L965" s="10">
        <f t="shared" si="67"/>
        <v>227633.2</v>
      </c>
    </row>
    <row r="966" spans="1:12" ht="13" hidden="1" x14ac:dyDescent="0.15">
      <c r="A966" s="65" t="s">
        <v>81</v>
      </c>
      <c r="B966" s="10">
        <v>0</v>
      </c>
      <c r="C966" s="10">
        <v>5262.02</v>
      </c>
      <c r="D966" s="10">
        <v>5823.67</v>
      </c>
      <c r="E966" s="10">
        <v>3284.84</v>
      </c>
      <c r="F966" s="10">
        <v>0</v>
      </c>
      <c r="G966" s="10">
        <v>0</v>
      </c>
      <c r="H966" s="10">
        <v>0</v>
      </c>
      <c r="I966" s="10">
        <v>0</v>
      </c>
      <c r="J966" s="10">
        <v>0</v>
      </c>
      <c r="K966" s="10">
        <v>0</v>
      </c>
      <c r="L966" s="10">
        <f t="shared" si="67"/>
        <v>14370.53</v>
      </c>
    </row>
    <row r="967" spans="1:12" ht="13" hidden="1" x14ac:dyDescent="0.15">
      <c r="A967" s="65" t="s">
        <v>75</v>
      </c>
      <c r="B967" s="10">
        <v>134490.70000000001</v>
      </c>
      <c r="C967" s="10">
        <v>144448.25</v>
      </c>
      <c r="D967" s="10">
        <v>136967.57999999999</v>
      </c>
      <c r="E967" s="10">
        <v>19101.810000000001</v>
      </c>
      <c r="F967" s="10">
        <v>0</v>
      </c>
      <c r="G967" s="10">
        <v>0</v>
      </c>
      <c r="H967" s="10">
        <v>0</v>
      </c>
      <c r="I967" s="10">
        <v>0</v>
      </c>
      <c r="J967" s="10">
        <v>0</v>
      </c>
      <c r="K967" s="10">
        <v>0</v>
      </c>
      <c r="L967" s="10">
        <f t="shared" si="67"/>
        <v>435008.34</v>
      </c>
    </row>
    <row r="968" spans="1:12" ht="13" hidden="1" x14ac:dyDescent="0.15">
      <c r="A968" s="65" t="s">
        <v>74</v>
      </c>
      <c r="B968" s="10">
        <v>0</v>
      </c>
      <c r="C968" s="10">
        <v>0</v>
      </c>
      <c r="D968" s="10">
        <v>0</v>
      </c>
      <c r="E968" s="10">
        <v>4179.34</v>
      </c>
      <c r="F968" s="10">
        <v>0</v>
      </c>
      <c r="G968" s="10">
        <v>0</v>
      </c>
      <c r="H968" s="10">
        <v>0</v>
      </c>
      <c r="I968" s="10">
        <v>0</v>
      </c>
      <c r="J968" s="10">
        <v>0</v>
      </c>
      <c r="K968" s="10">
        <v>0</v>
      </c>
      <c r="L968" s="10">
        <f t="shared" si="67"/>
        <v>4179.34</v>
      </c>
    </row>
    <row r="969" spans="1:12" ht="13" hidden="1" x14ac:dyDescent="0.15">
      <c r="A969" s="65" t="s">
        <v>73</v>
      </c>
      <c r="B969" s="10">
        <v>1001.88</v>
      </c>
      <c r="C969" s="10">
        <v>1586.89</v>
      </c>
      <c r="D969" s="10">
        <v>1723.95</v>
      </c>
      <c r="E969" s="10">
        <v>7111.16</v>
      </c>
      <c r="F969" s="10">
        <v>0</v>
      </c>
      <c r="G969" s="10">
        <v>0</v>
      </c>
      <c r="H969" s="10">
        <v>0</v>
      </c>
      <c r="I969" s="10">
        <v>0</v>
      </c>
      <c r="J969" s="10">
        <v>0</v>
      </c>
      <c r="K969" s="10">
        <v>0</v>
      </c>
      <c r="L969" s="10">
        <f t="shared" si="67"/>
        <v>11423.880000000001</v>
      </c>
    </row>
    <row r="970" spans="1:12" ht="13" hidden="1" x14ac:dyDescent="0.15">
      <c r="A970" s="65" t="s">
        <v>71</v>
      </c>
      <c r="B970" s="10">
        <v>346657.75</v>
      </c>
      <c r="C970" s="10">
        <v>348658.27</v>
      </c>
      <c r="D970" s="10">
        <v>372192.73</v>
      </c>
      <c r="E970" s="10">
        <v>205211.67</v>
      </c>
      <c r="F970" s="10">
        <v>0</v>
      </c>
      <c r="G970" s="10">
        <v>0</v>
      </c>
      <c r="H970" s="10">
        <v>0</v>
      </c>
      <c r="I970" s="10">
        <v>0</v>
      </c>
      <c r="J970" s="10">
        <v>0</v>
      </c>
      <c r="K970" s="10">
        <v>0</v>
      </c>
      <c r="L970" s="10">
        <f t="shared" si="67"/>
        <v>1272720.42</v>
      </c>
    </row>
    <row r="971" spans="1:12" ht="13" hidden="1" x14ac:dyDescent="0.15">
      <c r="A971" s="66" t="s">
        <v>231</v>
      </c>
      <c r="B971" s="16">
        <f t="shared" ref="B971:L971" si="68">SUM(B929:B970)</f>
        <v>796025.73</v>
      </c>
      <c r="C971" s="16">
        <f t="shared" si="68"/>
        <v>838420.93</v>
      </c>
      <c r="D971" s="16">
        <f t="shared" si="68"/>
        <v>862248.84999999986</v>
      </c>
      <c r="E971" s="16">
        <f t="shared" si="68"/>
        <v>424255.11</v>
      </c>
      <c r="F971" s="16">
        <f t="shared" si="68"/>
        <v>413.35</v>
      </c>
      <c r="G971" s="16">
        <f t="shared" si="68"/>
        <v>0</v>
      </c>
      <c r="H971" s="16">
        <f t="shared" si="68"/>
        <v>0</v>
      </c>
      <c r="I971" s="16">
        <f t="shared" si="68"/>
        <v>0</v>
      </c>
      <c r="J971" s="16">
        <f t="shared" si="68"/>
        <v>0</v>
      </c>
      <c r="K971" s="16">
        <f t="shared" si="68"/>
        <v>0</v>
      </c>
      <c r="L971" s="16">
        <f t="shared" si="68"/>
        <v>2921363.97</v>
      </c>
    </row>
    <row r="972" spans="1:12" ht="13" hidden="1" x14ac:dyDescent="0.15">
      <c r="A972" s="64" t="s">
        <v>232</v>
      </c>
      <c r="B972" s="7"/>
      <c r="C972" s="7"/>
      <c r="D972" s="7"/>
      <c r="E972" s="7"/>
      <c r="F972" s="7"/>
      <c r="G972" s="7"/>
      <c r="H972" s="7"/>
      <c r="I972" s="7"/>
      <c r="J972" s="7"/>
      <c r="K972" s="7"/>
      <c r="L972" s="7"/>
    </row>
    <row r="973" spans="1:12" ht="13" hidden="1" x14ac:dyDescent="0.15">
      <c r="A973" s="65" t="s">
        <v>129</v>
      </c>
      <c r="B973" s="10">
        <v>0</v>
      </c>
      <c r="C973" s="10">
        <v>0</v>
      </c>
      <c r="D973" s="10">
        <v>16941.16</v>
      </c>
      <c r="E973" s="10">
        <v>21540.93</v>
      </c>
      <c r="F973" s="10">
        <v>0</v>
      </c>
      <c r="G973" s="10">
        <v>0</v>
      </c>
      <c r="H973" s="10">
        <v>0</v>
      </c>
      <c r="I973" s="10">
        <v>0</v>
      </c>
      <c r="J973" s="10">
        <v>0</v>
      </c>
      <c r="K973" s="10">
        <v>0</v>
      </c>
      <c r="L973" s="10">
        <f t="shared" ref="L973:L1001" si="69">SUM(B973:K973)</f>
        <v>38482.089999999997</v>
      </c>
    </row>
    <row r="974" spans="1:12" ht="13" hidden="1" x14ac:dyDescent="0.15">
      <c r="A974" s="65" t="s">
        <v>128</v>
      </c>
      <c r="B974" s="10">
        <v>2010.99</v>
      </c>
      <c r="C974" s="10">
        <v>0</v>
      </c>
      <c r="D974" s="10">
        <v>0</v>
      </c>
      <c r="E974" s="10">
        <v>0</v>
      </c>
      <c r="F974" s="10">
        <v>0</v>
      </c>
      <c r="G974" s="10">
        <v>0</v>
      </c>
      <c r="H974" s="10">
        <v>0</v>
      </c>
      <c r="I974" s="10">
        <v>0</v>
      </c>
      <c r="J974" s="10">
        <v>0</v>
      </c>
      <c r="K974" s="10">
        <v>0</v>
      </c>
      <c r="L974" s="10">
        <f t="shared" si="69"/>
        <v>2010.99</v>
      </c>
    </row>
    <row r="975" spans="1:12" ht="13" hidden="1" x14ac:dyDescent="0.15">
      <c r="A975" s="65" t="s">
        <v>127</v>
      </c>
      <c r="B975" s="10">
        <v>13043.1</v>
      </c>
      <c r="C975" s="10">
        <v>13848.91</v>
      </c>
      <c r="D975" s="10">
        <v>17131.78</v>
      </c>
      <c r="E975" s="10">
        <v>6657.31</v>
      </c>
      <c r="F975" s="10">
        <v>0</v>
      </c>
      <c r="G975" s="10">
        <v>0</v>
      </c>
      <c r="H975" s="10">
        <v>0</v>
      </c>
      <c r="I975" s="10">
        <v>0</v>
      </c>
      <c r="J975" s="10">
        <v>0</v>
      </c>
      <c r="K975" s="10">
        <v>0</v>
      </c>
      <c r="L975" s="10">
        <f t="shared" si="69"/>
        <v>50681.1</v>
      </c>
    </row>
    <row r="976" spans="1:12" ht="13" hidden="1" x14ac:dyDescent="0.15">
      <c r="A976" s="65" t="s">
        <v>126</v>
      </c>
      <c r="B976" s="10">
        <v>53358.54</v>
      </c>
      <c r="C976" s="10">
        <v>62102.39</v>
      </c>
      <c r="D976" s="10">
        <v>46991.040000000001</v>
      </c>
      <c r="E976" s="10">
        <v>8680.8700000000008</v>
      </c>
      <c r="F976" s="10">
        <v>0</v>
      </c>
      <c r="G976" s="10">
        <v>0</v>
      </c>
      <c r="H976" s="10">
        <v>0</v>
      </c>
      <c r="I976" s="10">
        <v>0</v>
      </c>
      <c r="J976" s="10">
        <v>0</v>
      </c>
      <c r="K976" s="10">
        <v>0</v>
      </c>
      <c r="L976" s="10">
        <f t="shared" si="69"/>
        <v>171132.84</v>
      </c>
    </row>
    <row r="977" spans="1:12" ht="13" hidden="1" x14ac:dyDescent="0.15">
      <c r="A977" s="65" t="s">
        <v>125</v>
      </c>
      <c r="B977" s="10">
        <v>6466.84</v>
      </c>
      <c r="C977" s="10">
        <v>6163.1</v>
      </c>
      <c r="D977" s="10">
        <v>2080.86</v>
      </c>
      <c r="E977" s="10">
        <v>1332.56</v>
      </c>
      <c r="F977" s="10">
        <v>0</v>
      </c>
      <c r="G977" s="10">
        <v>0</v>
      </c>
      <c r="H977" s="10">
        <v>0</v>
      </c>
      <c r="I977" s="10">
        <v>0</v>
      </c>
      <c r="J977" s="10">
        <v>0</v>
      </c>
      <c r="K977" s="10">
        <v>0</v>
      </c>
      <c r="L977" s="10">
        <f t="shared" si="69"/>
        <v>16043.36</v>
      </c>
    </row>
    <row r="978" spans="1:12" ht="13" hidden="1" x14ac:dyDescent="0.15">
      <c r="A978" s="65" t="s">
        <v>123</v>
      </c>
      <c r="B978" s="10">
        <v>0</v>
      </c>
      <c r="C978" s="10">
        <v>11163.39</v>
      </c>
      <c r="D978" s="10">
        <v>10757.68</v>
      </c>
      <c r="E978" s="10">
        <v>7036.6</v>
      </c>
      <c r="F978" s="10">
        <v>0</v>
      </c>
      <c r="G978" s="10">
        <v>0</v>
      </c>
      <c r="H978" s="10">
        <v>0</v>
      </c>
      <c r="I978" s="10">
        <v>0</v>
      </c>
      <c r="J978" s="10">
        <v>0</v>
      </c>
      <c r="K978" s="10">
        <v>0</v>
      </c>
      <c r="L978" s="10">
        <f t="shared" si="69"/>
        <v>28957.67</v>
      </c>
    </row>
    <row r="979" spans="1:12" ht="13" hidden="1" x14ac:dyDescent="0.15">
      <c r="A979" s="65" t="s">
        <v>122</v>
      </c>
      <c r="B979" s="10">
        <v>0</v>
      </c>
      <c r="C979" s="10">
        <v>-267.01</v>
      </c>
      <c r="D979" s="10">
        <v>0</v>
      </c>
      <c r="E979" s="10">
        <v>0</v>
      </c>
      <c r="F979" s="10">
        <v>0</v>
      </c>
      <c r="G979" s="10">
        <v>0</v>
      </c>
      <c r="H979" s="10">
        <v>0</v>
      </c>
      <c r="I979" s="10">
        <v>0</v>
      </c>
      <c r="J979" s="10">
        <v>0</v>
      </c>
      <c r="K979" s="10">
        <v>0</v>
      </c>
      <c r="L979" s="10">
        <f t="shared" si="69"/>
        <v>-267.01</v>
      </c>
    </row>
    <row r="980" spans="1:12" ht="13" hidden="1" x14ac:dyDescent="0.15">
      <c r="A980" s="65" t="s">
        <v>120</v>
      </c>
      <c r="B980" s="10">
        <v>0</v>
      </c>
      <c r="C980" s="10">
        <v>0</v>
      </c>
      <c r="D980" s="10">
        <v>0</v>
      </c>
      <c r="E980" s="10">
        <v>310.89999999999998</v>
      </c>
      <c r="F980" s="10">
        <v>0</v>
      </c>
      <c r="G980" s="10">
        <v>0</v>
      </c>
      <c r="H980" s="10">
        <v>0</v>
      </c>
      <c r="I980" s="10">
        <v>0</v>
      </c>
      <c r="J980" s="10">
        <v>0</v>
      </c>
      <c r="K980" s="10">
        <v>0</v>
      </c>
      <c r="L980" s="10">
        <f t="shared" si="69"/>
        <v>310.89999999999998</v>
      </c>
    </row>
    <row r="981" spans="1:12" ht="13" hidden="1" x14ac:dyDescent="0.15">
      <c r="A981" s="65" t="s">
        <v>119</v>
      </c>
      <c r="B981" s="10">
        <v>304.87</v>
      </c>
      <c r="C981" s="10">
        <v>341.1</v>
      </c>
      <c r="D981" s="10">
        <v>391.42</v>
      </c>
      <c r="E981" s="10">
        <v>355.99</v>
      </c>
      <c r="F981" s="10">
        <v>0</v>
      </c>
      <c r="G981" s="10">
        <v>0</v>
      </c>
      <c r="H981" s="10">
        <v>0</v>
      </c>
      <c r="I981" s="10">
        <v>0</v>
      </c>
      <c r="J981" s="10">
        <v>0</v>
      </c>
      <c r="K981" s="10">
        <v>0</v>
      </c>
      <c r="L981" s="10">
        <f t="shared" si="69"/>
        <v>1393.38</v>
      </c>
    </row>
    <row r="982" spans="1:12" ht="13" hidden="1" x14ac:dyDescent="0.15">
      <c r="A982" s="65" t="s">
        <v>112</v>
      </c>
      <c r="B982" s="10">
        <v>2283.2800000000002</v>
      </c>
      <c r="C982" s="10">
        <v>2354.25</v>
      </c>
      <c r="D982" s="10">
        <v>2582.44</v>
      </c>
      <c r="E982" s="10">
        <v>1968.54</v>
      </c>
      <c r="F982" s="10">
        <v>53.38</v>
      </c>
      <c r="G982" s="10">
        <v>0</v>
      </c>
      <c r="H982" s="10">
        <v>0</v>
      </c>
      <c r="I982" s="10">
        <v>0</v>
      </c>
      <c r="J982" s="10">
        <v>0</v>
      </c>
      <c r="K982" s="10">
        <v>0</v>
      </c>
      <c r="L982" s="10">
        <f t="shared" si="69"/>
        <v>9241.8900000000012</v>
      </c>
    </row>
    <row r="983" spans="1:12" ht="13" hidden="1" x14ac:dyDescent="0.15">
      <c r="A983" s="65" t="s">
        <v>106</v>
      </c>
      <c r="B983" s="10">
        <v>0</v>
      </c>
      <c r="C983" s="10">
        <v>0</v>
      </c>
      <c r="D983" s="10">
        <v>0</v>
      </c>
      <c r="E983" s="10">
        <v>14.81</v>
      </c>
      <c r="F983" s="10">
        <v>0</v>
      </c>
      <c r="G983" s="10">
        <v>0</v>
      </c>
      <c r="H983" s="10">
        <v>0</v>
      </c>
      <c r="I983" s="10">
        <v>0</v>
      </c>
      <c r="J983" s="10">
        <v>0</v>
      </c>
      <c r="K983" s="10">
        <v>0</v>
      </c>
      <c r="L983" s="10">
        <f t="shared" si="69"/>
        <v>14.81</v>
      </c>
    </row>
    <row r="984" spans="1:12" ht="13" hidden="1" x14ac:dyDescent="0.15">
      <c r="A984" s="65" t="s">
        <v>105</v>
      </c>
      <c r="B984" s="10">
        <v>568.70000000000005</v>
      </c>
      <c r="C984" s="10">
        <v>0</v>
      </c>
      <c r="D984" s="10">
        <v>0</v>
      </c>
      <c r="E984" s="10">
        <v>0</v>
      </c>
      <c r="F984" s="10">
        <v>0</v>
      </c>
      <c r="G984" s="10">
        <v>0</v>
      </c>
      <c r="H984" s="10">
        <v>0</v>
      </c>
      <c r="I984" s="10">
        <v>0</v>
      </c>
      <c r="J984" s="10">
        <v>0</v>
      </c>
      <c r="K984" s="10">
        <v>0</v>
      </c>
      <c r="L984" s="10">
        <f t="shared" si="69"/>
        <v>568.70000000000005</v>
      </c>
    </row>
    <row r="985" spans="1:12" ht="13" hidden="1" x14ac:dyDescent="0.15">
      <c r="A985" s="65" t="s">
        <v>102</v>
      </c>
      <c r="B985" s="10">
        <v>-101.34</v>
      </c>
      <c r="C985" s="10">
        <v>-101.34</v>
      </c>
      <c r="D985" s="10">
        <v>2206.88</v>
      </c>
      <c r="E985" s="10">
        <v>1768.77</v>
      </c>
      <c r="F985" s="10">
        <v>0</v>
      </c>
      <c r="G985" s="10">
        <v>0</v>
      </c>
      <c r="H985" s="10">
        <v>0</v>
      </c>
      <c r="I985" s="10">
        <v>0</v>
      </c>
      <c r="J985" s="10">
        <v>0</v>
      </c>
      <c r="K985" s="10">
        <v>0</v>
      </c>
      <c r="L985" s="10">
        <f t="shared" si="69"/>
        <v>3772.9700000000003</v>
      </c>
    </row>
    <row r="986" spans="1:12" ht="13" hidden="1" x14ac:dyDescent="0.15">
      <c r="A986" s="65" t="s">
        <v>201</v>
      </c>
      <c r="B986" s="10">
        <v>104.95</v>
      </c>
      <c r="C986" s="10">
        <v>0</v>
      </c>
      <c r="D986" s="10">
        <v>0</v>
      </c>
      <c r="E986" s="10">
        <v>0</v>
      </c>
      <c r="F986" s="10">
        <v>0</v>
      </c>
      <c r="G986" s="10">
        <v>0</v>
      </c>
      <c r="H986" s="10">
        <v>0</v>
      </c>
      <c r="I986" s="10">
        <v>0</v>
      </c>
      <c r="J986" s="10">
        <v>0</v>
      </c>
      <c r="K986" s="10">
        <v>0</v>
      </c>
      <c r="L986" s="10">
        <f t="shared" si="69"/>
        <v>104.95</v>
      </c>
    </row>
    <row r="987" spans="1:12" ht="13" hidden="1" x14ac:dyDescent="0.15">
      <c r="A987" s="65" t="s">
        <v>96</v>
      </c>
      <c r="B987" s="10">
        <v>0</v>
      </c>
      <c r="C987" s="10">
        <v>7260.4</v>
      </c>
      <c r="D987" s="10">
        <v>0</v>
      </c>
      <c r="E987" s="10">
        <v>0</v>
      </c>
      <c r="F987" s="10">
        <v>0</v>
      </c>
      <c r="G987" s="10">
        <v>0</v>
      </c>
      <c r="H987" s="10">
        <v>0</v>
      </c>
      <c r="I987" s="10">
        <v>0</v>
      </c>
      <c r="J987" s="10">
        <v>0</v>
      </c>
      <c r="K987" s="10">
        <v>0</v>
      </c>
      <c r="L987" s="10">
        <f t="shared" si="69"/>
        <v>7260.4</v>
      </c>
    </row>
    <row r="988" spans="1:12" ht="13" hidden="1" x14ac:dyDescent="0.15">
      <c r="A988" s="65" t="s">
        <v>94</v>
      </c>
      <c r="B988" s="10">
        <v>52.98</v>
      </c>
      <c r="C988" s="10">
        <v>0</v>
      </c>
      <c r="D988" s="10">
        <v>0</v>
      </c>
      <c r="E988" s="10">
        <v>0</v>
      </c>
      <c r="F988" s="10">
        <v>0</v>
      </c>
      <c r="G988" s="10">
        <v>0</v>
      </c>
      <c r="H988" s="10">
        <v>0</v>
      </c>
      <c r="I988" s="10">
        <v>0</v>
      </c>
      <c r="J988" s="10">
        <v>0</v>
      </c>
      <c r="K988" s="10">
        <v>0</v>
      </c>
      <c r="L988" s="10">
        <f t="shared" si="69"/>
        <v>52.98</v>
      </c>
    </row>
    <row r="989" spans="1:12" ht="13" hidden="1" x14ac:dyDescent="0.15">
      <c r="A989" s="65" t="s">
        <v>91</v>
      </c>
      <c r="B989" s="10">
        <v>346.02</v>
      </c>
      <c r="C989" s="10">
        <v>358.12</v>
      </c>
      <c r="D989" s="10">
        <v>2673.94</v>
      </c>
      <c r="E989" s="10">
        <v>717.25</v>
      </c>
      <c r="F989" s="10">
        <v>0</v>
      </c>
      <c r="G989" s="10">
        <v>0</v>
      </c>
      <c r="H989" s="10">
        <v>0</v>
      </c>
      <c r="I989" s="10">
        <v>0</v>
      </c>
      <c r="J989" s="10">
        <v>0</v>
      </c>
      <c r="K989" s="10">
        <v>0</v>
      </c>
      <c r="L989" s="10">
        <f t="shared" si="69"/>
        <v>4095.33</v>
      </c>
    </row>
    <row r="990" spans="1:12" ht="13" hidden="1" x14ac:dyDescent="0.15">
      <c r="A990" s="65" t="s">
        <v>90</v>
      </c>
      <c r="B990" s="10">
        <v>420.92</v>
      </c>
      <c r="C990" s="10">
        <v>-135.63</v>
      </c>
      <c r="D990" s="10">
        <v>0</v>
      </c>
      <c r="E990" s="10">
        <v>153.47999999999999</v>
      </c>
      <c r="F990" s="10">
        <v>0</v>
      </c>
      <c r="G990" s="10">
        <v>0</v>
      </c>
      <c r="H990" s="10">
        <v>0</v>
      </c>
      <c r="I990" s="10">
        <v>0</v>
      </c>
      <c r="J990" s="10">
        <v>0</v>
      </c>
      <c r="K990" s="10">
        <v>0</v>
      </c>
      <c r="L990" s="10">
        <f t="shared" si="69"/>
        <v>438.77</v>
      </c>
    </row>
    <row r="991" spans="1:12" ht="13" hidden="1" x14ac:dyDescent="0.15">
      <c r="A991" s="65" t="s">
        <v>89</v>
      </c>
      <c r="B991" s="10">
        <v>766.21</v>
      </c>
      <c r="C991" s="10">
        <v>615.1</v>
      </c>
      <c r="D991" s="10">
        <v>-258.54000000000002</v>
      </c>
      <c r="E991" s="10">
        <v>120.5</v>
      </c>
      <c r="F991" s="10">
        <v>0</v>
      </c>
      <c r="G991" s="10">
        <v>0</v>
      </c>
      <c r="H991" s="10">
        <v>0</v>
      </c>
      <c r="I991" s="10">
        <v>0</v>
      </c>
      <c r="J991" s="10">
        <v>0</v>
      </c>
      <c r="K991" s="10">
        <v>0</v>
      </c>
      <c r="L991" s="10">
        <f t="shared" si="69"/>
        <v>1243.27</v>
      </c>
    </row>
    <row r="992" spans="1:12" ht="13" hidden="1" x14ac:dyDescent="0.15">
      <c r="A992" s="65" t="s">
        <v>88</v>
      </c>
      <c r="B992" s="10">
        <v>868.66</v>
      </c>
      <c r="C992" s="10">
        <v>891.79</v>
      </c>
      <c r="D992" s="10">
        <v>1081.71</v>
      </c>
      <c r="E992" s="10">
        <v>884.54</v>
      </c>
      <c r="F992" s="10">
        <v>0</v>
      </c>
      <c r="G992" s="10">
        <v>0</v>
      </c>
      <c r="H992" s="10">
        <v>0</v>
      </c>
      <c r="I992" s="10">
        <v>0</v>
      </c>
      <c r="J992" s="10">
        <v>0</v>
      </c>
      <c r="K992" s="10">
        <v>0</v>
      </c>
      <c r="L992" s="10">
        <f t="shared" si="69"/>
        <v>3726.7</v>
      </c>
    </row>
    <row r="993" spans="1:12" ht="13" hidden="1" x14ac:dyDescent="0.15">
      <c r="A993" s="65" t="s">
        <v>86</v>
      </c>
      <c r="B993" s="10">
        <v>1035.76</v>
      </c>
      <c r="C993" s="10">
        <v>1156.21</v>
      </c>
      <c r="D993" s="10">
        <v>1413.49</v>
      </c>
      <c r="E993" s="10">
        <v>1624.02</v>
      </c>
      <c r="F993" s="10">
        <v>0</v>
      </c>
      <c r="G993" s="10">
        <v>0</v>
      </c>
      <c r="H993" s="10">
        <v>0</v>
      </c>
      <c r="I993" s="10">
        <v>0</v>
      </c>
      <c r="J993" s="10">
        <v>0</v>
      </c>
      <c r="K993" s="10">
        <v>0</v>
      </c>
      <c r="L993" s="10">
        <f t="shared" si="69"/>
        <v>5229.4799999999996</v>
      </c>
    </row>
    <row r="994" spans="1:12" ht="13" hidden="1" x14ac:dyDescent="0.15">
      <c r="A994" s="65" t="s">
        <v>85</v>
      </c>
      <c r="B994" s="10">
        <v>5751.14</v>
      </c>
      <c r="C994" s="10">
        <v>6741.14</v>
      </c>
      <c r="D994" s="10">
        <v>7734.43</v>
      </c>
      <c r="E994" s="10">
        <v>6654.4</v>
      </c>
      <c r="F994" s="10">
        <v>0</v>
      </c>
      <c r="G994" s="10">
        <v>0</v>
      </c>
      <c r="H994" s="10">
        <v>0</v>
      </c>
      <c r="I994" s="10">
        <v>0</v>
      </c>
      <c r="J994" s="10">
        <v>0</v>
      </c>
      <c r="K994" s="10">
        <v>0</v>
      </c>
      <c r="L994" s="10">
        <f t="shared" si="69"/>
        <v>26881.11</v>
      </c>
    </row>
    <row r="995" spans="1:12" ht="13" hidden="1" x14ac:dyDescent="0.15">
      <c r="A995" s="65" t="s">
        <v>84</v>
      </c>
      <c r="B995" s="10">
        <v>164.8</v>
      </c>
      <c r="C995" s="10">
        <v>251.34</v>
      </c>
      <c r="D995" s="10">
        <v>250.86</v>
      </c>
      <c r="E995" s="10">
        <v>82.26</v>
      </c>
      <c r="F995" s="10">
        <v>0</v>
      </c>
      <c r="G995" s="10">
        <v>0</v>
      </c>
      <c r="H995" s="10">
        <v>0</v>
      </c>
      <c r="I995" s="10">
        <v>0</v>
      </c>
      <c r="J995" s="10">
        <v>0</v>
      </c>
      <c r="K995" s="10">
        <v>0</v>
      </c>
      <c r="L995" s="10">
        <f t="shared" si="69"/>
        <v>749.26</v>
      </c>
    </row>
    <row r="996" spans="1:12" ht="13" hidden="1" x14ac:dyDescent="0.15">
      <c r="A996" s="65" t="s">
        <v>83</v>
      </c>
      <c r="B996" s="10">
        <v>23853.33</v>
      </c>
      <c r="C996" s="10">
        <v>15903.54</v>
      </c>
      <c r="D996" s="10">
        <v>20216.439999999999</v>
      </c>
      <c r="E996" s="10">
        <v>8387.48</v>
      </c>
      <c r="F996" s="10">
        <v>0</v>
      </c>
      <c r="G996" s="10">
        <v>0</v>
      </c>
      <c r="H996" s="10">
        <v>0</v>
      </c>
      <c r="I996" s="10">
        <v>0</v>
      </c>
      <c r="J996" s="10">
        <v>0</v>
      </c>
      <c r="K996" s="10">
        <v>0</v>
      </c>
      <c r="L996" s="10">
        <f t="shared" si="69"/>
        <v>68360.789999999994</v>
      </c>
    </row>
    <row r="997" spans="1:12" ht="13" hidden="1" x14ac:dyDescent="0.15">
      <c r="A997" s="65" t="s">
        <v>82</v>
      </c>
      <c r="B997" s="10">
        <v>31889.81</v>
      </c>
      <c r="C997" s="10">
        <v>38446.5</v>
      </c>
      <c r="D997" s="10">
        <v>38792.21</v>
      </c>
      <c r="E997" s="10">
        <v>14446.51</v>
      </c>
      <c r="F997" s="10">
        <v>90.23</v>
      </c>
      <c r="G997" s="10">
        <v>0</v>
      </c>
      <c r="H997" s="10">
        <v>0</v>
      </c>
      <c r="I997" s="10">
        <v>0</v>
      </c>
      <c r="J997" s="10">
        <v>0</v>
      </c>
      <c r="K997" s="10">
        <v>0</v>
      </c>
      <c r="L997" s="10">
        <f t="shared" si="69"/>
        <v>123665.25999999998</v>
      </c>
    </row>
    <row r="998" spans="1:12" ht="13" hidden="1" x14ac:dyDescent="0.15">
      <c r="A998" s="65" t="s">
        <v>81</v>
      </c>
      <c r="B998" s="10">
        <v>0</v>
      </c>
      <c r="C998" s="10">
        <v>1080.3900000000001</v>
      </c>
      <c r="D998" s="10">
        <v>1265.97</v>
      </c>
      <c r="E998" s="10">
        <v>1042.81</v>
      </c>
      <c r="F998" s="10">
        <v>0</v>
      </c>
      <c r="G998" s="10">
        <v>0</v>
      </c>
      <c r="H998" s="10">
        <v>0</v>
      </c>
      <c r="I998" s="10">
        <v>0</v>
      </c>
      <c r="J998" s="10">
        <v>0</v>
      </c>
      <c r="K998" s="10">
        <v>0</v>
      </c>
      <c r="L998" s="10">
        <f t="shared" si="69"/>
        <v>3389.17</v>
      </c>
    </row>
    <row r="999" spans="1:12" ht="13" hidden="1" x14ac:dyDescent="0.15">
      <c r="A999" s="65" t="s">
        <v>75</v>
      </c>
      <c r="B999" s="10">
        <v>91096.7</v>
      </c>
      <c r="C999" s="10">
        <v>77091</v>
      </c>
      <c r="D999" s="10">
        <v>84253.09</v>
      </c>
      <c r="E999" s="10">
        <v>7393.89</v>
      </c>
      <c r="F999" s="10">
        <v>0</v>
      </c>
      <c r="G999" s="10">
        <v>0</v>
      </c>
      <c r="H999" s="10">
        <v>0</v>
      </c>
      <c r="I999" s="10">
        <v>0</v>
      </c>
      <c r="J999" s="10">
        <v>0</v>
      </c>
      <c r="K999" s="10">
        <v>0</v>
      </c>
      <c r="L999" s="10">
        <f t="shared" si="69"/>
        <v>259834.68000000002</v>
      </c>
    </row>
    <row r="1000" spans="1:12" ht="13" hidden="1" x14ac:dyDescent="0.15">
      <c r="A1000" s="65" t="s">
        <v>73</v>
      </c>
      <c r="B1000" s="10">
        <v>5162.47</v>
      </c>
      <c r="C1000" s="10">
        <v>843.51</v>
      </c>
      <c r="D1000" s="10">
        <v>131.33000000000001</v>
      </c>
      <c r="E1000" s="10">
        <v>5800.46</v>
      </c>
      <c r="F1000" s="10">
        <v>0</v>
      </c>
      <c r="G1000" s="10">
        <v>0</v>
      </c>
      <c r="H1000" s="10">
        <v>0</v>
      </c>
      <c r="I1000" s="10">
        <v>0</v>
      </c>
      <c r="J1000" s="10">
        <v>0</v>
      </c>
      <c r="K1000" s="10">
        <v>0</v>
      </c>
      <c r="L1000" s="10">
        <f t="shared" si="69"/>
        <v>11937.77</v>
      </c>
    </row>
    <row r="1001" spans="1:12" ht="13" hidden="1" x14ac:dyDescent="0.15">
      <c r="A1001" s="65" t="s">
        <v>71</v>
      </c>
      <c r="B1001" s="10">
        <v>109954.03</v>
      </c>
      <c r="C1001" s="10">
        <v>121764.69</v>
      </c>
      <c r="D1001" s="10">
        <v>139429.92000000001</v>
      </c>
      <c r="E1001" s="10">
        <v>82268.820000000007</v>
      </c>
      <c r="F1001" s="10">
        <v>0</v>
      </c>
      <c r="G1001" s="10">
        <v>0</v>
      </c>
      <c r="H1001" s="10">
        <v>0</v>
      </c>
      <c r="I1001" s="10">
        <v>0</v>
      </c>
      <c r="J1001" s="10">
        <v>0</v>
      </c>
      <c r="K1001" s="10">
        <v>0</v>
      </c>
      <c r="L1001" s="10">
        <f t="shared" si="69"/>
        <v>453417.46</v>
      </c>
    </row>
    <row r="1002" spans="1:12" ht="13" hidden="1" x14ac:dyDescent="0.15">
      <c r="A1002" s="66" t="s">
        <v>233</v>
      </c>
      <c r="B1002" s="16">
        <f t="shared" ref="B1002:L1002" si="70">SUM(B973:B1001)</f>
        <v>349402.76</v>
      </c>
      <c r="C1002" s="16">
        <f t="shared" si="70"/>
        <v>367872.89</v>
      </c>
      <c r="D1002" s="16">
        <f t="shared" si="70"/>
        <v>396068.11</v>
      </c>
      <c r="E1002" s="16">
        <f t="shared" si="70"/>
        <v>179243.7</v>
      </c>
      <c r="F1002" s="16">
        <f t="shared" si="70"/>
        <v>143.61000000000001</v>
      </c>
      <c r="G1002" s="16">
        <f t="shared" si="70"/>
        <v>0</v>
      </c>
      <c r="H1002" s="16">
        <f t="shared" si="70"/>
        <v>0</v>
      </c>
      <c r="I1002" s="16">
        <f t="shared" si="70"/>
        <v>0</v>
      </c>
      <c r="J1002" s="16">
        <f t="shared" si="70"/>
        <v>0</v>
      </c>
      <c r="K1002" s="16">
        <f t="shared" si="70"/>
        <v>0</v>
      </c>
      <c r="L1002" s="16">
        <f t="shared" si="70"/>
        <v>1292731.07</v>
      </c>
    </row>
    <row r="1003" spans="1:12" ht="13" hidden="1" x14ac:dyDescent="0.15">
      <c r="A1003" s="64" t="s">
        <v>234</v>
      </c>
      <c r="B1003" s="7"/>
      <c r="C1003" s="7"/>
      <c r="D1003" s="7"/>
      <c r="E1003" s="7"/>
      <c r="F1003" s="7"/>
      <c r="G1003" s="7"/>
      <c r="H1003" s="7"/>
      <c r="I1003" s="7"/>
      <c r="J1003" s="7"/>
      <c r="K1003" s="7"/>
      <c r="L1003" s="7"/>
    </row>
    <row r="1004" spans="1:12" ht="13" hidden="1" x14ac:dyDescent="0.15">
      <c r="A1004" s="65" t="s">
        <v>129</v>
      </c>
      <c r="B1004" s="10">
        <v>0</v>
      </c>
      <c r="C1004" s="10">
        <v>0</v>
      </c>
      <c r="D1004" s="10">
        <v>0</v>
      </c>
      <c r="E1004" s="10">
        <v>0</v>
      </c>
      <c r="F1004" s="10">
        <v>0</v>
      </c>
      <c r="G1004" s="10">
        <v>0</v>
      </c>
      <c r="H1004" s="10">
        <v>14112.61</v>
      </c>
      <c r="I1004" s="10">
        <v>22622.06</v>
      </c>
      <c r="J1004" s="10">
        <v>31308.61</v>
      </c>
      <c r="K1004" s="10">
        <v>25246.01</v>
      </c>
      <c r="L1004" s="10">
        <f t="shared" ref="L1004:L1023" si="71">SUM(B1004:K1004)</f>
        <v>93289.29</v>
      </c>
    </row>
    <row r="1005" spans="1:12" ht="13" hidden="1" x14ac:dyDescent="0.15">
      <c r="A1005" s="65" t="s">
        <v>127</v>
      </c>
      <c r="B1005" s="10">
        <v>0</v>
      </c>
      <c r="C1005" s="10">
        <v>0</v>
      </c>
      <c r="D1005" s="10">
        <v>0</v>
      </c>
      <c r="E1005" s="10">
        <v>0</v>
      </c>
      <c r="F1005" s="10">
        <v>0</v>
      </c>
      <c r="G1005" s="10">
        <v>0</v>
      </c>
      <c r="H1005" s="10">
        <v>4185.04</v>
      </c>
      <c r="I1005" s="10">
        <v>9002.31</v>
      </c>
      <c r="J1005" s="10">
        <v>13165.1</v>
      </c>
      <c r="K1005" s="10">
        <v>9940.1299999999992</v>
      </c>
      <c r="L1005" s="10">
        <f t="shared" si="71"/>
        <v>36292.579999999994</v>
      </c>
    </row>
    <row r="1006" spans="1:12" ht="13" hidden="1" x14ac:dyDescent="0.15">
      <c r="A1006" s="65" t="s">
        <v>126</v>
      </c>
      <c r="B1006" s="10">
        <v>0</v>
      </c>
      <c r="C1006" s="10">
        <v>0</v>
      </c>
      <c r="D1006" s="10">
        <v>0</v>
      </c>
      <c r="E1006" s="10">
        <v>0</v>
      </c>
      <c r="F1006" s="10">
        <v>0</v>
      </c>
      <c r="G1006" s="10">
        <v>0</v>
      </c>
      <c r="H1006" s="10">
        <v>2213.29</v>
      </c>
      <c r="I1006" s="10">
        <v>2926.45</v>
      </c>
      <c r="J1006" s="10">
        <v>4917.1099999999997</v>
      </c>
      <c r="K1006" s="10">
        <v>1854.37</v>
      </c>
      <c r="L1006" s="10">
        <f t="shared" si="71"/>
        <v>11911.219999999998</v>
      </c>
    </row>
    <row r="1007" spans="1:12" ht="13" hidden="1" x14ac:dyDescent="0.15">
      <c r="A1007" s="65" t="s">
        <v>125</v>
      </c>
      <c r="B1007" s="10">
        <v>0</v>
      </c>
      <c r="C1007" s="10">
        <v>0</v>
      </c>
      <c r="D1007" s="10">
        <v>0</v>
      </c>
      <c r="E1007" s="10">
        <v>0</v>
      </c>
      <c r="F1007" s="10">
        <v>0</v>
      </c>
      <c r="G1007" s="10">
        <v>0</v>
      </c>
      <c r="H1007" s="10">
        <v>0</v>
      </c>
      <c r="I1007" s="10">
        <v>0</v>
      </c>
      <c r="J1007" s="10">
        <v>9678.2999999999993</v>
      </c>
      <c r="K1007" s="10">
        <v>3774.76</v>
      </c>
      <c r="L1007" s="10">
        <f t="shared" si="71"/>
        <v>13453.06</v>
      </c>
    </row>
    <row r="1008" spans="1:12" ht="13" hidden="1" x14ac:dyDescent="0.15">
      <c r="A1008" s="65" t="s">
        <v>123</v>
      </c>
      <c r="B1008" s="10">
        <v>0</v>
      </c>
      <c r="C1008" s="10">
        <v>0</v>
      </c>
      <c r="D1008" s="10">
        <v>0</v>
      </c>
      <c r="E1008" s="10">
        <v>0</v>
      </c>
      <c r="F1008" s="10">
        <v>0</v>
      </c>
      <c r="G1008" s="10">
        <v>0</v>
      </c>
      <c r="H1008" s="10">
        <v>1894.85</v>
      </c>
      <c r="I1008" s="10">
        <v>5684.55</v>
      </c>
      <c r="J1008" s="10">
        <v>7124.07</v>
      </c>
      <c r="K1008" s="10">
        <v>6107.26</v>
      </c>
      <c r="L1008" s="10">
        <f t="shared" si="71"/>
        <v>20810.73</v>
      </c>
    </row>
    <row r="1009" spans="1:12" ht="13" hidden="1" x14ac:dyDescent="0.15">
      <c r="A1009" s="65" t="s">
        <v>120</v>
      </c>
      <c r="B1009" s="10">
        <v>0</v>
      </c>
      <c r="C1009" s="10">
        <v>0</v>
      </c>
      <c r="D1009" s="10">
        <v>0</v>
      </c>
      <c r="E1009" s="10">
        <v>0</v>
      </c>
      <c r="F1009" s="10">
        <v>0</v>
      </c>
      <c r="G1009" s="10">
        <v>0</v>
      </c>
      <c r="H1009" s="10">
        <v>1.41</v>
      </c>
      <c r="I1009" s="10">
        <v>-1.41</v>
      </c>
      <c r="J1009" s="10">
        <v>0</v>
      </c>
      <c r="K1009" s="10">
        <v>0</v>
      </c>
      <c r="L1009" s="10">
        <f t="shared" si="71"/>
        <v>0</v>
      </c>
    </row>
    <row r="1010" spans="1:12" ht="13" hidden="1" x14ac:dyDescent="0.15">
      <c r="A1010" s="65" t="s">
        <v>107</v>
      </c>
      <c r="B1010" s="10">
        <v>0</v>
      </c>
      <c r="C1010" s="10">
        <v>0</v>
      </c>
      <c r="D1010" s="10">
        <v>0</v>
      </c>
      <c r="E1010" s="10">
        <v>0</v>
      </c>
      <c r="F1010" s="10">
        <v>0</v>
      </c>
      <c r="G1010" s="10">
        <v>0</v>
      </c>
      <c r="H1010" s="10">
        <v>139.25</v>
      </c>
      <c r="I1010" s="10">
        <v>-50.36</v>
      </c>
      <c r="J1010" s="10">
        <v>27.94</v>
      </c>
      <c r="K1010" s="10">
        <v>-116.83</v>
      </c>
      <c r="L1010" s="10">
        <f t="shared" si="71"/>
        <v>0</v>
      </c>
    </row>
    <row r="1011" spans="1:12" ht="13" hidden="1" x14ac:dyDescent="0.15">
      <c r="A1011" s="65" t="s">
        <v>105</v>
      </c>
      <c r="B1011" s="10">
        <v>0</v>
      </c>
      <c r="C1011" s="10">
        <v>0</v>
      </c>
      <c r="D1011" s="10">
        <v>0</v>
      </c>
      <c r="E1011" s="10">
        <v>0</v>
      </c>
      <c r="F1011" s="10">
        <v>0</v>
      </c>
      <c r="G1011" s="10">
        <v>0</v>
      </c>
      <c r="H1011" s="10">
        <v>0</v>
      </c>
      <c r="I1011" s="10">
        <v>0</v>
      </c>
      <c r="J1011" s="10">
        <v>5675.2</v>
      </c>
      <c r="K1011" s="10">
        <v>4580</v>
      </c>
      <c r="L1011" s="10">
        <f t="shared" si="71"/>
        <v>10255.200000000001</v>
      </c>
    </row>
    <row r="1012" spans="1:12" ht="13" hidden="1" x14ac:dyDescent="0.15">
      <c r="A1012" s="65" t="s">
        <v>102</v>
      </c>
      <c r="B1012" s="10">
        <v>0</v>
      </c>
      <c r="C1012" s="10">
        <v>0</v>
      </c>
      <c r="D1012" s="10">
        <v>0</v>
      </c>
      <c r="E1012" s="10">
        <v>0</v>
      </c>
      <c r="F1012" s="10">
        <v>0</v>
      </c>
      <c r="G1012" s="10">
        <v>0</v>
      </c>
      <c r="H1012" s="10">
        <v>-24.36</v>
      </c>
      <c r="I1012" s="10">
        <v>1352.62</v>
      </c>
      <c r="J1012" s="10">
        <v>0</v>
      </c>
      <c r="K1012" s="10">
        <v>0</v>
      </c>
      <c r="L1012" s="10">
        <f t="shared" si="71"/>
        <v>1328.26</v>
      </c>
    </row>
    <row r="1013" spans="1:12" ht="13" hidden="1" x14ac:dyDescent="0.15">
      <c r="A1013" s="65" t="s">
        <v>95</v>
      </c>
      <c r="B1013" s="10">
        <v>0</v>
      </c>
      <c r="C1013" s="10">
        <v>0</v>
      </c>
      <c r="D1013" s="10">
        <v>0</v>
      </c>
      <c r="E1013" s="10">
        <v>0</v>
      </c>
      <c r="F1013" s="10">
        <v>0</v>
      </c>
      <c r="G1013" s="10">
        <v>0</v>
      </c>
      <c r="H1013" s="10">
        <v>0</v>
      </c>
      <c r="I1013" s="10">
        <v>4.28</v>
      </c>
      <c r="J1013" s="10">
        <v>-4.28</v>
      </c>
      <c r="K1013" s="10">
        <v>0</v>
      </c>
      <c r="L1013" s="10">
        <f t="shared" si="71"/>
        <v>0</v>
      </c>
    </row>
    <row r="1014" spans="1:12" ht="13" hidden="1" x14ac:dyDescent="0.15">
      <c r="A1014" s="65" t="s">
        <v>93</v>
      </c>
      <c r="B1014" s="10">
        <v>0</v>
      </c>
      <c r="C1014" s="10">
        <v>0</v>
      </c>
      <c r="D1014" s="10">
        <v>0</v>
      </c>
      <c r="E1014" s="10">
        <v>0</v>
      </c>
      <c r="F1014" s="10">
        <v>0</v>
      </c>
      <c r="G1014" s="10">
        <v>0</v>
      </c>
      <c r="H1014" s="10">
        <v>0</v>
      </c>
      <c r="I1014" s="10">
        <v>1458.23</v>
      </c>
      <c r="J1014" s="10">
        <v>20.010000000000002</v>
      </c>
      <c r="K1014" s="10">
        <v>-251.89</v>
      </c>
      <c r="L1014" s="10">
        <f t="shared" si="71"/>
        <v>1226.3499999999999</v>
      </c>
    </row>
    <row r="1015" spans="1:12" ht="13" hidden="1" x14ac:dyDescent="0.15">
      <c r="A1015" s="65" t="s">
        <v>91</v>
      </c>
      <c r="B1015" s="10">
        <v>0</v>
      </c>
      <c r="C1015" s="10">
        <v>0</v>
      </c>
      <c r="D1015" s="10">
        <v>0</v>
      </c>
      <c r="E1015" s="10">
        <v>0</v>
      </c>
      <c r="F1015" s="10">
        <v>0</v>
      </c>
      <c r="G1015" s="10">
        <v>0</v>
      </c>
      <c r="H1015" s="10">
        <v>35.14</v>
      </c>
      <c r="I1015" s="10">
        <v>441.82</v>
      </c>
      <c r="J1015" s="10">
        <v>-183.72</v>
      </c>
      <c r="K1015" s="10">
        <v>-200.08</v>
      </c>
      <c r="L1015" s="10">
        <f t="shared" si="71"/>
        <v>93.16</v>
      </c>
    </row>
    <row r="1016" spans="1:12" ht="13" hidden="1" x14ac:dyDescent="0.15">
      <c r="A1016" s="65" t="s">
        <v>90</v>
      </c>
      <c r="B1016" s="10">
        <v>0</v>
      </c>
      <c r="C1016" s="10">
        <v>0</v>
      </c>
      <c r="D1016" s="10">
        <v>0</v>
      </c>
      <c r="E1016" s="10">
        <v>0</v>
      </c>
      <c r="F1016" s="10">
        <v>0</v>
      </c>
      <c r="G1016" s="10">
        <v>0</v>
      </c>
      <c r="H1016" s="10">
        <v>80.34</v>
      </c>
      <c r="I1016" s="10">
        <v>2067.4299999999998</v>
      </c>
      <c r="J1016" s="10">
        <v>9103.36</v>
      </c>
      <c r="K1016" s="10">
        <v>-232.16</v>
      </c>
      <c r="L1016" s="10">
        <f t="shared" si="71"/>
        <v>11018.970000000001</v>
      </c>
    </row>
    <row r="1017" spans="1:12" ht="13" hidden="1" x14ac:dyDescent="0.15">
      <c r="A1017" s="65" t="s">
        <v>84</v>
      </c>
      <c r="B1017" s="10">
        <v>0</v>
      </c>
      <c r="C1017" s="10">
        <v>0</v>
      </c>
      <c r="D1017" s="10">
        <v>0</v>
      </c>
      <c r="E1017" s="10">
        <v>0</v>
      </c>
      <c r="F1017" s="10">
        <v>0</v>
      </c>
      <c r="G1017" s="10">
        <v>0</v>
      </c>
      <c r="H1017" s="10">
        <v>87.48</v>
      </c>
      <c r="I1017" s="10">
        <v>122.55</v>
      </c>
      <c r="J1017" s="10">
        <v>160.1</v>
      </c>
      <c r="K1017" s="10">
        <v>147.84</v>
      </c>
      <c r="L1017" s="10">
        <f t="shared" si="71"/>
        <v>517.97</v>
      </c>
    </row>
    <row r="1018" spans="1:12" ht="13" hidden="1" x14ac:dyDescent="0.15">
      <c r="A1018" s="65" t="s">
        <v>83</v>
      </c>
      <c r="B1018" s="10">
        <v>0</v>
      </c>
      <c r="C1018" s="10">
        <v>0</v>
      </c>
      <c r="D1018" s="10">
        <v>0</v>
      </c>
      <c r="E1018" s="10">
        <v>0</v>
      </c>
      <c r="F1018" s="10">
        <v>0</v>
      </c>
      <c r="G1018" s="10">
        <v>0</v>
      </c>
      <c r="H1018" s="10">
        <v>9473.33</v>
      </c>
      <c r="I1018" s="10">
        <v>12591.82</v>
      </c>
      <c r="J1018" s="10">
        <v>17015.849999999999</v>
      </c>
      <c r="K1018" s="10">
        <v>9432.2900000000009</v>
      </c>
      <c r="L1018" s="10">
        <f t="shared" si="71"/>
        <v>48513.29</v>
      </c>
    </row>
    <row r="1019" spans="1:12" ht="13" hidden="1" x14ac:dyDescent="0.15">
      <c r="A1019" s="65" t="s">
        <v>82</v>
      </c>
      <c r="B1019" s="10">
        <v>0</v>
      </c>
      <c r="C1019" s="10">
        <v>0</v>
      </c>
      <c r="D1019" s="10">
        <v>0</v>
      </c>
      <c r="E1019" s="10">
        <v>0</v>
      </c>
      <c r="F1019" s="10">
        <v>0</v>
      </c>
      <c r="G1019" s="10">
        <v>0</v>
      </c>
      <c r="H1019" s="10">
        <v>11733.21</v>
      </c>
      <c r="I1019" s="10">
        <v>20020.25</v>
      </c>
      <c r="J1019" s="10">
        <v>27103.91</v>
      </c>
      <c r="K1019" s="10">
        <v>16308.43</v>
      </c>
      <c r="L1019" s="10">
        <f t="shared" si="71"/>
        <v>75165.799999999988</v>
      </c>
    </row>
    <row r="1020" spans="1:12" ht="13" hidden="1" x14ac:dyDescent="0.15">
      <c r="A1020" s="65" t="s">
        <v>81</v>
      </c>
      <c r="B1020" s="10">
        <v>0</v>
      </c>
      <c r="C1020" s="10">
        <v>0</v>
      </c>
      <c r="D1020" s="10">
        <v>0</v>
      </c>
      <c r="E1020" s="10">
        <v>0</v>
      </c>
      <c r="F1020" s="10">
        <v>0</v>
      </c>
      <c r="G1020" s="10">
        <v>0</v>
      </c>
      <c r="H1020" s="10">
        <v>1272.69</v>
      </c>
      <c r="I1020" s="10">
        <v>3341.04</v>
      </c>
      <c r="J1020" s="10">
        <v>3310.82</v>
      </c>
      <c r="K1020" s="10">
        <v>2689.89</v>
      </c>
      <c r="L1020" s="10">
        <f t="shared" si="71"/>
        <v>10614.439999999999</v>
      </c>
    </row>
    <row r="1021" spans="1:12" ht="13" hidden="1" x14ac:dyDescent="0.15">
      <c r="A1021" s="65" t="s">
        <v>74</v>
      </c>
      <c r="B1021" s="10">
        <v>0</v>
      </c>
      <c r="C1021" s="10">
        <v>0</v>
      </c>
      <c r="D1021" s="10">
        <v>0</v>
      </c>
      <c r="E1021" s="10">
        <v>0</v>
      </c>
      <c r="F1021" s="10">
        <v>0</v>
      </c>
      <c r="G1021" s="10">
        <v>0</v>
      </c>
      <c r="H1021" s="10">
        <v>12552.06</v>
      </c>
      <c r="I1021" s="10">
        <v>11533.32</v>
      </c>
      <c r="J1021" s="10">
        <v>21552.32</v>
      </c>
      <c r="K1021" s="10">
        <v>-915.66</v>
      </c>
      <c r="L1021" s="10">
        <f t="shared" si="71"/>
        <v>44722.039999999994</v>
      </c>
    </row>
    <row r="1022" spans="1:12" ht="13" hidden="1" x14ac:dyDescent="0.15">
      <c r="A1022" s="65" t="s">
        <v>73</v>
      </c>
      <c r="B1022" s="10">
        <v>0</v>
      </c>
      <c r="C1022" s="10">
        <v>0</v>
      </c>
      <c r="D1022" s="10">
        <v>0</v>
      </c>
      <c r="E1022" s="10">
        <v>0</v>
      </c>
      <c r="F1022" s="10">
        <v>0</v>
      </c>
      <c r="G1022" s="10">
        <v>0</v>
      </c>
      <c r="H1022" s="10">
        <v>8282.98</v>
      </c>
      <c r="I1022" s="10">
        <v>2701.25</v>
      </c>
      <c r="J1022" s="10">
        <v>8875.34</v>
      </c>
      <c r="K1022" s="10">
        <v>4051.14</v>
      </c>
      <c r="L1022" s="10">
        <f t="shared" si="71"/>
        <v>23910.71</v>
      </c>
    </row>
    <row r="1023" spans="1:12" ht="13" hidden="1" x14ac:dyDescent="0.15">
      <c r="A1023" s="65" t="s">
        <v>71</v>
      </c>
      <c r="B1023" s="10">
        <v>0</v>
      </c>
      <c r="C1023" s="10">
        <v>0</v>
      </c>
      <c r="D1023" s="10">
        <v>0</v>
      </c>
      <c r="E1023" s="10">
        <v>0</v>
      </c>
      <c r="F1023" s="10">
        <v>0</v>
      </c>
      <c r="G1023" s="10">
        <v>0</v>
      </c>
      <c r="H1023" s="10">
        <v>98695.93</v>
      </c>
      <c r="I1023" s="10">
        <v>159467.45000000001</v>
      </c>
      <c r="J1023" s="10">
        <v>197898.16</v>
      </c>
      <c r="K1023" s="10">
        <v>131175.37</v>
      </c>
      <c r="L1023" s="10">
        <f t="shared" si="71"/>
        <v>587236.91</v>
      </c>
    </row>
    <row r="1024" spans="1:12" ht="13" hidden="1" x14ac:dyDescent="0.15">
      <c r="A1024" s="66" t="s">
        <v>235</v>
      </c>
      <c r="B1024" s="16">
        <f t="shared" ref="B1024:L1024" si="72">SUM(B1004:B1023)</f>
        <v>0</v>
      </c>
      <c r="C1024" s="16">
        <f t="shared" si="72"/>
        <v>0</v>
      </c>
      <c r="D1024" s="16">
        <f t="shared" si="72"/>
        <v>0</v>
      </c>
      <c r="E1024" s="16">
        <f t="shared" si="72"/>
        <v>0</v>
      </c>
      <c r="F1024" s="16">
        <f t="shared" si="72"/>
        <v>0</v>
      </c>
      <c r="G1024" s="16">
        <f t="shared" si="72"/>
        <v>0</v>
      </c>
      <c r="H1024" s="16">
        <f t="shared" si="72"/>
        <v>164735.25</v>
      </c>
      <c r="I1024" s="16">
        <f t="shared" si="72"/>
        <v>255285.66</v>
      </c>
      <c r="J1024" s="16">
        <f t="shared" si="72"/>
        <v>356748.2</v>
      </c>
      <c r="K1024" s="16">
        <f t="shared" si="72"/>
        <v>213590.87</v>
      </c>
      <c r="L1024" s="16">
        <f t="shared" si="72"/>
        <v>990359.98</v>
      </c>
    </row>
    <row r="1025" spans="1:12" ht="13" hidden="1" x14ac:dyDescent="0.15">
      <c r="A1025" s="64" t="s">
        <v>236</v>
      </c>
      <c r="B1025" s="7"/>
      <c r="C1025" s="7"/>
      <c r="D1025" s="7"/>
      <c r="E1025" s="7"/>
      <c r="F1025" s="7"/>
      <c r="G1025" s="7"/>
      <c r="H1025" s="7"/>
      <c r="I1025" s="7"/>
      <c r="J1025" s="7"/>
      <c r="K1025" s="7"/>
      <c r="L1025" s="7"/>
    </row>
    <row r="1026" spans="1:12" ht="13" hidden="1" x14ac:dyDescent="0.15">
      <c r="A1026" s="65" t="s">
        <v>129</v>
      </c>
      <c r="B1026" s="10">
        <v>0</v>
      </c>
      <c r="C1026" s="10">
        <v>0</v>
      </c>
      <c r="D1026" s="10">
        <v>81943.56</v>
      </c>
      <c r="E1026" s="10">
        <v>242576.99</v>
      </c>
      <c r="F1026" s="10">
        <v>211881.14</v>
      </c>
      <c r="G1026" s="10">
        <v>258571.55</v>
      </c>
      <c r="H1026" s="10">
        <v>273027</v>
      </c>
      <c r="I1026" s="10">
        <v>288264.06</v>
      </c>
      <c r="J1026" s="10">
        <v>304520.45</v>
      </c>
      <c r="K1026" s="10">
        <v>251962.49</v>
      </c>
      <c r="L1026" s="10">
        <f t="shared" ref="L1026:L1057" si="73">SUM(B1026:K1026)</f>
        <v>1912747.24</v>
      </c>
    </row>
    <row r="1027" spans="1:12" ht="13" hidden="1" x14ac:dyDescent="0.15">
      <c r="A1027" s="65" t="s">
        <v>128</v>
      </c>
      <c r="B1027" s="10">
        <v>13646.03</v>
      </c>
      <c r="C1027" s="10">
        <v>0</v>
      </c>
      <c r="D1027" s="10">
        <v>0</v>
      </c>
      <c r="E1027" s="10">
        <v>0</v>
      </c>
      <c r="F1027" s="10">
        <v>0</v>
      </c>
      <c r="G1027" s="10">
        <v>0</v>
      </c>
      <c r="H1027" s="10">
        <v>0</v>
      </c>
      <c r="I1027" s="10">
        <v>0</v>
      </c>
      <c r="J1027" s="10">
        <v>0</v>
      </c>
      <c r="K1027" s="10">
        <v>0</v>
      </c>
      <c r="L1027" s="10">
        <f t="shared" si="73"/>
        <v>13646.03</v>
      </c>
    </row>
    <row r="1028" spans="1:12" ht="13" hidden="1" x14ac:dyDescent="0.15">
      <c r="A1028" s="65" t="s">
        <v>127</v>
      </c>
      <c r="B1028" s="10">
        <v>88506.76</v>
      </c>
      <c r="C1028" s="10">
        <v>94017.12</v>
      </c>
      <c r="D1028" s="10">
        <v>113682.7</v>
      </c>
      <c r="E1028" s="10">
        <v>96210.98</v>
      </c>
      <c r="F1028" s="10">
        <v>139565.35</v>
      </c>
      <c r="G1028" s="10">
        <v>110274.1</v>
      </c>
      <c r="H1028" s="10">
        <v>102978.81</v>
      </c>
      <c r="I1028" s="10">
        <v>139017.57999999999</v>
      </c>
      <c r="J1028" s="10">
        <v>153265.53</v>
      </c>
      <c r="K1028" s="10">
        <v>102123.82</v>
      </c>
      <c r="L1028" s="10">
        <f t="shared" si="73"/>
        <v>1139642.75</v>
      </c>
    </row>
    <row r="1029" spans="1:12" ht="13" hidden="1" x14ac:dyDescent="0.15">
      <c r="A1029" s="65" t="s">
        <v>126</v>
      </c>
      <c r="B1029" s="10">
        <v>266713.46000000002</v>
      </c>
      <c r="C1029" s="10">
        <v>275477.78000000003</v>
      </c>
      <c r="D1029" s="10">
        <v>207234.26</v>
      </c>
      <c r="E1029" s="10">
        <v>67283.929999999993</v>
      </c>
      <c r="F1029" s="10">
        <v>63093.17</v>
      </c>
      <c r="G1029" s="10">
        <v>38069.730000000003</v>
      </c>
      <c r="H1029" s="10">
        <v>38554.46</v>
      </c>
      <c r="I1029" s="10">
        <v>20116.8</v>
      </c>
      <c r="J1029" s="10">
        <v>39428.65</v>
      </c>
      <c r="K1029" s="10">
        <v>18883.75</v>
      </c>
      <c r="L1029" s="10">
        <f t="shared" si="73"/>
        <v>1034855.99</v>
      </c>
    </row>
    <row r="1030" spans="1:12" ht="13" hidden="1" x14ac:dyDescent="0.15">
      <c r="A1030" s="65" t="s">
        <v>125</v>
      </c>
      <c r="B1030" s="10">
        <v>263562.08</v>
      </c>
      <c r="C1030" s="10">
        <v>358515.3</v>
      </c>
      <c r="D1030" s="10">
        <v>240837.19</v>
      </c>
      <c r="E1030" s="10">
        <v>189480.04</v>
      </c>
      <c r="F1030" s="10">
        <v>516027.69</v>
      </c>
      <c r="G1030" s="10">
        <v>195310.87</v>
      </c>
      <c r="H1030" s="10">
        <v>224164.81</v>
      </c>
      <c r="I1030" s="10">
        <v>217384.82</v>
      </c>
      <c r="J1030" s="10">
        <v>142332.62</v>
      </c>
      <c r="K1030" s="10">
        <v>39105.18</v>
      </c>
      <c r="L1030" s="10">
        <f t="shared" si="73"/>
        <v>2386720.6</v>
      </c>
    </row>
    <row r="1031" spans="1:12" ht="13" hidden="1" x14ac:dyDescent="0.15">
      <c r="A1031" s="65" t="s">
        <v>124</v>
      </c>
      <c r="B1031" s="10">
        <v>0</v>
      </c>
      <c r="C1031" s="10">
        <v>4209.5200000000004</v>
      </c>
      <c r="D1031" s="10">
        <v>6423.04</v>
      </c>
      <c r="E1031" s="10">
        <v>7595.47</v>
      </c>
      <c r="F1031" s="10">
        <v>7938.31</v>
      </c>
      <c r="G1031" s="10">
        <v>8320.5</v>
      </c>
      <c r="H1031" s="10">
        <v>6657.21</v>
      </c>
      <c r="I1031" s="10">
        <v>7058.94</v>
      </c>
      <c r="J1031" s="10">
        <v>6423.02</v>
      </c>
      <c r="K1031" s="10">
        <v>4411.28</v>
      </c>
      <c r="L1031" s="10">
        <f t="shared" si="73"/>
        <v>59037.290000000008</v>
      </c>
    </row>
    <row r="1032" spans="1:12" ht="13" hidden="1" x14ac:dyDescent="0.15">
      <c r="A1032" s="65" t="s">
        <v>237</v>
      </c>
      <c r="B1032" s="10">
        <v>0</v>
      </c>
      <c r="C1032" s="10">
        <v>-269149.8</v>
      </c>
      <c r="D1032" s="10">
        <v>-269149.8</v>
      </c>
      <c r="E1032" s="10">
        <v>-269149.8</v>
      </c>
      <c r="F1032" s="10">
        <v>-348311.47</v>
      </c>
      <c r="G1032" s="10">
        <v>-380042.31</v>
      </c>
      <c r="H1032" s="10">
        <v>-404550.03</v>
      </c>
      <c r="I1032" s="10">
        <v>-404550.03</v>
      </c>
      <c r="J1032" s="10">
        <v>-321906.58</v>
      </c>
      <c r="K1032" s="10">
        <v>-258170.54</v>
      </c>
      <c r="L1032" s="10">
        <f t="shared" si="73"/>
        <v>-2924980.3600000003</v>
      </c>
    </row>
    <row r="1033" spans="1:12" ht="13" hidden="1" x14ac:dyDescent="0.15">
      <c r="A1033" s="65" t="s">
        <v>123</v>
      </c>
      <c r="B1033" s="10">
        <v>0</v>
      </c>
      <c r="C1033" s="10">
        <v>77885.440000000002</v>
      </c>
      <c r="D1033" s="10">
        <v>75289.259999999995</v>
      </c>
      <c r="E1033" s="10">
        <v>74415.86</v>
      </c>
      <c r="F1033" s="10">
        <v>92775.62</v>
      </c>
      <c r="G1033" s="10">
        <v>100098.93</v>
      </c>
      <c r="H1033" s="10">
        <v>107199.43</v>
      </c>
      <c r="I1033" s="10">
        <v>105164.01</v>
      </c>
      <c r="J1033" s="10">
        <v>82691.98</v>
      </c>
      <c r="K1033" s="10">
        <v>67735.070000000007</v>
      </c>
      <c r="L1033" s="10">
        <f t="shared" si="73"/>
        <v>783255.60000000009</v>
      </c>
    </row>
    <row r="1034" spans="1:12" ht="13" hidden="1" x14ac:dyDescent="0.15">
      <c r="A1034" s="65" t="s">
        <v>122</v>
      </c>
      <c r="B1034" s="10">
        <v>0</v>
      </c>
      <c r="C1034" s="10">
        <v>-1026.95</v>
      </c>
      <c r="D1034" s="10">
        <v>0</v>
      </c>
      <c r="E1034" s="10">
        <v>0</v>
      </c>
      <c r="F1034" s="10">
        <v>0</v>
      </c>
      <c r="G1034" s="10">
        <v>0</v>
      </c>
      <c r="H1034" s="10">
        <v>0</v>
      </c>
      <c r="I1034" s="10">
        <v>0</v>
      </c>
      <c r="J1034" s="10">
        <v>0</v>
      </c>
      <c r="K1034" s="10">
        <v>0</v>
      </c>
      <c r="L1034" s="10">
        <f t="shared" si="73"/>
        <v>-1026.95</v>
      </c>
    </row>
    <row r="1035" spans="1:12" ht="13" hidden="1" x14ac:dyDescent="0.15">
      <c r="A1035" s="65" t="s">
        <v>121</v>
      </c>
      <c r="B1035" s="10">
        <v>0</v>
      </c>
      <c r="C1035" s="10">
        <v>-96612.35</v>
      </c>
      <c r="D1035" s="10">
        <v>0</v>
      </c>
      <c r="E1035" s="10">
        <v>0</v>
      </c>
      <c r="F1035" s="10">
        <v>0</v>
      </c>
      <c r="G1035" s="10">
        <v>0</v>
      </c>
      <c r="H1035" s="10">
        <v>0</v>
      </c>
      <c r="I1035" s="10">
        <v>0</v>
      </c>
      <c r="J1035" s="10">
        <v>0</v>
      </c>
      <c r="K1035" s="10">
        <v>0</v>
      </c>
      <c r="L1035" s="10">
        <f t="shared" si="73"/>
        <v>-96612.35</v>
      </c>
    </row>
    <row r="1036" spans="1:12" ht="13" hidden="1" x14ac:dyDescent="0.15">
      <c r="A1036" s="65" t="s">
        <v>120</v>
      </c>
      <c r="B1036" s="10">
        <v>73.97</v>
      </c>
      <c r="C1036" s="10">
        <v>106.7</v>
      </c>
      <c r="D1036" s="10">
        <v>2765.45</v>
      </c>
      <c r="E1036" s="10">
        <v>569.85</v>
      </c>
      <c r="F1036" s="10">
        <v>3012.82</v>
      </c>
      <c r="G1036" s="10">
        <v>5400.48</v>
      </c>
      <c r="H1036" s="10">
        <v>4700.1000000000004</v>
      </c>
      <c r="I1036" s="10">
        <v>1898.26</v>
      </c>
      <c r="J1036" s="10">
        <v>11675.07</v>
      </c>
      <c r="K1036" s="10">
        <v>8008.91</v>
      </c>
      <c r="L1036" s="10">
        <f t="shared" si="73"/>
        <v>38211.61</v>
      </c>
    </row>
    <row r="1037" spans="1:12" ht="13" hidden="1" x14ac:dyDescent="0.15">
      <c r="A1037" s="65" t="s">
        <v>238</v>
      </c>
      <c r="B1037" s="10">
        <v>18760.97</v>
      </c>
      <c r="C1037" s="10">
        <v>12220.01</v>
      </c>
      <c r="D1037" s="10">
        <v>12831.36</v>
      </c>
      <c r="E1037" s="10">
        <v>18676.41</v>
      </c>
      <c r="F1037" s="10">
        <v>5389.58</v>
      </c>
      <c r="G1037" s="10">
        <v>3925.78</v>
      </c>
      <c r="H1037" s="10">
        <v>2503.73</v>
      </c>
      <c r="I1037" s="10">
        <v>2967.68</v>
      </c>
      <c r="J1037" s="10">
        <v>3632.18</v>
      </c>
      <c r="K1037" s="10">
        <v>5802.45</v>
      </c>
      <c r="L1037" s="10">
        <f t="shared" si="73"/>
        <v>86710.14999999998</v>
      </c>
    </row>
    <row r="1038" spans="1:12" ht="13" hidden="1" x14ac:dyDescent="0.15">
      <c r="A1038" s="65" t="s">
        <v>239</v>
      </c>
      <c r="B1038" s="10">
        <v>2509.12</v>
      </c>
      <c r="C1038" s="10">
        <v>0</v>
      </c>
      <c r="D1038" s="10">
        <v>0</v>
      </c>
      <c r="E1038" s="10">
        <v>0</v>
      </c>
      <c r="F1038" s="10">
        <v>2107.23</v>
      </c>
      <c r="G1038" s="10">
        <v>0</v>
      </c>
      <c r="H1038" s="10">
        <v>6.29</v>
      </c>
      <c r="I1038" s="10">
        <v>-2067.08</v>
      </c>
      <c r="J1038" s="10">
        <v>0</v>
      </c>
      <c r="K1038" s="10">
        <v>0</v>
      </c>
      <c r="L1038" s="10">
        <f t="shared" si="73"/>
        <v>2555.5600000000004</v>
      </c>
    </row>
    <row r="1039" spans="1:12" ht="13" hidden="1" x14ac:dyDescent="0.15">
      <c r="A1039" s="65" t="s">
        <v>240</v>
      </c>
      <c r="B1039" s="10">
        <v>0</v>
      </c>
      <c r="C1039" s="10">
        <v>0</v>
      </c>
      <c r="D1039" s="10">
        <v>0</v>
      </c>
      <c r="E1039" s="10">
        <v>0</v>
      </c>
      <c r="F1039" s="10">
        <v>0</v>
      </c>
      <c r="G1039" s="10">
        <v>0</v>
      </c>
      <c r="H1039" s="10">
        <v>0</v>
      </c>
      <c r="I1039" s="10">
        <v>2067.08</v>
      </c>
      <c r="J1039" s="10">
        <v>0</v>
      </c>
      <c r="K1039" s="10">
        <v>0</v>
      </c>
      <c r="L1039" s="10">
        <f t="shared" si="73"/>
        <v>2067.08</v>
      </c>
    </row>
    <row r="1040" spans="1:12" ht="13" hidden="1" x14ac:dyDescent="0.15">
      <c r="A1040" s="65" t="s">
        <v>119</v>
      </c>
      <c r="B1040" s="10">
        <v>4541.8999999999996</v>
      </c>
      <c r="C1040" s="10">
        <v>4763.3</v>
      </c>
      <c r="D1040" s="10">
        <v>4912.13</v>
      </c>
      <c r="E1040" s="10">
        <v>4960.63</v>
      </c>
      <c r="F1040" s="10">
        <v>12188.81</v>
      </c>
      <c r="G1040" s="10">
        <v>33.75</v>
      </c>
      <c r="H1040" s="10">
        <v>0</v>
      </c>
      <c r="I1040" s="10">
        <v>0</v>
      </c>
      <c r="J1040" s="10">
        <v>0</v>
      </c>
      <c r="K1040" s="10">
        <v>0</v>
      </c>
      <c r="L1040" s="10">
        <f t="shared" si="73"/>
        <v>31400.520000000004</v>
      </c>
    </row>
    <row r="1041" spans="1:12" ht="13" hidden="1" x14ac:dyDescent="0.15">
      <c r="A1041" s="65" t="s">
        <v>118</v>
      </c>
      <c r="B1041" s="10">
        <v>0</v>
      </c>
      <c r="C1041" s="10">
        <v>0</v>
      </c>
      <c r="D1041" s="10">
        <v>0</v>
      </c>
      <c r="E1041" s="10">
        <v>0</v>
      </c>
      <c r="F1041" s="10">
        <v>0</v>
      </c>
      <c r="G1041" s="10">
        <v>0</v>
      </c>
      <c r="H1041" s="10">
        <v>0</v>
      </c>
      <c r="I1041" s="10">
        <v>0</v>
      </c>
      <c r="J1041" s="10">
        <v>0</v>
      </c>
      <c r="K1041" s="10">
        <v>1293.68</v>
      </c>
      <c r="L1041" s="10">
        <f t="shared" si="73"/>
        <v>1293.68</v>
      </c>
    </row>
    <row r="1042" spans="1:12" ht="13" hidden="1" x14ac:dyDescent="0.15">
      <c r="A1042" s="65" t="s">
        <v>241</v>
      </c>
      <c r="B1042" s="10">
        <v>137.57</v>
      </c>
      <c r="C1042" s="10">
        <v>0</v>
      </c>
      <c r="D1042" s="10">
        <v>0</v>
      </c>
      <c r="E1042" s="10">
        <v>0</v>
      </c>
      <c r="F1042" s="10">
        <v>0</v>
      </c>
      <c r="G1042" s="10">
        <v>0</v>
      </c>
      <c r="H1042" s="10">
        <v>0</v>
      </c>
      <c r="I1042" s="10">
        <v>0</v>
      </c>
      <c r="J1042" s="10">
        <v>352.32</v>
      </c>
      <c r="K1042" s="10">
        <v>0</v>
      </c>
      <c r="L1042" s="10">
        <f t="shared" si="73"/>
        <v>489.89</v>
      </c>
    </row>
    <row r="1043" spans="1:12" ht="13" hidden="1" x14ac:dyDescent="0.15">
      <c r="A1043" s="65" t="s">
        <v>117</v>
      </c>
      <c r="B1043" s="10">
        <v>4184.59</v>
      </c>
      <c r="C1043" s="10">
        <v>2862.85</v>
      </c>
      <c r="D1043" s="10">
        <v>4000.21</v>
      </c>
      <c r="E1043" s="10">
        <v>1748.38</v>
      </c>
      <c r="F1043" s="10">
        <v>4049.58</v>
      </c>
      <c r="G1043" s="10">
        <v>2745.22</v>
      </c>
      <c r="H1043" s="10">
        <v>617.1</v>
      </c>
      <c r="I1043" s="10">
        <v>3343.88</v>
      </c>
      <c r="J1043" s="10">
        <v>3242.78</v>
      </c>
      <c r="K1043" s="10">
        <v>2595</v>
      </c>
      <c r="L1043" s="10">
        <f t="shared" si="73"/>
        <v>29389.59</v>
      </c>
    </row>
    <row r="1044" spans="1:12" ht="13" hidden="1" x14ac:dyDescent="0.15">
      <c r="A1044" s="65" t="s">
        <v>143</v>
      </c>
      <c r="B1044" s="10">
        <v>6273.93</v>
      </c>
      <c r="C1044" s="10">
        <v>12184.59</v>
      </c>
      <c r="D1044" s="10">
        <v>-4103.49</v>
      </c>
      <c r="E1044" s="10">
        <v>5150.5</v>
      </c>
      <c r="F1044" s="10">
        <v>5958.44</v>
      </c>
      <c r="G1044" s="10">
        <v>5221.01</v>
      </c>
      <c r="H1044" s="10">
        <v>5456.35</v>
      </c>
      <c r="I1044" s="10">
        <v>7246.41</v>
      </c>
      <c r="J1044" s="10">
        <v>4156.88</v>
      </c>
      <c r="K1044" s="10">
        <v>8418.56</v>
      </c>
      <c r="L1044" s="10">
        <f t="shared" si="73"/>
        <v>55963.179999999986</v>
      </c>
    </row>
    <row r="1045" spans="1:12" ht="13" hidden="1" x14ac:dyDescent="0.15">
      <c r="A1045" s="65" t="s">
        <v>242</v>
      </c>
      <c r="B1045" s="10">
        <v>0</v>
      </c>
      <c r="C1045" s="10">
        <v>0</v>
      </c>
      <c r="D1045" s="10">
        <v>0</v>
      </c>
      <c r="E1045" s="10">
        <v>39.590000000000003</v>
      </c>
      <c r="F1045" s="10">
        <v>57.19</v>
      </c>
      <c r="G1045" s="10">
        <v>0</v>
      </c>
      <c r="H1045" s="10">
        <v>0</v>
      </c>
      <c r="I1045" s="10">
        <v>0</v>
      </c>
      <c r="J1045" s="10">
        <v>659.88</v>
      </c>
      <c r="K1045" s="10">
        <v>0</v>
      </c>
      <c r="L1045" s="10">
        <f t="shared" si="73"/>
        <v>756.66</v>
      </c>
    </row>
    <row r="1046" spans="1:12" ht="13" hidden="1" x14ac:dyDescent="0.15">
      <c r="A1046" s="65" t="s">
        <v>115</v>
      </c>
      <c r="B1046" s="10">
        <v>2484.5</v>
      </c>
      <c r="C1046" s="10">
        <v>0</v>
      </c>
      <c r="D1046" s="10">
        <v>0</v>
      </c>
      <c r="E1046" s="10">
        <v>0</v>
      </c>
      <c r="F1046" s="10">
        <v>425.51</v>
      </c>
      <c r="G1046" s="10">
        <v>26.78</v>
      </c>
      <c r="H1046" s="10">
        <v>0</v>
      </c>
      <c r="I1046" s="10">
        <v>0</v>
      </c>
      <c r="J1046" s="10">
        <v>0</v>
      </c>
      <c r="K1046" s="10">
        <v>0</v>
      </c>
      <c r="L1046" s="10">
        <f t="shared" si="73"/>
        <v>2936.7900000000004</v>
      </c>
    </row>
    <row r="1047" spans="1:12" ht="13" hidden="1" x14ac:dyDescent="0.15">
      <c r="A1047" s="65" t="s">
        <v>137</v>
      </c>
      <c r="B1047" s="10">
        <v>1347.74</v>
      </c>
      <c r="C1047" s="10">
        <v>1402.99</v>
      </c>
      <c r="D1047" s="10">
        <v>1383.28</v>
      </c>
      <c r="E1047" s="10">
        <v>1332.43</v>
      </c>
      <c r="F1047" s="10">
        <v>1209.6300000000001</v>
      </c>
      <c r="G1047" s="10">
        <v>1052.02</v>
      </c>
      <c r="H1047" s="10">
        <v>973.23</v>
      </c>
      <c r="I1047" s="10">
        <v>973.23</v>
      </c>
      <c r="J1047" s="10">
        <v>926.31</v>
      </c>
      <c r="K1047" s="10">
        <v>556.44000000000005</v>
      </c>
      <c r="L1047" s="10">
        <f t="shared" si="73"/>
        <v>11157.3</v>
      </c>
    </row>
    <row r="1048" spans="1:12" ht="13" hidden="1" x14ac:dyDescent="0.15">
      <c r="A1048" s="65" t="s">
        <v>112</v>
      </c>
      <c r="B1048" s="10">
        <v>15501.34</v>
      </c>
      <c r="C1048" s="10">
        <v>15584.35</v>
      </c>
      <c r="D1048" s="10">
        <v>17484.11</v>
      </c>
      <c r="E1048" s="10">
        <v>19141.509999999998</v>
      </c>
      <c r="F1048" s="10">
        <v>21308.03</v>
      </c>
      <c r="G1048" s="10">
        <v>18805.150000000001</v>
      </c>
      <c r="H1048" s="10">
        <v>17651.259999999998</v>
      </c>
      <c r="I1048" s="10">
        <v>18549.95</v>
      </c>
      <c r="J1048" s="10">
        <v>15627.23</v>
      </c>
      <c r="K1048" s="10">
        <v>8407.2199999999993</v>
      </c>
      <c r="L1048" s="10">
        <f t="shared" si="73"/>
        <v>168060.15</v>
      </c>
    </row>
    <row r="1049" spans="1:12" ht="13" hidden="1" x14ac:dyDescent="0.15">
      <c r="A1049" s="65" t="s">
        <v>111</v>
      </c>
      <c r="B1049" s="10">
        <v>947.97</v>
      </c>
      <c r="C1049" s="10">
        <v>32.67</v>
      </c>
      <c r="D1049" s="10">
        <v>0</v>
      </c>
      <c r="E1049" s="10">
        <v>0</v>
      </c>
      <c r="F1049" s="10">
        <v>0</v>
      </c>
      <c r="G1049" s="10">
        <v>0</v>
      </c>
      <c r="H1049" s="10">
        <v>0</v>
      </c>
      <c r="I1049" s="10">
        <v>0</v>
      </c>
      <c r="J1049" s="10">
        <v>0</v>
      </c>
      <c r="K1049" s="10">
        <v>0</v>
      </c>
      <c r="L1049" s="10">
        <f t="shared" si="73"/>
        <v>980.64</v>
      </c>
    </row>
    <row r="1050" spans="1:12" ht="13" hidden="1" x14ac:dyDescent="0.15">
      <c r="A1050" s="65" t="s">
        <v>110</v>
      </c>
      <c r="B1050" s="10">
        <v>4839.4399999999996</v>
      </c>
      <c r="C1050" s="10">
        <v>-535.1</v>
      </c>
      <c r="D1050" s="10">
        <v>0</v>
      </c>
      <c r="E1050" s="10">
        <v>0</v>
      </c>
      <c r="F1050" s="10">
        <v>0</v>
      </c>
      <c r="G1050" s="10">
        <v>142.30000000000001</v>
      </c>
      <c r="H1050" s="10">
        <v>0</v>
      </c>
      <c r="I1050" s="10">
        <v>0</v>
      </c>
      <c r="J1050" s="10">
        <v>0</v>
      </c>
      <c r="K1050" s="10">
        <v>0</v>
      </c>
      <c r="L1050" s="10">
        <f t="shared" si="73"/>
        <v>4446.6399999999994</v>
      </c>
    </row>
    <row r="1051" spans="1:12" ht="13" hidden="1" x14ac:dyDescent="0.15">
      <c r="A1051" s="65" t="s">
        <v>109</v>
      </c>
      <c r="B1051" s="10">
        <v>492.62</v>
      </c>
      <c r="C1051" s="10">
        <v>388.79</v>
      </c>
      <c r="D1051" s="10">
        <v>705.52</v>
      </c>
      <c r="E1051" s="10">
        <v>5884.28</v>
      </c>
      <c r="F1051" s="10">
        <v>4440.9799999999996</v>
      </c>
      <c r="G1051" s="10">
        <v>1507.83</v>
      </c>
      <c r="H1051" s="10">
        <v>5958.35</v>
      </c>
      <c r="I1051" s="10">
        <v>1585.99</v>
      </c>
      <c r="J1051" s="10">
        <v>952.27</v>
      </c>
      <c r="K1051" s="10">
        <v>1936.93</v>
      </c>
      <c r="L1051" s="10">
        <f t="shared" si="73"/>
        <v>23853.56</v>
      </c>
    </row>
    <row r="1052" spans="1:12" ht="13" hidden="1" x14ac:dyDescent="0.15">
      <c r="A1052" s="65" t="s">
        <v>134</v>
      </c>
      <c r="B1052" s="10">
        <v>0</v>
      </c>
      <c r="C1052" s="10">
        <v>0</v>
      </c>
      <c r="D1052" s="10">
        <v>0</v>
      </c>
      <c r="E1052" s="10">
        <v>0</v>
      </c>
      <c r="F1052" s="10">
        <v>0</v>
      </c>
      <c r="G1052" s="10">
        <v>0</v>
      </c>
      <c r="H1052" s="10">
        <v>97.87</v>
      </c>
      <c r="I1052" s="10">
        <v>0</v>
      </c>
      <c r="J1052" s="10">
        <v>0</v>
      </c>
      <c r="K1052" s="10">
        <v>0</v>
      </c>
      <c r="L1052" s="10">
        <f t="shared" si="73"/>
        <v>97.87</v>
      </c>
    </row>
    <row r="1053" spans="1:12" ht="13" hidden="1" x14ac:dyDescent="0.15">
      <c r="A1053" s="65" t="s">
        <v>133</v>
      </c>
      <c r="B1053" s="10">
        <v>12380.58</v>
      </c>
      <c r="C1053" s="10">
        <v>15056.18</v>
      </c>
      <c r="D1053" s="10">
        <v>10087.74</v>
      </c>
      <c r="E1053" s="10">
        <v>1797</v>
      </c>
      <c r="F1053" s="10">
        <v>1821.24</v>
      </c>
      <c r="G1053" s="10">
        <v>3272.44</v>
      </c>
      <c r="H1053" s="10">
        <v>1840.21</v>
      </c>
      <c r="I1053" s="10">
        <v>2342.6799999999998</v>
      </c>
      <c r="J1053" s="10">
        <v>1397</v>
      </c>
      <c r="K1053" s="10">
        <v>399</v>
      </c>
      <c r="L1053" s="10">
        <f t="shared" si="73"/>
        <v>50394.07</v>
      </c>
    </row>
    <row r="1054" spans="1:12" ht="13" hidden="1" x14ac:dyDescent="0.15">
      <c r="A1054" s="65" t="s">
        <v>243</v>
      </c>
      <c r="B1054" s="10">
        <v>0</v>
      </c>
      <c r="C1054" s="10">
        <v>269149.8</v>
      </c>
      <c r="D1054" s="10">
        <v>269149.8</v>
      </c>
      <c r="E1054" s="10">
        <v>269149.8</v>
      </c>
      <c r="F1054" s="10">
        <v>348311.47</v>
      </c>
      <c r="G1054" s="10">
        <v>380042.31</v>
      </c>
      <c r="H1054" s="10">
        <v>404550.03</v>
      </c>
      <c r="I1054" s="10">
        <v>404550.03</v>
      </c>
      <c r="J1054" s="10">
        <v>321906.58</v>
      </c>
      <c r="K1054" s="10">
        <v>258170.53</v>
      </c>
      <c r="L1054" s="10">
        <f t="shared" si="73"/>
        <v>2924980.35</v>
      </c>
    </row>
    <row r="1055" spans="1:12" ht="13" hidden="1" x14ac:dyDescent="0.15">
      <c r="A1055" s="65" t="s">
        <v>244</v>
      </c>
      <c r="B1055" s="10">
        <v>0</v>
      </c>
      <c r="C1055" s="10">
        <v>300.92</v>
      </c>
      <c r="D1055" s="10">
        <v>-299.52</v>
      </c>
      <c r="E1055" s="10">
        <v>0</v>
      </c>
      <c r="F1055" s="10">
        <v>0</v>
      </c>
      <c r="G1055" s="10">
        <v>0</v>
      </c>
      <c r="H1055" s="10">
        <v>0</v>
      </c>
      <c r="I1055" s="10">
        <v>0</v>
      </c>
      <c r="J1055" s="10">
        <v>0</v>
      </c>
      <c r="K1055" s="10">
        <v>0</v>
      </c>
      <c r="L1055" s="10">
        <f t="shared" si="73"/>
        <v>1.4000000000000341</v>
      </c>
    </row>
    <row r="1056" spans="1:12" ht="13" hidden="1" x14ac:dyDescent="0.15">
      <c r="A1056" s="65" t="s">
        <v>107</v>
      </c>
      <c r="B1056" s="10">
        <v>51968.11</v>
      </c>
      <c r="C1056" s="10">
        <v>47497.87</v>
      </c>
      <c r="D1056" s="10">
        <v>47423.1</v>
      </c>
      <c r="E1056" s="10">
        <v>46809.67</v>
      </c>
      <c r="F1056" s="10">
        <v>43303.25</v>
      </c>
      <c r="G1056" s="10">
        <v>47987.44</v>
      </c>
      <c r="H1056" s="10">
        <v>50009.36</v>
      </c>
      <c r="I1056" s="10">
        <v>58958.15</v>
      </c>
      <c r="J1056" s="10">
        <v>57481.760000000002</v>
      </c>
      <c r="K1056" s="10">
        <v>37558.58</v>
      </c>
      <c r="L1056" s="10">
        <f t="shared" si="73"/>
        <v>488997.29000000004</v>
      </c>
    </row>
    <row r="1057" spans="1:12" ht="13" hidden="1" x14ac:dyDescent="0.15">
      <c r="A1057" s="65" t="s">
        <v>106</v>
      </c>
      <c r="B1057" s="10">
        <v>0</v>
      </c>
      <c r="C1057" s="10">
        <v>0</v>
      </c>
      <c r="D1057" s="10">
        <v>0</v>
      </c>
      <c r="E1057" s="10">
        <v>44.42</v>
      </c>
      <c r="F1057" s="10">
        <v>58.74</v>
      </c>
      <c r="G1057" s="10">
        <v>49.45</v>
      </c>
      <c r="H1057" s="10">
        <v>50.14</v>
      </c>
      <c r="I1057" s="10">
        <v>33.26</v>
      </c>
      <c r="J1057" s="10">
        <v>0</v>
      </c>
      <c r="K1057" s="10">
        <v>0</v>
      </c>
      <c r="L1057" s="10">
        <f t="shared" si="73"/>
        <v>236.01</v>
      </c>
    </row>
    <row r="1058" spans="1:12" ht="13" hidden="1" x14ac:dyDescent="0.15">
      <c r="A1058" s="65" t="s">
        <v>105</v>
      </c>
      <c r="B1058" s="10">
        <v>408744.97</v>
      </c>
      <c r="C1058" s="10">
        <v>77148.160000000003</v>
      </c>
      <c r="D1058" s="10">
        <v>92640.62</v>
      </c>
      <c r="E1058" s="10">
        <v>58645.96</v>
      </c>
      <c r="F1058" s="10">
        <v>120050.04</v>
      </c>
      <c r="G1058" s="10">
        <v>70026.679999999993</v>
      </c>
      <c r="H1058" s="10">
        <v>65489.33</v>
      </c>
      <c r="I1058" s="10">
        <v>70540.5</v>
      </c>
      <c r="J1058" s="10">
        <v>67303.789999999994</v>
      </c>
      <c r="K1058" s="10">
        <v>42512.75</v>
      </c>
      <c r="L1058" s="10">
        <f t="shared" ref="L1058:L1089" si="74">SUM(B1058:K1058)</f>
        <v>1073102.7999999998</v>
      </c>
    </row>
    <row r="1059" spans="1:12" ht="13" hidden="1" x14ac:dyDescent="0.15">
      <c r="A1059" s="65" t="s">
        <v>104</v>
      </c>
      <c r="B1059" s="10">
        <v>5233.7700000000004</v>
      </c>
      <c r="C1059" s="10">
        <v>4785.5</v>
      </c>
      <c r="D1059" s="10">
        <v>3396.98</v>
      </c>
      <c r="E1059" s="10">
        <v>5319.65</v>
      </c>
      <c r="F1059" s="10">
        <v>3588.04</v>
      </c>
      <c r="G1059" s="10">
        <v>2547.7199999999998</v>
      </c>
      <c r="H1059" s="10">
        <v>2535.6799999999998</v>
      </c>
      <c r="I1059" s="10">
        <v>4012.28</v>
      </c>
      <c r="J1059" s="10">
        <v>4741.12</v>
      </c>
      <c r="K1059" s="10">
        <v>557.28</v>
      </c>
      <c r="L1059" s="10">
        <f t="shared" si="74"/>
        <v>36718.020000000004</v>
      </c>
    </row>
    <row r="1060" spans="1:12" ht="13" hidden="1" x14ac:dyDescent="0.15">
      <c r="A1060" s="65" t="s">
        <v>103</v>
      </c>
      <c r="B1060" s="10">
        <v>-815.68</v>
      </c>
      <c r="C1060" s="10">
        <v>1992.33</v>
      </c>
      <c r="D1060" s="10">
        <v>1312.68</v>
      </c>
      <c r="E1060" s="10">
        <v>1478.97</v>
      </c>
      <c r="F1060" s="10">
        <v>2034.34</v>
      </c>
      <c r="G1060" s="10">
        <v>1080.01</v>
      </c>
      <c r="H1060" s="10">
        <v>1357.55</v>
      </c>
      <c r="I1060" s="10">
        <v>1068.68</v>
      </c>
      <c r="J1060" s="10">
        <v>585.16</v>
      </c>
      <c r="K1060" s="10">
        <v>440.33</v>
      </c>
      <c r="L1060" s="10">
        <f t="shared" si="74"/>
        <v>10534.37</v>
      </c>
    </row>
    <row r="1061" spans="1:12" ht="13" hidden="1" x14ac:dyDescent="0.15">
      <c r="A1061" s="65" t="s">
        <v>102</v>
      </c>
      <c r="B1061" s="10">
        <v>21244.82</v>
      </c>
      <c r="C1061" s="10">
        <v>23828.69</v>
      </c>
      <c r="D1061" s="10">
        <v>18907.14</v>
      </c>
      <c r="E1061" s="10">
        <v>3146.83</v>
      </c>
      <c r="F1061" s="10">
        <v>2646.68</v>
      </c>
      <c r="G1061" s="10">
        <v>2392.15</v>
      </c>
      <c r="H1061" s="10">
        <v>3266.5</v>
      </c>
      <c r="I1061" s="10">
        <v>3021.53</v>
      </c>
      <c r="J1061" s="10">
        <v>0</v>
      </c>
      <c r="K1061" s="10">
        <v>0</v>
      </c>
      <c r="L1061" s="10">
        <f t="shared" si="74"/>
        <v>78454.339999999982</v>
      </c>
    </row>
    <row r="1062" spans="1:12" ht="13" hidden="1" x14ac:dyDescent="0.15">
      <c r="A1062" s="65" t="s">
        <v>171</v>
      </c>
      <c r="B1062" s="10">
        <v>0</v>
      </c>
      <c r="C1062" s="10">
        <v>0</v>
      </c>
      <c r="D1062" s="10">
        <v>0</v>
      </c>
      <c r="E1062" s="10">
        <v>0</v>
      </c>
      <c r="F1062" s="10">
        <v>0</v>
      </c>
      <c r="G1062" s="10">
        <v>1169.7</v>
      </c>
      <c r="H1062" s="10">
        <v>-1169.7</v>
      </c>
      <c r="I1062" s="10">
        <v>0</v>
      </c>
      <c r="J1062" s="10">
        <v>22406.959999999999</v>
      </c>
      <c r="K1062" s="10">
        <v>5855.54</v>
      </c>
      <c r="L1062" s="10">
        <f t="shared" si="74"/>
        <v>28262.5</v>
      </c>
    </row>
    <row r="1063" spans="1:12" ht="13" hidden="1" x14ac:dyDescent="0.15">
      <c r="A1063" s="65" t="s">
        <v>101</v>
      </c>
      <c r="B1063" s="10">
        <v>98166.22</v>
      </c>
      <c r="C1063" s="10">
        <v>36519.03</v>
      </c>
      <c r="D1063" s="10">
        <v>49332.160000000003</v>
      </c>
      <c r="E1063" s="10">
        <v>71226.77</v>
      </c>
      <c r="F1063" s="10">
        <v>50731.11</v>
      </c>
      <c r="G1063" s="10">
        <v>49420.21</v>
      </c>
      <c r="H1063" s="10">
        <v>66380.87</v>
      </c>
      <c r="I1063" s="10">
        <v>49600.35</v>
      </c>
      <c r="J1063" s="10">
        <v>49060.46</v>
      </c>
      <c r="K1063" s="10">
        <v>32648.880000000001</v>
      </c>
      <c r="L1063" s="10">
        <f t="shared" si="74"/>
        <v>553086.05999999994</v>
      </c>
    </row>
    <row r="1064" spans="1:12" ht="13" hidden="1" x14ac:dyDescent="0.15">
      <c r="A1064" s="65" t="s">
        <v>199</v>
      </c>
      <c r="B1064" s="10">
        <v>1.96</v>
      </c>
      <c r="C1064" s="10">
        <v>0</v>
      </c>
      <c r="D1064" s="10">
        <v>0</v>
      </c>
      <c r="E1064" s="10">
        <v>0</v>
      </c>
      <c r="F1064" s="10">
        <v>18962.509999999998</v>
      </c>
      <c r="G1064" s="10">
        <v>5814</v>
      </c>
      <c r="H1064" s="10">
        <v>25883.85</v>
      </c>
      <c r="I1064" s="10">
        <v>5650</v>
      </c>
      <c r="J1064" s="10">
        <v>5701</v>
      </c>
      <c r="K1064" s="10">
        <v>11986.75</v>
      </c>
      <c r="L1064" s="10">
        <f t="shared" si="74"/>
        <v>74000.069999999992</v>
      </c>
    </row>
    <row r="1065" spans="1:12" ht="13" hidden="1" x14ac:dyDescent="0.15">
      <c r="A1065" s="65" t="s">
        <v>100</v>
      </c>
      <c r="B1065" s="10">
        <v>669.61</v>
      </c>
      <c r="C1065" s="10">
        <v>292.55</v>
      </c>
      <c r="D1065" s="10">
        <v>2117.46</v>
      </c>
      <c r="E1065" s="10">
        <v>3605.25</v>
      </c>
      <c r="F1065" s="10">
        <v>2121.86</v>
      </c>
      <c r="G1065" s="10">
        <v>1270.82</v>
      </c>
      <c r="H1065" s="10">
        <v>1627.08</v>
      </c>
      <c r="I1065" s="10">
        <v>4758.3999999999996</v>
      </c>
      <c r="J1065" s="10">
        <v>1002.69</v>
      </c>
      <c r="K1065" s="10">
        <v>2047.24</v>
      </c>
      <c r="L1065" s="10">
        <f t="shared" si="74"/>
        <v>19512.96</v>
      </c>
    </row>
    <row r="1066" spans="1:12" ht="13" hidden="1" x14ac:dyDescent="0.15">
      <c r="A1066" s="65" t="s">
        <v>201</v>
      </c>
      <c r="B1066" s="10">
        <v>2880.56</v>
      </c>
      <c r="C1066" s="10">
        <v>0</v>
      </c>
      <c r="D1066" s="10">
        <v>124.1</v>
      </c>
      <c r="E1066" s="10">
        <v>183.79</v>
      </c>
      <c r="F1066" s="10">
        <v>369.04</v>
      </c>
      <c r="G1066" s="10">
        <v>337.2</v>
      </c>
      <c r="H1066" s="10">
        <v>0</v>
      </c>
      <c r="I1066" s="10">
        <v>280.39999999999998</v>
      </c>
      <c r="J1066" s="10">
        <v>0</v>
      </c>
      <c r="K1066" s="10">
        <v>0</v>
      </c>
      <c r="L1066" s="10">
        <f t="shared" si="74"/>
        <v>4175.0899999999992</v>
      </c>
    </row>
    <row r="1067" spans="1:12" ht="13" hidden="1" x14ac:dyDescent="0.15">
      <c r="A1067" s="65" t="s">
        <v>99</v>
      </c>
      <c r="B1067" s="10">
        <v>1953.78</v>
      </c>
      <c r="C1067" s="10">
        <v>1148.8</v>
      </c>
      <c r="D1067" s="10">
        <v>2596.88</v>
      </c>
      <c r="E1067" s="10">
        <v>2338.21</v>
      </c>
      <c r="F1067" s="10">
        <v>619.39</v>
      </c>
      <c r="G1067" s="10">
        <v>22856.53</v>
      </c>
      <c r="H1067" s="10">
        <v>12152.4</v>
      </c>
      <c r="I1067" s="10">
        <v>7510.41</v>
      </c>
      <c r="J1067" s="10">
        <v>8033.19</v>
      </c>
      <c r="K1067" s="10">
        <v>5877.5</v>
      </c>
      <c r="L1067" s="10">
        <f t="shared" si="74"/>
        <v>65087.09</v>
      </c>
    </row>
    <row r="1068" spans="1:12" ht="13" hidden="1" x14ac:dyDescent="0.15">
      <c r="A1068" s="65" t="s">
        <v>203</v>
      </c>
      <c r="B1068" s="10">
        <v>808.88</v>
      </c>
      <c r="C1068" s="10">
        <v>4918.22</v>
      </c>
      <c r="D1068" s="10">
        <v>4191.6499999999996</v>
      </c>
      <c r="E1068" s="10">
        <v>1629.25</v>
      </c>
      <c r="F1068" s="10">
        <v>3271.23</v>
      </c>
      <c r="G1068" s="10">
        <v>2254.6999999999998</v>
      </c>
      <c r="H1068" s="10">
        <v>1800</v>
      </c>
      <c r="I1068" s="10">
        <v>2309.29</v>
      </c>
      <c r="J1068" s="10">
        <v>2000</v>
      </c>
      <c r="K1068" s="10">
        <v>2000</v>
      </c>
      <c r="L1068" s="10">
        <f t="shared" si="74"/>
        <v>25183.22</v>
      </c>
    </row>
    <row r="1069" spans="1:12" ht="13" hidden="1" x14ac:dyDescent="0.15">
      <c r="A1069" s="65" t="s">
        <v>132</v>
      </c>
      <c r="B1069" s="10">
        <v>4518.72</v>
      </c>
      <c r="C1069" s="10">
        <v>2181.63</v>
      </c>
      <c r="D1069" s="10">
        <v>2686.16</v>
      </c>
      <c r="E1069" s="10">
        <v>5270.4</v>
      </c>
      <c r="F1069" s="10">
        <v>2653.59</v>
      </c>
      <c r="G1069" s="10">
        <v>2909.75</v>
      </c>
      <c r="H1069" s="10">
        <v>2923.51</v>
      </c>
      <c r="I1069" s="10">
        <v>5286.06</v>
      </c>
      <c r="J1069" s="10">
        <v>11741.32</v>
      </c>
      <c r="K1069" s="10">
        <v>5101.3500000000004</v>
      </c>
      <c r="L1069" s="10">
        <f t="shared" si="74"/>
        <v>45272.49</v>
      </c>
    </row>
    <row r="1070" spans="1:12" ht="13" hidden="1" x14ac:dyDescent="0.15">
      <c r="A1070" s="65" t="s">
        <v>98</v>
      </c>
      <c r="B1070" s="10">
        <v>13776.63</v>
      </c>
      <c r="C1070" s="10">
        <v>16556.45</v>
      </c>
      <c r="D1070" s="10">
        <v>9295.9500000000007</v>
      </c>
      <c r="E1070" s="10">
        <v>17365.37</v>
      </c>
      <c r="F1070" s="10">
        <v>14277.76</v>
      </c>
      <c r="G1070" s="10">
        <v>145264.79999999999</v>
      </c>
      <c r="H1070" s="10">
        <v>1345.52</v>
      </c>
      <c r="I1070" s="10">
        <v>4398.5600000000004</v>
      </c>
      <c r="J1070" s="10">
        <v>3650.71</v>
      </c>
      <c r="K1070" s="10">
        <v>4691.16</v>
      </c>
      <c r="L1070" s="10">
        <f t="shared" si="74"/>
        <v>230622.90999999995</v>
      </c>
    </row>
    <row r="1071" spans="1:12" ht="13" hidden="1" x14ac:dyDescent="0.15">
      <c r="A1071" s="65" t="s">
        <v>97</v>
      </c>
      <c r="B1071" s="10">
        <v>4978.17</v>
      </c>
      <c r="C1071" s="10">
        <v>0</v>
      </c>
      <c r="D1071" s="10">
        <v>0</v>
      </c>
      <c r="E1071" s="10">
        <v>0</v>
      </c>
      <c r="F1071" s="10">
        <v>32582.38</v>
      </c>
      <c r="G1071" s="10">
        <v>0</v>
      </c>
      <c r="H1071" s="10">
        <v>5374.3</v>
      </c>
      <c r="I1071" s="10">
        <v>2781.61</v>
      </c>
      <c r="J1071" s="10">
        <v>0</v>
      </c>
      <c r="K1071" s="10">
        <v>0</v>
      </c>
      <c r="L1071" s="10">
        <f t="shared" si="74"/>
        <v>45716.460000000006</v>
      </c>
    </row>
    <row r="1072" spans="1:12" ht="13" hidden="1" x14ac:dyDescent="0.15">
      <c r="A1072" s="65" t="s">
        <v>96</v>
      </c>
      <c r="B1072" s="10">
        <v>66087.600000000006</v>
      </c>
      <c r="C1072" s="10">
        <v>15960</v>
      </c>
      <c r="D1072" s="10">
        <v>19394.990000000002</v>
      </c>
      <c r="E1072" s="10">
        <v>0</v>
      </c>
      <c r="F1072" s="10">
        <v>0</v>
      </c>
      <c r="G1072" s="10">
        <v>79484.899999999994</v>
      </c>
      <c r="H1072" s="10">
        <v>106505.45</v>
      </c>
      <c r="I1072" s="10">
        <v>93168.2</v>
      </c>
      <c r="J1072" s="10">
        <v>13658.4</v>
      </c>
      <c r="K1072" s="10">
        <v>67359.11</v>
      </c>
      <c r="L1072" s="10">
        <f t="shared" si="74"/>
        <v>461618.65</v>
      </c>
    </row>
    <row r="1073" spans="1:12" ht="13" hidden="1" x14ac:dyDescent="0.15">
      <c r="A1073" s="65" t="s">
        <v>95</v>
      </c>
      <c r="B1073" s="10">
        <v>24999.05</v>
      </c>
      <c r="C1073" s="10">
        <v>17306.03</v>
      </c>
      <c r="D1073" s="10">
        <v>19547.07</v>
      </c>
      <c r="E1073" s="10">
        <v>22202.34</v>
      </c>
      <c r="F1073" s="10">
        <v>18578.830000000002</v>
      </c>
      <c r="G1073" s="10">
        <v>36227.11</v>
      </c>
      <c r="H1073" s="10">
        <v>51979.34</v>
      </c>
      <c r="I1073" s="10">
        <v>59764.14</v>
      </c>
      <c r="J1073" s="10">
        <v>55620.66</v>
      </c>
      <c r="K1073" s="10">
        <v>33942.04</v>
      </c>
      <c r="L1073" s="10">
        <f t="shared" si="74"/>
        <v>340166.60999999993</v>
      </c>
    </row>
    <row r="1074" spans="1:12" ht="13" hidden="1" x14ac:dyDescent="0.15">
      <c r="A1074" s="65" t="s">
        <v>94</v>
      </c>
      <c r="B1074" s="10">
        <v>816.44</v>
      </c>
      <c r="C1074" s="10">
        <v>120</v>
      </c>
      <c r="D1074" s="10">
        <v>1250.68</v>
      </c>
      <c r="E1074" s="10">
        <v>12314.98</v>
      </c>
      <c r="F1074" s="10">
        <v>30698.94</v>
      </c>
      <c r="G1074" s="10">
        <v>6104.39</v>
      </c>
      <c r="H1074" s="10">
        <v>97332.66</v>
      </c>
      <c r="I1074" s="10">
        <v>56984.63</v>
      </c>
      <c r="J1074" s="10">
        <v>3449.89</v>
      </c>
      <c r="K1074" s="10">
        <v>5656.22</v>
      </c>
      <c r="L1074" s="10">
        <f t="shared" si="74"/>
        <v>214728.83000000002</v>
      </c>
    </row>
    <row r="1075" spans="1:12" ht="13" hidden="1" x14ac:dyDescent="0.15">
      <c r="A1075" s="65" t="s">
        <v>93</v>
      </c>
      <c r="B1075" s="10">
        <v>175763.36</v>
      </c>
      <c r="C1075" s="10">
        <v>126396.08</v>
      </c>
      <c r="D1075" s="10">
        <v>146569.71</v>
      </c>
      <c r="E1075" s="10">
        <v>190004.21</v>
      </c>
      <c r="F1075" s="10">
        <v>140142.26999999999</v>
      </c>
      <c r="G1075" s="10">
        <v>244768.54</v>
      </c>
      <c r="H1075" s="10">
        <v>148794.29999999999</v>
      </c>
      <c r="I1075" s="10">
        <v>246724.06</v>
      </c>
      <c r="J1075" s="10">
        <v>187570.39</v>
      </c>
      <c r="K1075" s="10">
        <v>126794.29</v>
      </c>
      <c r="L1075" s="10">
        <f t="shared" si="74"/>
        <v>1733527.21</v>
      </c>
    </row>
    <row r="1076" spans="1:12" ht="13" hidden="1" x14ac:dyDescent="0.15">
      <c r="A1076" s="65" t="s">
        <v>92</v>
      </c>
      <c r="B1076" s="10">
        <v>0</v>
      </c>
      <c r="C1076" s="10">
        <v>-148.49</v>
      </c>
      <c r="D1076" s="10">
        <v>0</v>
      </c>
      <c r="E1076" s="10">
        <v>0</v>
      </c>
      <c r="F1076" s="10">
        <v>0</v>
      </c>
      <c r="G1076" s="10">
        <v>0</v>
      </c>
      <c r="H1076" s="10">
        <v>0</v>
      </c>
      <c r="I1076" s="10">
        <v>0</v>
      </c>
      <c r="J1076" s="10">
        <v>0</v>
      </c>
      <c r="K1076" s="10">
        <v>0</v>
      </c>
      <c r="L1076" s="10">
        <f t="shared" si="74"/>
        <v>-148.49</v>
      </c>
    </row>
    <row r="1077" spans="1:12" ht="13" hidden="1" x14ac:dyDescent="0.15">
      <c r="A1077" s="65" t="s">
        <v>91</v>
      </c>
      <c r="B1077" s="10">
        <v>100560.74</v>
      </c>
      <c r="C1077" s="10">
        <v>92543.94</v>
      </c>
      <c r="D1077" s="10">
        <v>113328.7</v>
      </c>
      <c r="E1077" s="10">
        <v>151203.79</v>
      </c>
      <c r="F1077" s="10">
        <v>58143.17</v>
      </c>
      <c r="G1077" s="10">
        <v>160519.84</v>
      </c>
      <c r="H1077" s="10">
        <v>44594.52</v>
      </c>
      <c r="I1077" s="10">
        <v>152656.84</v>
      </c>
      <c r="J1077" s="10">
        <v>152305.20000000001</v>
      </c>
      <c r="K1077" s="10">
        <v>105552</v>
      </c>
      <c r="L1077" s="10">
        <f t="shared" si="74"/>
        <v>1131408.74</v>
      </c>
    </row>
    <row r="1078" spans="1:12" ht="13" hidden="1" x14ac:dyDescent="0.15">
      <c r="A1078" s="65" t="s">
        <v>90</v>
      </c>
      <c r="B1078" s="10">
        <v>280890.17</v>
      </c>
      <c r="C1078" s="10">
        <v>275226.43</v>
      </c>
      <c r="D1078" s="10">
        <v>303376.84000000003</v>
      </c>
      <c r="E1078" s="10">
        <v>286623.28000000003</v>
      </c>
      <c r="F1078" s="10">
        <v>257082.2</v>
      </c>
      <c r="G1078" s="10">
        <v>335126.09999999998</v>
      </c>
      <c r="H1078" s="10">
        <v>240908.56</v>
      </c>
      <c r="I1078" s="10">
        <v>308283.09000000003</v>
      </c>
      <c r="J1078" s="10">
        <v>296145.21999999997</v>
      </c>
      <c r="K1078" s="10">
        <v>197129.63</v>
      </c>
      <c r="L1078" s="10">
        <f t="shared" si="74"/>
        <v>2780791.5199999996</v>
      </c>
    </row>
    <row r="1079" spans="1:12" ht="13" hidden="1" x14ac:dyDescent="0.15">
      <c r="A1079" s="65" t="s">
        <v>89</v>
      </c>
      <c r="B1079" s="10">
        <v>10568.88</v>
      </c>
      <c r="C1079" s="10">
        <v>7688.85</v>
      </c>
      <c r="D1079" s="10">
        <v>-27049.17</v>
      </c>
      <c r="E1079" s="10">
        <v>11927.72</v>
      </c>
      <c r="F1079" s="10">
        <v>-7750.42</v>
      </c>
      <c r="G1079" s="10">
        <v>-49.5</v>
      </c>
      <c r="H1079" s="10">
        <v>-5772.48</v>
      </c>
      <c r="I1079" s="10">
        <v>-15688.07</v>
      </c>
      <c r="J1079" s="10">
        <v>12920.18</v>
      </c>
      <c r="K1079" s="10">
        <v>-31847.02</v>
      </c>
      <c r="L1079" s="10">
        <f t="shared" si="74"/>
        <v>-45051.03</v>
      </c>
    </row>
    <row r="1080" spans="1:12" ht="13" hidden="1" x14ac:dyDescent="0.15">
      <c r="A1080" s="65" t="s">
        <v>88</v>
      </c>
      <c r="B1080" s="10">
        <v>57348.17</v>
      </c>
      <c r="C1080" s="10">
        <v>76155.23</v>
      </c>
      <c r="D1080" s="10">
        <v>79174.03</v>
      </c>
      <c r="E1080" s="10">
        <v>89397.82</v>
      </c>
      <c r="F1080" s="10">
        <v>99426.77</v>
      </c>
      <c r="G1080" s="10">
        <v>84866.02</v>
      </c>
      <c r="H1080" s="10">
        <v>78955.87</v>
      </c>
      <c r="I1080" s="10">
        <v>80040.7</v>
      </c>
      <c r="J1080" s="10">
        <v>144194.1</v>
      </c>
      <c r="K1080" s="10">
        <v>63143.85</v>
      </c>
      <c r="L1080" s="10">
        <f t="shared" si="74"/>
        <v>852702.55999999994</v>
      </c>
    </row>
    <row r="1081" spans="1:12" ht="13" hidden="1" x14ac:dyDescent="0.15">
      <c r="A1081" s="65" t="s">
        <v>87</v>
      </c>
      <c r="B1081" s="10">
        <v>0</v>
      </c>
      <c r="C1081" s="10">
        <v>0</v>
      </c>
      <c r="D1081" s="10">
        <v>0</v>
      </c>
      <c r="E1081" s="10">
        <v>0</v>
      </c>
      <c r="F1081" s="10">
        <v>0</v>
      </c>
      <c r="G1081" s="10">
        <v>3856.65</v>
      </c>
      <c r="H1081" s="10">
        <v>5553.43</v>
      </c>
      <c r="I1081" s="10">
        <v>5609.75</v>
      </c>
      <c r="J1081" s="10">
        <v>3805.91</v>
      </c>
      <c r="K1081" s="10">
        <v>-13420.56</v>
      </c>
      <c r="L1081" s="10">
        <f t="shared" si="74"/>
        <v>5405.1799999999985</v>
      </c>
    </row>
    <row r="1082" spans="1:12" ht="13" hidden="1" x14ac:dyDescent="0.15">
      <c r="A1082" s="65" t="s">
        <v>86</v>
      </c>
      <c r="B1082" s="10">
        <v>30511.53</v>
      </c>
      <c r="C1082" s="10">
        <v>31637.33</v>
      </c>
      <c r="D1082" s="10">
        <v>32928.339999999997</v>
      </c>
      <c r="E1082" s="10">
        <v>33561.9</v>
      </c>
      <c r="F1082" s="10">
        <v>29219.55</v>
      </c>
      <c r="G1082" s="10">
        <v>26026.31</v>
      </c>
      <c r="H1082" s="10">
        <v>37449.360000000001</v>
      </c>
      <c r="I1082" s="10">
        <v>39098.089999999997</v>
      </c>
      <c r="J1082" s="10">
        <v>34530.06</v>
      </c>
      <c r="K1082" s="10">
        <v>35934.15</v>
      </c>
      <c r="L1082" s="10">
        <f t="shared" si="74"/>
        <v>330896.62</v>
      </c>
    </row>
    <row r="1083" spans="1:12" ht="13" hidden="1" x14ac:dyDescent="0.15">
      <c r="A1083" s="65" t="s">
        <v>85</v>
      </c>
      <c r="B1083" s="10">
        <v>90737.71</v>
      </c>
      <c r="C1083" s="10">
        <v>159726.6</v>
      </c>
      <c r="D1083" s="10">
        <v>63356.46</v>
      </c>
      <c r="E1083" s="10">
        <v>4457.9799999999996</v>
      </c>
      <c r="F1083" s="10">
        <v>69562.070000000007</v>
      </c>
      <c r="G1083" s="10">
        <v>70389.95</v>
      </c>
      <c r="H1083" s="10">
        <v>97435.1</v>
      </c>
      <c r="I1083" s="10">
        <v>176878.05</v>
      </c>
      <c r="J1083" s="10">
        <v>88845.58</v>
      </c>
      <c r="K1083" s="10">
        <v>207850.74</v>
      </c>
      <c r="L1083" s="10">
        <f t="shared" si="74"/>
        <v>1029240.2399999999</v>
      </c>
    </row>
    <row r="1084" spans="1:12" ht="13" hidden="1" x14ac:dyDescent="0.15">
      <c r="A1084" s="65" t="s">
        <v>84</v>
      </c>
      <c r="B1084" s="10">
        <v>3477.29</v>
      </c>
      <c r="C1084" s="10">
        <v>2808.84</v>
      </c>
      <c r="D1084" s="10">
        <v>2464.7199999999998</v>
      </c>
      <c r="E1084" s="10">
        <v>2682.54</v>
      </c>
      <c r="F1084" s="10">
        <v>2920.73</v>
      </c>
      <c r="G1084" s="10">
        <v>10854.62</v>
      </c>
      <c r="H1084" s="10">
        <v>2207.5300000000002</v>
      </c>
      <c r="I1084" s="10">
        <v>3205.94</v>
      </c>
      <c r="J1084" s="10">
        <v>7852.96</v>
      </c>
      <c r="K1084" s="10">
        <v>2245.5</v>
      </c>
      <c r="L1084" s="10">
        <f t="shared" si="74"/>
        <v>40720.67</v>
      </c>
    </row>
    <row r="1085" spans="1:12" ht="13" hidden="1" x14ac:dyDescent="0.15">
      <c r="A1085" s="65" t="s">
        <v>83</v>
      </c>
      <c r="B1085" s="10">
        <v>320666.81</v>
      </c>
      <c r="C1085" s="10">
        <v>346196.63</v>
      </c>
      <c r="D1085" s="10">
        <v>387116.44</v>
      </c>
      <c r="E1085" s="10">
        <v>478559.19</v>
      </c>
      <c r="F1085" s="10">
        <v>259228.87</v>
      </c>
      <c r="G1085" s="10">
        <v>346586.78</v>
      </c>
      <c r="H1085" s="10">
        <v>297753.61</v>
      </c>
      <c r="I1085" s="10">
        <v>640425.48</v>
      </c>
      <c r="J1085" s="10">
        <v>429825</v>
      </c>
      <c r="K1085" s="10">
        <v>224388.58</v>
      </c>
      <c r="L1085" s="10">
        <f t="shared" si="74"/>
        <v>3730747.3899999997</v>
      </c>
    </row>
    <row r="1086" spans="1:12" ht="13" hidden="1" x14ac:dyDescent="0.15">
      <c r="A1086" s="65" t="s">
        <v>82</v>
      </c>
      <c r="B1086" s="10">
        <v>271597.18</v>
      </c>
      <c r="C1086" s="10">
        <v>261557.09</v>
      </c>
      <c r="D1086" s="10">
        <v>287833.28000000003</v>
      </c>
      <c r="E1086" s="10">
        <v>290452.40000000002</v>
      </c>
      <c r="F1086" s="10">
        <v>285080.67</v>
      </c>
      <c r="G1086" s="10">
        <v>285828.01</v>
      </c>
      <c r="H1086" s="10">
        <v>382546.06</v>
      </c>
      <c r="I1086" s="10">
        <v>350372.28</v>
      </c>
      <c r="J1086" s="10">
        <v>344011.67</v>
      </c>
      <c r="K1086" s="10">
        <v>82109.509999999995</v>
      </c>
      <c r="L1086" s="10">
        <f t="shared" si="74"/>
        <v>2841388.15</v>
      </c>
    </row>
    <row r="1087" spans="1:12" ht="13" hidden="1" x14ac:dyDescent="0.15">
      <c r="A1087" s="65" t="s">
        <v>81</v>
      </c>
      <c r="B1087" s="10">
        <v>0</v>
      </c>
      <c r="C1087" s="10">
        <v>32943.15</v>
      </c>
      <c r="D1087" s="10">
        <v>32177.46</v>
      </c>
      <c r="E1087" s="10">
        <v>27424.49</v>
      </c>
      <c r="F1087" s="10">
        <v>31246.63</v>
      </c>
      <c r="G1087" s="10">
        <v>28169.09</v>
      </c>
      <c r="H1087" s="10">
        <v>32769.43</v>
      </c>
      <c r="I1087" s="10">
        <v>32463.85</v>
      </c>
      <c r="J1087" s="10">
        <v>40810.32</v>
      </c>
      <c r="K1087" s="10">
        <v>29211.59</v>
      </c>
      <c r="L1087" s="10">
        <f t="shared" si="74"/>
        <v>287216.01</v>
      </c>
    </row>
    <row r="1088" spans="1:12" ht="13" hidden="1" x14ac:dyDescent="0.15">
      <c r="A1088" s="65" t="s">
        <v>77</v>
      </c>
      <c r="B1088" s="10">
        <v>35502.22</v>
      </c>
      <c r="C1088" s="10">
        <v>74958.899999999994</v>
      </c>
      <c r="D1088" s="10">
        <v>97040.31</v>
      </c>
      <c r="E1088" s="10">
        <v>141985.1</v>
      </c>
      <c r="F1088" s="10">
        <v>305981.42</v>
      </c>
      <c r="G1088" s="10">
        <v>176251.19</v>
      </c>
      <c r="H1088" s="10">
        <v>163863.37</v>
      </c>
      <c r="I1088" s="10">
        <v>185037.93</v>
      </c>
      <c r="J1088" s="10">
        <v>189550.69</v>
      </c>
      <c r="K1088" s="10">
        <v>115986.17</v>
      </c>
      <c r="L1088" s="10">
        <f t="shared" si="74"/>
        <v>1486157.2999999998</v>
      </c>
    </row>
    <row r="1089" spans="1:12" ht="13" hidden="1" x14ac:dyDescent="0.15">
      <c r="A1089" s="65" t="s">
        <v>218</v>
      </c>
      <c r="B1089" s="10">
        <v>0</v>
      </c>
      <c r="C1089" s="10">
        <v>0</v>
      </c>
      <c r="D1089" s="10">
        <v>0</v>
      </c>
      <c r="E1089" s="10">
        <v>0</v>
      </c>
      <c r="F1089" s="10">
        <v>23363.41</v>
      </c>
      <c r="G1089" s="10">
        <v>50643.3</v>
      </c>
      <c r="H1089" s="10">
        <v>81200.070000000007</v>
      </c>
      <c r="I1089" s="10">
        <v>132124.69</v>
      </c>
      <c r="J1089" s="10">
        <v>165255.98000000001</v>
      </c>
      <c r="K1089" s="10">
        <v>118766.59</v>
      </c>
      <c r="L1089" s="10">
        <f t="shared" si="74"/>
        <v>571354.04</v>
      </c>
    </row>
    <row r="1090" spans="1:12" ht="13" hidden="1" x14ac:dyDescent="0.15">
      <c r="A1090" s="65" t="s">
        <v>245</v>
      </c>
      <c r="B1090" s="10">
        <v>0</v>
      </c>
      <c r="C1090" s="10">
        <v>0</v>
      </c>
      <c r="D1090" s="10">
        <v>0</v>
      </c>
      <c r="E1090" s="10">
        <v>0</v>
      </c>
      <c r="F1090" s="10">
        <v>25000</v>
      </c>
      <c r="G1090" s="10">
        <v>0</v>
      </c>
      <c r="H1090" s="10">
        <v>0</v>
      </c>
      <c r="I1090" s="10">
        <v>0</v>
      </c>
      <c r="J1090" s="10">
        <v>0</v>
      </c>
      <c r="K1090" s="10">
        <v>0</v>
      </c>
      <c r="L1090" s="10">
        <f t="shared" ref="L1090:L1095" si="75">SUM(B1090:K1090)</f>
        <v>25000</v>
      </c>
    </row>
    <row r="1091" spans="1:12" ht="13" hidden="1" x14ac:dyDescent="0.15">
      <c r="A1091" s="65" t="s">
        <v>76</v>
      </c>
      <c r="B1091" s="10">
        <v>19134.62</v>
      </c>
      <c r="C1091" s="10">
        <v>0</v>
      </c>
      <c r="D1091" s="10">
        <v>17307.68</v>
      </c>
      <c r="E1091" s="10">
        <v>8653.85</v>
      </c>
      <c r="F1091" s="10">
        <v>0</v>
      </c>
      <c r="G1091" s="10">
        <v>14423.07</v>
      </c>
      <c r="H1091" s="10">
        <v>0</v>
      </c>
      <c r="I1091" s="10">
        <v>110000.01</v>
      </c>
      <c r="J1091" s="10">
        <v>0</v>
      </c>
      <c r="K1091" s="10">
        <v>95130.94</v>
      </c>
      <c r="L1091" s="10">
        <f t="shared" si="75"/>
        <v>264650.17</v>
      </c>
    </row>
    <row r="1092" spans="1:12" ht="13" hidden="1" x14ac:dyDescent="0.15">
      <c r="A1092" s="65" t="s">
        <v>75</v>
      </c>
      <c r="B1092" s="10">
        <v>1101860.77</v>
      </c>
      <c r="C1092" s="10">
        <v>1215357.56</v>
      </c>
      <c r="D1092" s="10">
        <v>1116190.1399999999</v>
      </c>
      <c r="E1092" s="10">
        <v>1045508.59</v>
      </c>
      <c r="F1092" s="10">
        <v>535115.16</v>
      </c>
      <c r="G1092" s="10">
        <v>602388.61</v>
      </c>
      <c r="H1092" s="10">
        <v>495255.5</v>
      </c>
      <c r="I1092" s="10">
        <v>653187.43000000005</v>
      </c>
      <c r="J1092" s="10">
        <v>438264.36</v>
      </c>
      <c r="K1092" s="10">
        <v>-308422.46999999997</v>
      </c>
      <c r="L1092" s="10">
        <f t="shared" si="75"/>
        <v>6894705.6500000004</v>
      </c>
    </row>
    <row r="1093" spans="1:12" ht="13" hidden="1" x14ac:dyDescent="0.15">
      <c r="A1093" s="65" t="s">
        <v>74</v>
      </c>
      <c r="B1093" s="10">
        <v>13344.74</v>
      </c>
      <c r="C1093" s="10">
        <v>36884.58</v>
      </c>
      <c r="D1093" s="10">
        <v>15807.9</v>
      </c>
      <c r="E1093" s="10">
        <v>18984.330000000002</v>
      </c>
      <c r="F1093" s="10">
        <v>4251.67</v>
      </c>
      <c r="G1093" s="10">
        <v>9233.2000000000007</v>
      </c>
      <c r="H1093" s="10">
        <v>25846.01</v>
      </c>
      <c r="I1093" s="10">
        <v>36598.769999999997</v>
      </c>
      <c r="J1093" s="10">
        <v>25823.79</v>
      </c>
      <c r="K1093" s="10">
        <v>8875.25</v>
      </c>
      <c r="L1093" s="10">
        <f t="shared" si="75"/>
        <v>195650.24</v>
      </c>
    </row>
    <row r="1094" spans="1:12" ht="13" hidden="1" x14ac:dyDescent="0.15">
      <c r="A1094" s="65" t="s">
        <v>73</v>
      </c>
      <c r="B1094" s="10">
        <v>133741.29</v>
      </c>
      <c r="C1094" s="10">
        <v>69766.3</v>
      </c>
      <c r="D1094" s="10">
        <v>-20534.54</v>
      </c>
      <c r="E1094" s="10">
        <v>103217.55</v>
      </c>
      <c r="F1094" s="10">
        <v>56989.2</v>
      </c>
      <c r="G1094" s="10">
        <v>63236.79</v>
      </c>
      <c r="H1094" s="10">
        <v>11646.96</v>
      </c>
      <c r="I1094" s="10">
        <v>68068.83</v>
      </c>
      <c r="J1094" s="10">
        <v>91555.16</v>
      </c>
      <c r="K1094" s="10">
        <v>-288508.14</v>
      </c>
      <c r="L1094" s="10">
        <f t="shared" si="75"/>
        <v>289179.40000000002</v>
      </c>
    </row>
    <row r="1095" spans="1:12" ht="13" hidden="1" x14ac:dyDescent="0.15">
      <c r="A1095" s="65" t="s">
        <v>71</v>
      </c>
      <c r="B1095" s="10">
        <v>2433432.54</v>
      </c>
      <c r="C1095" s="10">
        <v>2455557.88</v>
      </c>
      <c r="D1095" s="10">
        <v>2509929.8199999998</v>
      </c>
      <c r="E1095" s="10">
        <v>2474275</v>
      </c>
      <c r="F1095" s="10">
        <v>2402509.08</v>
      </c>
      <c r="G1095" s="10">
        <v>2512197.81</v>
      </c>
      <c r="H1095" s="10">
        <v>2459237.4900000002</v>
      </c>
      <c r="I1095" s="10">
        <v>2741796.58</v>
      </c>
      <c r="J1095" s="10">
        <v>2852344.1</v>
      </c>
      <c r="K1095" s="10">
        <v>2069843.25</v>
      </c>
      <c r="L1095" s="10">
        <f t="shared" si="75"/>
        <v>24911123.550000004</v>
      </c>
    </row>
    <row r="1096" spans="1:12" ht="13" hidden="1" x14ac:dyDescent="0.15">
      <c r="A1096" s="66" t="s">
        <v>246</v>
      </c>
      <c r="B1096" s="16">
        <f t="shared" ref="B1096:L1096" si="76">SUM(B1026:B1095)</f>
        <v>6492076.2000000011</v>
      </c>
      <c r="C1096" s="16">
        <f t="shared" si="76"/>
        <v>6292346.2699999996</v>
      </c>
      <c r="D1096" s="16">
        <f t="shared" si="76"/>
        <v>6206412.54</v>
      </c>
      <c r="E1096" s="16">
        <f t="shared" si="76"/>
        <v>6347365.4500000002</v>
      </c>
      <c r="F1096" s="16">
        <f t="shared" si="76"/>
        <v>6017310.5</v>
      </c>
      <c r="G1096" s="16">
        <f t="shared" si="76"/>
        <v>6255292.3799999999</v>
      </c>
      <c r="H1096" s="16">
        <f t="shared" si="76"/>
        <v>5887474.7400000002</v>
      </c>
      <c r="I1096" s="16">
        <f t="shared" si="76"/>
        <v>7192925.04</v>
      </c>
      <c r="J1096" s="16">
        <f t="shared" si="76"/>
        <v>6583331.9499999993</v>
      </c>
      <c r="K1096" s="16">
        <f t="shared" si="76"/>
        <v>3620638.35</v>
      </c>
      <c r="L1096" s="16">
        <f t="shared" si="76"/>
        <v>60895173.420000002</v>
      </c>
    </row>
    <row r="1097" spans="1:12" ht="13" hidden="1" x14ac:dyDescent="0.15">
      <c r="A1097" s="64" t="s">
        <v>247</v>
      </c>
      <c r="B1097" s="7"/>
      <c r="C1097" s="7"/>
      <c r="D1097" s="7"/>
      <c r="E1097" s="7"/>
      <c r="F1097" s="7"/>
      <c r="G1097" s="7"/>
      <c r="H1097" s="7"/>
      <c r="I1097" s="7"/>
      <c r="J1097" s="7"/>
      <c r="K1097" s="7"/>
      <c r="L1097" s="7"/>
    </row>
    <row r="1098" spans="1:12" ht="13" hidden="1" x14ac:dyDescent="0.15">
      <c r="A1098" s="65" t="s">
        <v>128</v>
      </c>
      <c r="B1098" s="10">
        <v>-90.97</v>
      </c>
      <c r="C1098" s="10">
        <v>0</v>
      </c>
      <c r="D1098" s="10">
        <v>0</v>
      </c>
      <c r="E1098" s="10">
        <v>0</v>
      </c>
      <c r="F1098" s="10">
        <v>0</v>
      </c>
      <c r="G1098" s="10">
        <v>0</v>
      </c>
      <c r="H1098" s="10">
        <v>0</v>
      </c>
      <c r="I1098" s="10">
        <v>0</v>
      </c>
      <c r="J1098" s="10">
        <v>0</v>
      </c>
      <c r="K1098" s="10">
        <v>0</v>
      </c>
      <c r="L1098" s="10">
        <f t="shared" ref="L1098:L1111" si="77">SUM(B1098:K1098)</f>
        <v>-90.97</v>
      </c>
    </row>
    <row r="1099" spans="1:12" ht="13" hidden="1" x14ac:dyDescent="0.15">
      <c r="A1099" s="65" t="s">
        <v>127</v>
      </c>
      <c r="B1099" s="10">
        <v>17701.349999999999</v>
      </c>
      <c r="C1099" s="10">
        <v>0</v>
      </c>
      <c r="D1099" s="10">
        <v>0</v>
      </c>
      <c r="E1099" s="10">
        <v>0</v>
      </c>
      <c r="F1099" s="10">
        <v>0</v>
      </c>
      <c r="G1099" s="10">
        <v>0</v>
      </c>
      <c r="H1099" s="10">
        <v>0</v>
      </c>
      <c r="I1099" s="10">
        <v>0</v>
      </c>
      <c r="J1099" s="10">
        <v>0</v>
      </c>
      <c r="K1099" s="10">
        <v>0</v>
      </c>
      <c r="L1099" s="10">
        <f t="shared" si="77"/>
        <v>17701.349999999999</v>
      </c>
    </row>
    <row r="1100" spans="1:12" ht="13" hidden="1" x14ac:dyDescent="0.15">
      <c r="A1100" s="65" t="s">
        <v>126</v>
      </c>
      <c r="B1100" s="10">
        <v>47079.360000000001</v>
      </c>
      <c r="C1100" s="10">
        <v>0</v>
      </c>
      <c r="D1100" s="10">
        <v>0</v>
      </c>
      <c r="E1100" s="10">
        <v>0</v>
      </c>
      <c r="F1100" s="10">
        <v>0</v>
      </c>
      <c r="G1100" s="10">
        <v>0</v>
      </c>
      <c r="H1100" s="10">
        <v>0</v>
      </c>
      <c r="I1100" s="10">
        <v>0</v>
      </c>
      <c r="J1100" s="10">
        <v>0</v>
      </c>
      <c r="K1100" s="10">
        <v>0</v>
      </c>
      <c r="L1100" s="10">
        <f t="shared" si="77"/>
        <v>47079.360000000001</v>
      </c>
    </row>
    <row r="1101" spans="1:12" ht="13" hidden="1" x14ac:dyDescent="0.15">
      <c r="A1101" s="65" t="s">
        <v>248</v>
      </c>
      <c r="B1101" s="10">
        <v>5972.02</v>
      </c>
      <c r="C1101" s="10">
        <v>0</v>
      </c>
      <c r="D1101" s="10">
        <v>0</v>
      </c>
      <c r="E1101" s="10">
        <v>0</v>
      </c>
      <c r="F1101" s="10">
        <v>0</v>
      </c>
      <c r="G1101" s="10">
        <v>0</v>
      </c>
      <c r="H1101" s="10">
        <v>0</v>
      </c>
      <c r="I1101" s="10">
        <v>0</v>
      </c>
      <c r="J1101" s="10">
        <v>0</v>
      </c>
      <c r="K1101" s="10">
        <v>0</v>
      </c>
      <c r="L1101" s="10">
        <f t="shared" si="77"/>
        <v>5972.02</v>
      </c>
    </row>
    <row r="1102" spans="1:12" ht="13" hidden="1" x14ac:dyDescent="0.15">
      <c r="A1102" s="65" t="s">
        <v>125</v>
      </c>
      <c r="B1102" s="10">
        <v>-65843.37</v>
      </c>
      <c r="C1102" s="10">
        <v>0</v>
      </c>
      <c r="D1102" s="10">
        <v>0</v>
      </c>
      <c r="E1102" s="10">
        <v>0</v>
      </c>
      <c r="F1102" s="10">
        <v>0</v>
      </c>
      <c r="G1102" s="10">
        <v>0</v>
      </c>
      <c r="H1102" s="10">
        <v>0</v>
      </c>
      <c r="I1102" s="10">
        <v>0</v>
      </c>
      <c r="J1102" s="10">
        <v>0</v>
      </c>
      <c r="K1102" s="10">
        <v>0</v>
      </c>
      <c r="L1102" s="10">
        <f t="shared" si="77"/>
        <v>-65843.37</v>
      </c>
    </row>
    <row r="1103" spans="1:12" ht="13" hidden="1" x14ac:dyDescent="0.15">
      <c r="A1103" s="65" t="s">
        <v>105</v>
      </c>
      <c r="B1103" s="10">
        <v>-275.13</v>
      </c>
      <c r="C1103" s="10">
        <v>0</v>
      </c>
      <c r="D1103" s="10">
        <v>0</v>
      </c>
      <c r="E1103" s="10">
        <v>0</v>
      </c>
      <c r="F1103" s="10">
        <v>0</v>
      </c>
      <c r="G1103" s="10">
        <v>0</v>
      </c>
      <c r="H1103" s="10">
        <v>0</v>
      </c>
      <c r="I1103" s="10">
        <v>0</v>
      </c>
      <c r="J1103" s="10">
        <v>0</v>
      </c>
      <c r="K1103" s="10">
        <v>0</v>
      </c>
      <c r="L1103" s="10">
        <f t="shared" si="77"/>
        <v>-275.13</v>
      </c>
    </row>
    <row r="1104" spans="1:12" ht="13" hidden="1" x14ac:dyDescent="0.15">
      <c r="A1104" s="65" t="s">
        <v>101</v>
      </c>
      <c r="B1104" s="10">
        <v>-150.03</v>
      </c>
      <c r="C1104" s="10">
        <v>50</v>
      </c>
      <c r="D1104" s="10">
        <v>0</v>
      </c>
      <c r="E1104" s="10">
        <v>0</v>
      </c>
      <c r="F1104" s="10">
        <v>0</v>
      </c>
      <c r="G1104" s="10">
        <v>0</v>
      </c>
      <c r="H1104" s="10">
        <v>0</v>
      </c>
      <c r="I1104" s="10">
        <v>0</v>
      </c>
      <c r="J1104" s="10">
        <v>0</v>
      </c>
      <c r="K1104" s="10">
        <v>0</v>
      </c>
      <c r="L1104" s="10">
        <f t="shared" si="77"/>
        <v>-100.03</v>
      </c>
    </row>
    <row r="1105" spans="1:12" ht="13" hidden="1" x14ac:dyDescent="0.15">
      <c r="A1105" s="65" t="s">
        <v>97</v>
      </c>
      <c r="B1105" s="10">
        <v>-8</v>
      </c>
      <c r="C1105" s="10">
        <v>0</v>
      </c>
      <c r="D1105" s="10">
        <v>0</v>
      </c>
      <c r="E1105" s="10">
        <v>0</v>
      </c>
      <c r="F1105" s="10">
        <v>0</v>
      </c>
      <c r="G1105" s="10">
        <v>0</v>
      </c>
      <c r="H1105" s="10">
        <v>0</v>
      </c>
      <c r="I1105" s="10">
        <v>0</v>
      </c>
      <c r="J1105" s="10">
        <v>0</v>
      </c>
      <c r="K1105" s="10">
        <v>0</v>
      </c>
      <c r="L1105" s="10">
        <f t="shared" si="77"/>
        <v>-8</v>
      </c>
    </row>
    <row r="1106" spans="1:12" ht="13" hidden="1" x14ac:dyDescent="0.15">
      <c r="A1106" s="65" t="s">
        <v>90</v>
      </c>
      <c r="B1106" s="10">
        <v>-2.95</v>
      </c>
      <c r="C1106" s="10">
        <v>0</v>
      </c>
      <c r="D1106" s="10">
        <v>0</v>
      </c>
      <c r="E1106" s="10">
        <v>0</v>
      </c>
      <c r="F1106" s="10">
        <v>0</v>
      </c>
      <c r="G1106" s="10">
        <v>0</v>
      </c>
      <c r="H1106" s="10">
        <v>0</v>
      </c>
      <c r="I1106" s="10">
        <v>0</v>
      </c>
      <c r="J1106" s="10">
        <v>0</v>
      </c>
      <c r="K1106" s="10">
        <v>0</v>
      </c>
      <c r="L1106" s="10">
        <f t="shared" si="77"/>
        <v>-2.95</v>
      </c>
    </row>
    <row r="1107" spans="1:12" ht="13" hidden="1" x14ac:dyDescent="0.15">
      <c r="A1107" s="65" t="s">
        <v>83</v>
      </c>
      <c r="B1107" s="10">
        <v>-290.14</v>
      </c>
      <c r="C1107" s="10">
        <v>-2130.37</v>
      </c>
      <c r="D1107" s="10">
        <v>0</v>
      </c>
      <c r="E1107" s="10">
        <v>0</v>
      </c>
      <c r="F1107" s="10">
        <v>0</v>
      </c>
      <c r="G1107" s="10">
        <v>0</v>
      </c>
      <c r="H1107" s="10">
        <v>0</v>
      </c>
      <c r="I1107" s="10">
        <v>0</v>
      </c>
      <c r="J1107" s="10">
        <v>0</v>
      </c>
      <c r="K1107" s="10">
        <v>0</v>
      </c>
      <c r="L1107" s="10">
        <f t="shared" si="77"/>
        <v>-2420.5099999999998</v>
      </c>
    </row>
    <row r="1108" spans="1:12" ht="13" hidden="1" x14ac:dyDescent="0.15">
      <c r="A1108" s="65" t="s">
        <v>82</v>
      </c>
      <c r="B1108" s="10">
        <v>-50.37</v>
      </c>
      <c r="C1108" s="10">
        <v>0</v>
      </c>
      <c r="D1108" s="10">
        <v>0</v>
      </c>
      <c r="E1108" s="10">
        <v>0</v>
      </c>
      <c r="F1108" s="10">
        <v>0</v>
      </c>
      <c r="G1108" s="10">
        <v>0</v>
      </c>
      <c r="H1108" s="10">
        <v>0</v>
      </c>
      <c r="I1108" s="10">
        <v>0</v>
      </c>
      <c r="J1108" s="10">
        <v>0</v>
      </c>
      <c r="K1108" s="10">
        <v>0</v>
      </c>
      <c r="L1108" s="10">
        <f t="shared" si="77"/>
        <v>-50.37</v>
      </c>
    </row>
    <row r="1109" spans="1:12" ht="13" hidden="1" x14ac:dyDescent="0.15">
      <c r="A1109" s="65" t="s">
        <v>74</v>
      </c>
      <c r="B1109" s="10">
        <v>-285.97000000000003</v>
      </c>
      <c r="C1109" s="10">
        <v>-27847.96</v>
      </c>
      <c r="D1109" s="10">
        <v>0</v>
      </c>
      <c r="E1109" s="10">
        <v>0</v>
      </c>
      <c r="F1109" s="10">
        <v>0</v>
      </c>
      <c r="G1109" s="10">
        <v>0</v>
      </c>
      <c r="H1109" s="10">
        <v>0</v>
      </c>
      <c r="I1109" s="10">
        <v>0</v>
      </c>
      <c r="J1109" s="10">
        <v>0</v>
      </c>
      <c r="K1109" s="10">
        <v>0</v>
      </c>
      <c r="L1109" s="10">
        <f t="shared" si="77"/>
        <v>-28133.93</v>
      </c>
    </row>
    <row r="1110" spans="1:12" ht="13" hidden="1" x14ac:dyDescent="0.15">
      <c r="A1110" s="65" t="s">
        <v>73</v>
      </c>
      <c r="B1110" s="10">
        <v>-8.68</v>
      </c>
      <c r="C1110" s="10">
        <v>0</v>
      </c>
      <c r="D1110" s="10">
        <v>0</v>
      </c>
      <c r="E1110" s="10">
        <v>0</v>
      </c>
      <c r="F1110" s="10">
        <v>0</v>
      </c>
      <c r="G1110" s="10">
        <v>0</v>
      </c>
      <c r="H1110" s="10">
        <v>0</v>
      </c>
      <c r="I1110" s="10">
        <v>0</v>
      </c>
      <c r="J1110" s="10">
        <v>0</v>
      </c>
      <c r="K1110" s="10">
        <v>0</v>
      </c>
      <c r="L1110" s="10">
        <f t="shared" si="77"/>
        <v>-8.68</v>
      </c>
    </row>
    <row r="1111" spans="1:12" ht="13" hidden="1" x14ac:dyDescent="0.15">
      <c r="A1111" s="65" t="s">
        <v>71</v>
      </c>
      <c r="B1111" s="10">
        <v>-3535.11</v>
      </c>
      <c r="C1111" s="10">
        <v>13.05</v>
      </c>
      <c r="D1111" s="10">
        <v>0</v>
      </c>
      <c r="E1111" s="10">
        <v>0</v>
      </c>
      <c r="F1111" s="10">
        <v>0</v>
      </c>
      <c r="G1111" s="10">
        <v>0</v>
      </c>
      <c r="H1111" s="10">
        <v>0</v>
      </c>
      <c r="I1111" s="10">
        <v>0</v>
      </c>
      <c r="J1111" s="10">
        <v>0</v>
      </c>
      <c r="K1111" s="10">
        <v>0</v>
      </c>
      <c r="L1111" s="10">
        <f t="shared" si="77"/>
        <v>-3522.06</v>
      </c>
    </row>
    <row r="1112" spans="1:12" ht="13" hidden="1" x14ac:dyDescent="0.15">
      <c r="A1112" s="66" t="s">
        <v>249</v>
      </c>
      <c r="B1112" s="16">
        <f t="shared" ref="B1112:L1112" si="78">SUM(B1098:B1111)</f>
        <v>212.01000000000022</v>
      </c>
      <c r="C1112" s="16">
        <f t="shared" si="78"/>
        <v>-29915.279999999999</v>
      </c>
      <c r="D1112" s="16">
        <f t="shared" si="78"/>
        <v>0</v>
      </c>
      <c r="E1112" s="16">
        <f t="shared" si="78"/>
        <v>0</v>
      </c>
      <c r="F1112" s="16">
        <f t="shared" si="78"/>
        <v>0</v>
      </c>
      <c r="G1112" s="16">
        <f t="shared" si="78"/>
        <v>0</v>
      </c>
      <c r="H1112" s="16">
        <f t="shared" si="78"/>
        <v>0</v>
      </c>
      <c r="I1112" s="16">
        <f t="shared" si="78"/>
        <v>0</v>
      </c>
      <c r="J1112" s="16">
        <f t="shared" si="78"/>
        <v>0</v>
      </c>
      <c r="K1112" s="16">
        <f t="shared" si="78"/>
        <v>0</v>
      </c>
      <c r="L1112" s="16">
        <f t="shared" si="78"/>
        <v>-29703.27</v>
      </c>
    </row>
    <row r="1113" spans="1:12" ht="13" hidden="1" x14ac:dyDescent="0.15">
      <c r="A1113" s="64" t="s">
        <v>250</v>
      </c>
      <c r="B1113" s="7"/>
      <c r="C1113" s="7"/>
      <c r="D1113" s="7"/>
      <c r="E1113" s="7"/>
      <c r="F1113" s="7"/>
      <c r="G1113" s="7"/>
      <c r="H1113" s="7"/>
      <c r="I1113" s="7"/>
      <c r="J1113" s="7"/>
      <c r="K1113" s="7"/>
      <c r="L1113" s="7"/>
    </row>
    <row r="1114" spans="1:12" ht="13" hidden="1" x14ac:dyDescent="0.15">
      <c r="A1114" s="65" t="s">
        <v>129</v>
      </c>
      <c r="B1114" s="10">
        <v>0</v>
      </c>
      <c r="C1114" s="10">
        <v>0</v>
      </c>
      <c r="D1114" s="10">
        <v>6702.4</v>
      </c>
      <c r="E1114" s="10">
        <v>13338.74</v>
      </c>
      <c r="F1114" s="10">
        <v>5869.27</v>
      </c>
      <c r="G1114" s="10">
        <v>4752.8500000000004</v>
      </c>
      <c r="H1114" s="10">
        <v>6901.13</v>
      </c>
      <c r="I1114" s="10">
        <v>6196.84</v>
      </c>
      <c r="J1114" s="10">
        <v>11071.7</v>
      </c>
      <c r="K1114" s="10">
        <v>15730.24</v>
      </c>
      <c r="L1114" s="10">
        <f t="shared" ref="L1114:L1148" si="79">SUM(B1114:K1114)</f>
        <v>70563.17</v>
      </c>
    </row>
    <row r="1115" spans="1:12" ht="13" hidden="1" x14ac:dyDescent="0.15">
      <c r="A1115" s="65" t="s">
        <v>128</v>
      </c>
      <c r="B1115" s="10">
        <v>1149.1400000000001</v>
      </c>
      <c r="C1115" s="10">
        <v>0</v>
      </c>
      <c r="D1115" s="10">
        <v>0</v>
      </c>
      <c r="E1115" s="10">
        <v>0</v>
      </c>
      <c r="F1115" s="10">
        <v>0</v>
      </c>
      <c r="G1115" s="10">
        <v>0</v>
      </c>
      <c r="H1115" s="10">
        <v>0</v>
      </c>
      <c r="I1115" s="10">
        <v>0</v>
      </c>
      <c r="J1115" s="10">
        <v>0</v>
      </c>
      <c r="K1115" s="10">
        <v>0</v>
      </c>
      <c r="L1115" s="10">
        <f t="shared" si="79"/>
        <v>1149.1400000000001</v>
      </c>
    </row>
    <row r="1116" spans="1:12" ht="13" hidden="1" x14ac:dyDescent="0.15">
      <c r="A1116" s="65" t="s">
        <v>127</v>
      </c>
      <c r="B1116" s="10">
        <v>7453.2</v>
      </c>
      <c r="C1116" s="10">
        <v>7507.91</v>
      </c>
      <c r="D1116" s="10">
        <v>8864.14</v>
      </c>
      <c r="E1116" s="10">
        <v>47462.16</v>
      </c>
      <c r="F1116" s="10">
        <v>3850.97</v>
      </c>
      <c r="G1116" s="10">
        <v>2553.54</v>
      </c>
      <c r="H1116" s="10">
        <v>3392.65</v>
      </c>
      <c r="I1116" s="10">
        <v>3656.22</v>
      </c>
      <c r="J1116" s="10">
        <v>5205.6499999999996</v>
      </c>
      <c r="K1116" s="10">
        <v>5228.76</v>
      </c>
      <c r="L1116" s="10">
        <f t="shared" si="79"/>
        <v>95175.199999999983</v>
      </c>
    </row>
    <row r="1117" spans="1:12" ht="13" hidden="1" x14ac:dyDescent="0.15">
      <c r="A1117" s="65" t="s">
        <v>126</v>
      </c>
      <c r="B1117" s="10">
        <v>31755.95</v>
      </c>
      <c r="C1117" s="10">
        <v>25968.05</v>
      </c>
      <c r="D1117" s="10">
        <v>19591.68</v>
      </c>
      <c r="E1117" s="10">
        <v>6920.83</v>
      </c>
      <c r="F1117" s="10">
        <v>2603.6999999999998</v>
      </c>
      <c r="G1117" s="10">
        <v>658.46</v>
      </c>
      <c r="H1117" s="10">
        <v>1345.62</v>
      </c>
      <c r="I1117" s="10">
        <v>755.59</v>
      </c>
      <c r="J1117" s="10">
        <v>1738.97</v>
      </c>
      <c r="K1117" s="10">
        <v>968.26</v>
      </c>
      <c r="L1117" s="10">
        <f t="shared" si="79"/>
        <v>92307.109999999986</v>
      </c>
    </row>
    <row r="1118" spans="1:12" ht="13" hidden="1" x14ac:dyDescent="0.15">
      <c r="A1118" s="65" t="s">
        <v>125</v>
      </c>
      <c r="B1118" s="10">
        <v>3592.69</v>
      </c>
      <c r="C1118" s="10">
        <v>3308.33</v>
      </c>
      <c r="D1118" s="10">
        <v>1040.43</v>
      </c>
      <c r="E1118" s="10">
        <v>2039.14</v>
      </c>
      <c r="F1118" s="10">
        <v>571.71</v>
      </c>
      <c r="G1118" s="10">
        <v>2277.09</v>
      </c>
      <c r="H1118" s="10">
        <v>2166.87</v>
      </c>
      <c r="I1118" s="10">
        <v>1940.49</v>
      </c>
      <c r="J1118" s="10">
        <v>8415.27</v>
      </c>
      <c r="K1118" s="10">
        <v>1999.48</v>
      </c>
      <c r="L1118" s="10">
        <f t="shared" si="79"/>
        <v>27351.5</v>
      </c>
    </row>
    <row r="1119" spans="1:12" ht="13" hidden="1" x14ac:dyDescent="0.15">
      <c r="A1119" s="65" t="s">
        <v>124</v>
      </c>
      <c r="B1119" s="10">
        <v>0</v>
      </c>
      <c r="C1119" s="10">
        <v>10486.21</v>
      </c>
      <c r="D1119" s="10">
        <v>13826.27</v>
      </c>
      <c r="E1119" s="10">
        <v>11555.54</v>
      </c>
      <c r="F1119" s="10">
        <v>4610.37</v>
      </c>
      <c r="G1119" s="10">
        <v>3569.94</v>
      </c>
      <c r="H1119" s="10">
        <v>4513.12</v>
      </c>
      <c r="I1119" s="10">
        <v>7058.94</v>
      </c>
      <c r="J1119" s="10">
        <v>6423.02</v>
      </c>
      <c r="K1119" s="10">
        <v>4411.28</v>
      </c>
      <c r="L1119" s="10">
        <f t="shared" si="79"/>
        <v>66454.690000000017</v>
      </c>
    </row>
    <row r="1120" spans="1:12" ht="13" hidden="1" x14ac:dyDescent="0.15">
      <c r="A1120" s="65" t="s">
        <v>123</v>
      </c>
      <c r="B1120" s="10">
        <v>0</v>
      </c>
      <c r="C1120" s="10">
        <v>6637.64</v>
      </c>
      <c r="D1120" s="10">
        <v>6664.34</v>
      </c>
      <c r="E1120" s="10">
        <v>4760.34</v>
      </c>
      <c r="F1120" s="10">
        <v>2502.25</v>
      </c>
      <c r="G1120" s="10">
        <v>2301.37</v>
      </c>
      <c r="H1120" s="10">
        <v>3285.99</v>
      </c>
      <c r="I1120" s="10">
        <v>3789.69</v>
      </c>
      <c r="J1120" s="10">
        <v>2737.76</v>
      </c>
      <c r="K1120" s="10">
        <v>2220.83</v>
      </c>
      <c r="L1120" s="10">
        <f t="shared" si="79"/>
        <v>34900.21</v>
      </c>
    </row>
    <row r="1121" spans="1:12" ht="13" hidden="1" x14ac:dyDescent="0.15">
      <c r="A1121" s="65" t="s">
        <v>122</v>
      </c>
      <c r="B1121" s="10">
        <v>0</v>
      </c>
      <c r="C1121" s="10">
        <v>-139.66999999999999</v>
      </c>
      <c r="D1121" s="10">
        <v>0</v>
      </c>
      <c r="E1121" s="10">
        <v>0</v>
      </c>
      <c r="F1121" s="10">
        <v>0</v>
      </c>
      <c r="G1121" s="10">
        <v>0</v>
      </c>
      <c r="H1121" s="10">
        <v>0</v>
      </c>
      <c r="I1121" s="10">
        <v>0</v>
      </c>
      <c r="J1121" s="10">
        <v>0</v>
      </c>
      <c r="K1121" s="10">
        <v>0</v>
      </c>
      <c r="L1121" s="10">
        <f t="shared" si="79"/>
        <v>-139.66999999999999</v>
      </c>
    </row>
    <row r="1122" spans="1:12" ht="13" hidden="1" x14ac:dyDescent="0.15">
      <c r="A1122" s="65" t="s">
        <v>121</v>
      </c>
      <c r="B1122" s="10">
        <v>0</v>
      </c>
      <c r="C1122" s="10">
        <v>-3.44</v>
      </c>
      <c r="D1122" s="10">
        <v>0</v>
      </c>
      <c r="E1122" s="10">
        <v>0</v>
      </c>
      <c r="F1122" s="10">
        <v>0</v>
      </c>
      <c r="G1122" s="10">
        <v>0</v>
      </c>
      <c r="H1122" s="10">
        <v>0</v>
      </c>
      <c r="I1122" s="10">
        <v>0</v>
      </c>
      <c r="J1122" s="10">
        <v>0</v>
      </c>
      <c r="K1122" s="10">
        <v>0</v>
      </c>
      <c r="L1122" s="10">
        <f t="shared" si="79"/>
        <v>-3.44</v>
      </c>
    </row>
    <row r="1123" spans="1:12" ht="13" hidden="1" x14ac:dyDescent="0.15">
      <c r="A1123" s="65" t="s">
        <v>143</v>
      </c>
      <c r="B1123" s="10">
        <v>752.64</v>
      </c>
      <c r="C1123" s="10">
        <v>790.08</v>
      </c>
      <c r="D1123" s="10">
        <v>609.03</v>
      </c>
      <c r="E1123" s="10">
        <v>602.54999999999995</v>
      </c>
      <c r="F1123" s="10">
        <v>625.88</v>
      </c>
      <c r="G1123" s="10">
        <v>525.52</v>
      </c>
      <c r="H1123" s="10">
        <v>0</v>
      </c>
      <c r="I1123" s="10">
        <v>0</v>
      </c>
      <c r="J1123" s="10">
        <v>0</v>
      </c>
      <c r="K1123" s="10">
        <v>0</v>
      </c>
      <c r="L1123" s="10">
        <f t="shared" si="79"/>
        <v>3905.7000000000003</v>
      </c>
    </row>
    <row r="1124" spans="1:12" ht="13" hidden="1" x14ac:dyDescent="0.15">
      <c r="A1124" s="65" t="s">
        <v>137</v>
      </c>
      <c r="B1124" s="10">
        <v>0</v>
      </c>
      <c r="C1124" s="10">
        <v>0</v>
      </c>
      <c r="D1124" s="10">
        <v>0</v>
      </c>
      <c r="E1124" s="10">
        <v>0</v>
      </c>
      <c r="F1124" s="10">
        <v>0.44</v>
      </c>
      <c r="G1124" s="10">
        <v>22.7</v>
      </c>
      <c r="H1124" s="10">
        <v>0</v>
      </c>
      <c r="I1124" s="10">
        <v>0</v>
      </c>
      <c r="J1124" s="10">
        <v>0</v>
      </c>
      <c r="K1124" s="10">
        <v>0</v>
      </c>
      <c r="L1124" s="10">
        <f t="shared" si="79"/>
        <v>23.14</v>
      </c>
    </row>
    <row r="1125" spans="1:12" ht="13" hidden="1" x14ac:dyDescent="0.15">
      <c r="A1125" s="65" t="s">
        <v>112</v>
      </c>
      <c r="B1125" s="10">
        <v>0</v>
      </c>
      <c r="C1125" s="10">
        <v>0</v>
      </c>
      <c r="D1125" s="10">
        <v>257.39999999999998</v>
      </c>
      <c r="E1125" s="10">
        <v>310.11</v>
      </c>
      <c r="F1125" s="10">
        <v>578.03</v>
      </c>
      <c r="G1125" s="10">
        <v>409.8</v>
      </c>
      <c r="H1125" s="10">
        <v>359.07</v>
      </c>
      <c r="I1125" s="10">
        <v>359.07</v>
      </c>
      <c r="J1125" s="10">
        <v>359.07</v>
      </c>
      <c r="K1125" s="10">
        <v>239.38</v>
      </c>
      <c r="L1125" s="10">
        <f t="shared" si="79"/>
        <v>2871.9300000000003</v>
      </c>
    </row>
    <row r="1126" spans="1:12" ht="13" hidden="1" x14ac:dyDescent="0.15">
      <c r="A1126" s="65" t="s">
        <v>110</v>
      </c>
      <c r="B1126" s="10">
        <v>1187.49</v>
      </c>
      <c r="C1126" s="10">
        <v>0</v>
      </c>
      <c r="D1126" s="10">
        <v>0</v>
      </c>
      <c r="E1126" s="10">
        <v>0</v>
      </c>
      <c r="F1126" s="10">
        <v>0</v>
      </c>
      <c r="G1126" s="10">
        <v>0</v>
      </c>
      <c r="H1126" s="10">
        <v>0</v>
      </c>
      <c r="I1126" s="10">
        <v>0</v>
      </c>
      <c r="J1126" s="10">
        <v>0</v>
      </c>
      <c r="K1126" s="10">
        <v>0</v>
      </c>
      <c r="L1126" s="10">
        <f t="shared" si="79"/>
        <v>1187.49</v>
      </c>
    </row>
    <row r="1127" spans="1:12" ht="13" hidden="1" x14ac:dyDescent="0.15">
      <c r="A1127" s="65" t="s">
        <v>107</v>
      </c>
      <c r="B1127" s="10">
        <v>459.63</v>
      </c>
      <c r="C1127" s="10">
        <v>364</v>
      </c>
      <c r="D1127" s="10">
        <v>418.72</v>
      </c>
      <c r="E1127" s="10">
        <v>123.35</v>
      </c>
      <c r="F1127" s="10">
        <v>0</v>
      </c>
      <c r="G1127" s="10">
        <v>148.81</v>
      </c>
      <c r="H1127" s="10">
        <v>0</v>
      </c>
      <c r="I1127" s="10">
        <v>0</v>
      </c>
      <c r="J1127" s="10">
        <v>0</v>
      </c>
      <c r="K1127" s="10">
        <v>0</v>
      </c>
      <c r="L1127" s="10">
        <f t="shared" si="79"/>
        <v>1514.5099999999998</v>
      </c>
    </row>
    <row r="1128" spans="1:12" ht="13" hidden="1" x14ac:dyDescent="0.15">
      <c r="A1128" s="65" t="s">
        <v>106</v>
      </c>
      <c r="B1128" s="10">
        <v>0</v>
      </c>
      <c r="C1128" s="10">
        <v>0</v>
      </c>
      <c r="D1128" s="10">
        <v>0</v>
      </c>
      <c r="E1128" s="10">
        <v>14.81</v>
      </c>
      <c r="F1128" s="10">
        <v>0</v>
      </c>
      <c r="G1128" s="10">
        <v>0</v>
      </c>
      <c r="H1128" s="10">
        <v>0</v>
      </c>
      <c r="I1128" s="10">
        <v>0</v>
      </c>
      <c r="J1128" s="10">
        <v>0</v>
      </c>
      <c r="K1128" s="10">
        <v>0</v>
      </c>
      <c r="L1128" s="10">
        <f t="shared" si="79"/>
        <v>14.81</v>
      </c>
    </row>
    <row r="1129" spans="1:12" ht="13" hidden="1" x14ac:dyDescent="0.15">
      <c r="A1129" s="65" t="s">
        <v>105</v>
      </c>
      <c r="B1129" s="10">
        <v>34322.26</v>
      </c>
      <c r="C1129" s="10">
        <v>28132.26</v>
      </c>
      <c r="D1129" s="10">
        <v>25673.759999999998</v>
      </c>
      <c r="E1129" s="10">
        <v>23673.75</v>
      </c>
      <c r="F1129" s="10">
        <v>23673.75</v>
      </c>
      <c r="G1129" s="10">
        <v>23673.75</v>
      </c>
      <c r="H1129" s="10">
        <v>23673.75</v>
      </c>
      <c r="I1129" s="10">
        <v>32212.5</v>
      </c>
      <c r="J1129" s="10">
        <v>32212.5</v>
      </c>
      <c r="K1129" s="10">
        <v>21475</v>
      </c>
      <c r="L1129" s="10">
        <f t="shared" si="79"/>
        <v>268723.28000000003</v>
      </c>
    </row>
    <row r="1130" spans="1:12" ht="13" hidden="1" x14ac:dyDescent="0.15">
      <c r="A1130" s="65" t="s">
        <v>102</v>
      </c>
      <c r="B1130" s="10">
        <v>0</v>
      </c>
      <c r="C1130" s="10">
        <v>0</v>
      </c>
      <c r="D1130" s="10">
        <v>-26.17</v>
      </c>
      <c r="E1130" s="10">
        <v>256.2</v>
      </c>
      <c r="F1130" s="10">
        <v>0</v>
      </c>
      <c r="G1130" s="10">
        <v>0</v>
      </c>
      <c r="H1130" s="10">
        <v>0</v>
      </c>
      <c r="I1130" s="10">
        <v>0</v>
      </c>
      <c r="J1130" s="10">
        <v>0</v>
      </c>
      <c r="K1130" s="10">
        <v>0</v>
      </c>
      <c r="L1130" s="10">
        <f t="shared" si="79"/>
        <v>230.02999999999997</v>
      </c>
    </row>
    <row r="1131" spans="1:12" ht="13" hidden="1" x14ac:dyDescent="0.15">
      <c r="A1131" s="65" t="s">
        <v>101</v>
      </c>
      <c r="B1131" s="10">
        <v>27094.01</v>
      </c>
      <c r="C1131" s="10">
        <v>-10239</v>
      </c>
      <c r="D1131" s="10">
        <v>0</v>
      </c>
      <c r="E1131" s="10">
        <v>0</v>
      </c>
      <c r="F1131" s="10">
        <v>2000</v>
      </c>
      <c r="G1131" s="10">
        <v>12551.83</v>
      </c>
      <c r="H1131" s="10">
        <v>13784.97</v>
      </c>
      <c r="I1131" s="10">
        <v>1918.03</v>
      </c>
      <c r="J1131" s="10">
        <v>1240.25</v>
      </c>
      <c r="K1131" s="10">
        <v>0</v>
      </c>
      <c r="L1131" s="10">
        <f t="shared" si="79"/>
        <v>48350.09</v>
      </c>
    </row>
    <row r="1132" spans="1:12" ht="13" hidden="1" x14ac:dyDescent="0.15">
      <c r="A1132" s="65" t="s">
        <v>100</v>
      </c>
      <c r="B1132" s="10">
        <v>0</v>
      </c>
      <c r="C1132" s="10">
        <v>0</v>
      </c>
      <c r="D1132" s="10">
        <v>0</v>
      </c>
      <c r="E1132" s="10">
        <v>0</v>
      </c>
      <c r="F1132" s="10">
        <v>0</v>
      </c>
      <c r="G1132" s="10">
        <v>0</v>
      </c>
      <c r="H1132" s="10">
        <v>0</v>
      </c>
      <c r="I1132" s="10">
        <v>89.35</v>
      </c>
      <c r="J1132" s="10">
        <v>91.72</v>
      </c>
      <c r="K1132" s="10">
        <v>24.54</v>
      </c>
      <c r="L1132" s="10">
        <f t="shared" si="79"/>
        <v>205.60999999999999</v>
      </c>
    </row>
    <row r="1133" spans="1:12" ht="13" hidden="1" x14ac:dyDescent="0.15">
      <c r="A1133" s="65" t="s">
        <v>99</v>
      </c>
      <c r="B1133" s="10">
        <v>0</v>
      </c>
      <c r="C1133" s="10">
        <v>0</v>
      </c>
      <c r="D1133" s="10">
        <v>5.03</v>
      </c>
      <c r="E1133" s="10">
        <v>0</v>
      </c>
      <c r="F1133" s="10">
        <v>0</v>
      </c>
      <c r="G1133" s="10">
        <v>193.67</v>
      </c>
      <c r="H1133" s="10">
        <v>1499.25</v>
      </c>
      <c r="I1133" s="10">
        <v>0</v>
      </c>
      <c r="J1133" s="10">
        <v>0</v>
      </c>
      <c r="K1133" s="10">
        <v>0</v>
      </c>
      <c r="L1133" s="10">
        <f t="shared" si="79"/>
        <v>1697.95</v>
      </c>
    </row>
    <row r="1134" spans="1:12" ht="13" hidden="1" x14ac:dyDescent="0.15">
      <c r="A1134" s="65" t="s">
        <v>98</v>
      </c>
      <c r="B1134" s="10">
        <v>1557.7</v>
      </c>
      <c r="C1134" s="10">
        <v>0</v>
      </c>
      <c r="D1134" s="10">
        <v>0</v>
      </c>
      <c r="E1134" s="10">
        <v>0</v>
      </c>
      <c r="F1134" s="10">
        <v>365.59</v>
      </c>
      <c r="G1134" s="10">
        <v>0</v>
      </c>
      <c r="H1134" s="10">
        <v>0</v>
      </c>
      <c r="I1134" s="10">
        <v>0</v>
      </c>
      <c r="J1134" s="10">
        <v>157.68</v>
      </c>
      <c r="K1134" s="10">
        <v>0</v>
      </c>
      <c r="L1134" s="10">
        <f t="shared" si="79"/>
        <v>2080.9699999999998</v>
      </c>
    </row>
    <row r="1135" spans="1:12" ht="13" hidden="1" x14ac:dyDescent="0.15">
      <c r="A1135" s="65" t="s">
        <v>96</v>
      </c>
      <c r="B1135" s="10">
        <v>0</v>
      </c>
      <c r="C1135" s="10">
        <v>0</v>
      </c>
      <c r="D1135" s="10">
        <v>0</v>
      </c>
      <c r="E1135" s="10">
        <v>0</v>
      </c>
      <c r="F1135" s="10">
        <v>20400</v>
      </c>
      <c r="G1135" s="10">
        <v>0</v>
      </c>
      <c r="H1135" s="10">
        <v>6288</v>
      </c>
      <c r="I1135" s="10">
        <v>-780.3</v>
      </c>
      <c r="J1135" s="10">
        <v>0</v>
      </c>
      <c r="K1135" s="10">
        <v>0</v>
      </c>
      <c r="L1135" s="10">
        <f t="shared" si="79"/>
        <v>25907.7</v>
      </c>
    </row>
    <row r="1136" spans="1:12" ht="13" hidden="1" x14ac:dyDescent="0.15">
      <c r="A1136" s="65" t="s">
        <v>93</v>
      </c>
      <c r="B1136" s="10">
        <v>868.69</v>
      </c>
      <c r="C1136" s="10">
        <v>466.79</v>
      </c>
      <c r="D1136" s="10">
        <v>955.23</v>
      </c>
      <c r="E1136" s="10">
        <v>0</v>
      </c>
      <c r="F1136" s="10">
        <v>1014.27</v>
      </c>
      <c r="G1136" s="10">
        <v>0</v>
      </c>
      <c r="H1136" s="10">
        <v>0</v>
      </c>
      <c r="I1136" s="10">
        <v>-0.01</v>
      </c>
      <c r="J1136" s="10">
        <v>1439.9</v>
      </c>
      <c r="K1136" s="10">
        <v>0</v>
      </c>
      <c r="L1136" s="10">
        <f t="shared" si="79"/>
        <v>4744.87</v>
      </c>
    </row>
    <row r="1137" spans="1:12" ht="13" hidden="1" x14ac:dyDescent="0.15">
      <c r="A1137" s="65" t="s">
        <v>91</v>
      </c>
      <c r="B1137" s="10">
        <v>118.89</v>
      </c>
      <c r="C1137" s="10">
        <v>79.27</v>
      </c>
      <c r="D1137" s="10">
        <v>72.069999999999993</v>
      </c>
      <c r="E1137" s="10">
        <v>0</v>
      </c>
      <c r="F1137" s="10">
        <v>17.170000000000002</v>
      </c>
      <c r="G1137" s="10">
        <v>0</v>
      </c>
      <c r="H1137" s="10">
        <v>0</v>
      </c>
      <c r="I1137" s="10">
        <v>0.01</v>
      </c>
      <c r="J1137" s="10">
        <v>267.08999999999997</v>
      </c>
      <c r="K1137" s="10">
        <v>0</v>
      </c>
      <c r="L1137" s="10">
        <f t="shared" si="79"/>
        <v>554.5</v>
      </c>
    </row>
    <row r="1138" spans="1:12" ht="13" hidden="1" x14ac:dyDescent="0.15">
      <c r="A1138" s="65" t="s">
        <v>90</v>
      </c>
      <c r="B1138" s="10">
        <v>767.77</v>
      </c>
      <c r="C1138" s="10">
        <v>423.77</v>
      </c>
      <c r="D1138" s="10">
        <v>1006.86</v>
      </c>
      <c r="E1138" s="10">
        <v>-133.13999999999999</v>
      </c>
      <c r="F1138" s="10">
        <v>848.22</v>
      </c>
      <c r="G1138" s="10">
        <v>0</v>
      </c>
      <c r="H1138" s="10">
        <v>0</v>
      </c>
      <c r="I1138" s="10">
        <v>2357.23</v>
      </c>
      <c r="J1138" s="10">
        <v>109.07</v>
      </c>
      <c r="K1138" s="10">
        <v>244.39</v>
      </c>
      <c r="L1138" s="10">
        <f t="shared" si="79"/>
        <v>5624.170000000001</v>
      </c>
    </row>
    <row r="1139" spans="1:12" ht="13" hidden="1" x14ac:dyDescent="0.15">
      <c r="A1139" s="65" t="s">
        <v>88</v>
      </c>
      <c r="B1139" s="10">
        <v>265.44</v>
      </c>
      <c r="C1139" s="10">
        <v>416.08</v>
      </c>
      <c r="D1139" s="10">
        <v>423.81</v>
      </c>
      <c r="E1139" s="10">
        <v>360.5</v>
      </c>
      <c r="F1139" s="10">
        <v>178.7</v>
      </c>
      <c r="G1139" s="10">
        <v>0</v>
      </c>
      <c r="H1139" s="10">
        <v>0</v>
      </c>
      <c r="I1139" s="10">
        <v>0</v>
      </c>
      <c r="J1139" s="10">
        <v>0</v>
      </c>
      <c r="K1139" s="10">
        <v>0</v>
      </c>
      <c r="L1139" s="10">
        <f t="shared" si="79"/>
        <v>1644.53</v>
      </c>
    </row>
    <row r="1140" spans="1:12" ht="13" hidden="1" x14ac:dyDescent="0.15">
      <c r="A1140" s="65" t="s">
        <v>84</v>
      </c>
      <c r="B1140" s="10">
        <v>121.69</v>
      </c>
      <c r="C1140" s="10">
        <v>102.47</v>
      </c>
      <c r="D1140" s="10">
        <v>102.18</v>
      </c>
      <c r="E1140" s="10">
        <v>63.43</v>
      </c>
      <c r="F1140" s="10">
        <v>26.09</v>
      </c>
      <c r="G1140" s="10">
        <v>28.36</v>
      </c>
      <c r="H1140" s="10">
        <v>28.73</v>
      </c>
      <c r="I1140" s="10">
        <v>26.27</v>
      </c>
      <c r="J1140" s="10">
        <v>53.37</v>
      </c>
      <c r="K1140" s="10">
        <v>98.56</v>
      </c>
      <c r="L1140" s="10">
        <f t="shared" si="79"/>
        <v>651.15000000000009</v>
      </c>
    </row>
    <row r="1141" spans="1:12" ht="13" hidden="1" x14ac:dyDescent="0.15">
      <c r="A1141" s="65" t="s">
        <v>83</v>
      </c>
      <c r="B1141" s="10">
        <v>22619.81</v>
      </c>
      <c r="C1141" s="10">
        <v>18307.16</v>
      </c>
      <c r="D1141" s="10">
        <v>21198.78</v>
      </c>
      <c r="E1141" s="10">
        <v>16848.490000000002</v>
      </c>
      <c r="F1141" s="10">
        <v>11729.94</v>
      </c>
      <c r="G1141" s="10">
        <v>7986.59</v>
      </c>
      <c r="H1141" s="10">
        <v>6602.38</v>
      </c>
      <c r="I1141" s="10">
        <v>2990.75</v>
      </c>
      <c r="J1141" s="10">
        <v>5971.38</v>
      </c>
      <c r="K1141" s="10">
        <v>4229.2700000000004</v>
      </c>
      <c r="L1141" s="10">
        <f t="shared" si="79"/>
        <v>118484.55000000002</v>
      </c>
    </row>
    <row r="1142" spans="1:12" ht="13" hidden="1" x14ac:dyDescent="0.15">
      <c r="A1142" s="65" t="s">
        <v>82</v>
      </c>
      <c r="B1142" s="10">
        <v>25244.1</v>
      </c>
      <c r="C1142" s="10">
        <v>17064.66</v>
      </c>
      <c r="D1142" s="10">
        <v>16537.349999999999</v>
      </c>
      <c r="E1142" s="10">
        <v>11740.69</v>
      </c>
      <c r="F1142" s="10">
        <v>6099.25</v>
      </c>
      <c r="G1142" s="10">
        <v>2462.71</v>
      </c>
      <c r="H1142" s="10">
        <v>4409.28</v>
      </c>
      <c r="I1142" s="10">
        <v>4741.3599999999997</v>
      </c>
      <c r="J1142" s="10">
        <v>9376.74</v>
      </c>
      <c r="K1142" s="10">
        <v>11121</v>
      </c>
      <c r="L1142" s="10">
        <f t="shared" si="79"/>
        <v>108797.14</v>
      </c>
    </row>
    <row r="1143" spans="1:12" ht="13" hidden="1" x14ac:dyDescent="0.15">
      <c r="A1143" s="65" t="s">
        <v>81</v>
      </c>
      <c r="B1143" s="10">
        <v>0</v>
      </c>
      <c r="C1143" s="10">
        <v>3894.37</v>
      </c>
      <c r="D1143" s="10">
        <v>2532.1999999999998</v>
      </c>
      <c r="E1143" s="10">
        <v>1525.03</v>
      </c>
      <c r="F1143" s="10">
        <v>500</v>
      </c>
      <c r="G1143" s="10">
        <v>900</v>
      </c>
      <c r="H1143" s="10">
        <v>900</v>
      </c>
      <c r="I1143" s="10">
        <v>918.75</v>
      </c>
      <c r="J1143" s="10">
        <v>1187.5</v>
      </c>
      <c r="K1143" s="10">
        <v>1208.3399999999999</v>
      </c>
      <c r="L1143" s="10">
        <f t="shared" si="79"/>
        <v>13566.189999999999</v>
      </c>
    </row>
    <row r="1144" spans="1:12" ht="13" hidden="1" x14ac:dyDescent="0.15">
      <c r="A1144" s="65" t="s">
        <v>77</v>
      </c>
      <c r="B1144" s="10">
        <v>11040</v>
      </c>
      <c r="C1144" s="10">
        <v>30720</v>
      </c>
      <c r="D1144" s="10">
        <v>16080</v>
      </c>
      <c r="E1144" s="10">
        <v>0</v>
      </c>
      <c r="F1144" s="10">
        <v>0</v>
      </c>
      <c r="G1144" s="10">
        <v>0</v>
      </c>
      <c r="H1144" s="10">
        <v>0</v>
      </c>
      <c r="I1144" s="10">
        <v>0</v>
      </c>
      <c r="J1144" s="10">
        <v>0</v>
      </c>
      <c r="K1144" s="10">
        <v>0</v>
      </c>
      <c r="L1144" s="10">
        <f t="shared" si="79"/>
        <v>57840</v>
      </c>
    </row>
    <row r="1145" spans="1:12" ht="13" hidden="1" x14ac:dyDescent="0.15">
      <c r="A1145" s="65" t="s">
        <v>74</v>
      </c>
      <c r="B1145" s="10">
        <v>32451.55</v>
      </c>
      <c r="C1145" s="10">
        <v>16004.07</v>
      </c>
      <c r="D1145" s="10">
        <v>17662.68</v>
      </c>
      <c r="E1145" s="10">
        <v>10868.07</v>
      </c>
      <c r="F1145" s="10">
        <v>9157.51</v>
      </c>
      <c r="G1145" s="10">
        <v>8460.19</v>
      </c>
      <c r="H1145" s="10">
        <v>4401.88</v>
      </c>
      <c r="I1145" s="10">
        <v>4040.52</v>
      </c>
      <c r="J1145" s="10">
        <v>7255.98</v>
      </c>
      <c r="K1145" s="10">
        <v>3785.64</v>
      </c>
      <c r="L1145" s="10">
        <f t="shared" si="79"/>
        <v>114088.09</v>
      </c>
    </row>
    <row r="1146" spans="1:12" ht="13" hidden="1" x14ac:dyDescent="0.15">
      <c r="A1146" s="65" t="s">
        <v>73</v>
      </c>
      <c r="B1146" s="10">
        <v>8492.99</v>
      </c>
      <c r="C1146" s="10">
        <v>-6394.3</v>
      </c>
      <c r="D1146" s="10">
        <v>5018.16</v>
      </c>
      <c r="E1146" s="10">
        <v>-3142.03</v>
      </c>
      <c r="F1146" s="10">
        <v>2590.25</v>
      </c>
      <c r="G1146" s="10">
        <v>-5979.68</v>
      </c>
      <c r="H1146" s="10">
        <v>-2684.46</v>
      </c>
      <c r="I1146" s="10">
        <v>2043.47</v>
      </c>
      <c r="J1146" s="10">
        <v>3225.65</v>
      </c>
      <c r="K1146" s="10">
        <v>3974.7</v>
      </c>
      <c r="L1146" s="10">
        <f t="shared" si="79"/>
        <v>7144.7499999999991</v>
      </c>
    </row>
    <row r="1147" spans="1:12" ht="13" hidden="1" x14ac:dyDescent="0.15">
      <c r="A1147" s="65" t="s">
        <v>72</v>
      </c>
      <c r="B1147" s="10">
        <v>280.8</v>
      </c>
      <c r="C1147" s="10">
        <v>0</v>
      </c>
      <c r="D1147" s="10">
        <v>0</v>
      </c>
      <c r="E1147" s="10">
        <v>0</v>
      </c>
      <c r="F1147" s="10">
        <v>0</v>
      </c>
      <c r="G1147" s="10">
        <v>0</v>
      </c>
      <c r="H1147" s="10">
        <v>0</v>
      </c>
      <c r="I1147" s="10">
        <v>0</v>
      </c>
      <c r="J1147" s="10">
        <v>0</v>
      </c>
      <c r="K1147" s="10">
        <v>0</v>
      </c>
      <c r="L1147" s="10">
        <f t="shared" si="79"/>
        <v>280.8</v>
      </c>
    </row>
    <row r="1148" spans="1:12" ht="13" hidden="1" x14ac:dyDescent="0.15">
      <c r="A1148" s="65" t="s">
        <v>71</v>
      </c>
      <c r="B1148" s="10">
        <v>187556.14</v>
      </c>
      <c r="C1148" s="10">
        <v>167950.07</v>
      </c>
      <c r="D1148" s="10">
        <v>142253.53</v>
      </c>
      <c r="E1148" s="10">
        <v>119758.66</v>
      </c>
      <c r="F1148" s="10">
        <v>85586.14</v>
      </c>
      <c r="G1148" s="10">
        <v>54078.89</v>
      </c>
      <c r="H1148" s="10">
        <v>49559.08</v>
      </c>
      <c r="I1148" s="10">
        <v>40855.910000000003</v>
      </c>
      <c r="J1148" s="10">
        <v>58477.21</v>
      </c>
      <c r="K1148" s="10">
        <v>56465.55</v>
      </c>
      <c r="L1148" s="10">
        <f t="shared" si="79"/>
        <v>962541.18</v>
      </c>
    </row>
    <row r="1149" spans="1:12" ht="13" hidden="1" x14ac:dyDescent="0.15">
      <c r="A1149" s="66" t="s">
        <v>251</v>
      </c>
      <c r="B1149" s="16">
        <f t="shared" ref="B1149:L1149" si="80">SUM(B1114:B1148)</f>
        <v>399152.57999999996</v>
      </c>
      <c r="C1149" s="16">
        <f t="shared" si="80"/>
        <v>321846.78000000003</v>
      </c>
      <c r="D1149" s="16">
        <f t="shared" si="80"/>
        <v>307469.88</v>
      </c>
      <c r="E1149" s="16">
        <f t="shared" si="80"/>
        <v>268947.21999999997</v>
      </c>
      <c r="F1149" s="16">
        <f t="shared" si="80"/>
        <v>185399.5</v>
      </c>
      <c r="G1149" s="16">
        <f t="shared" si="80"/>
        <v>121576.39</v>
      </c>
      <c r="H1149" s="16">
        <f t="shared" si="80"/>
        <v>130427.31</v>
      </c>
      <c r="I1149" s="16">
        <f t="shared" si="80"/>
        <v>115170.68</v>
      </c>
      <c r="J1149" s="16">
        <f t="shared" si="80"/>
        <v>157017.47999999998</v>
      </c>
      <c r="K1149" s="16">
        <f t="shared" si="80"/>
        <v>133425.21999999997</v>
      </c>
      <c r="L1149" s="16">
        <f t="shared" si="80"/>
        <v>2140433.04</v>
      </c>
    </row>
    <row r="1150" spans="1:12" ht="13" hidden="1" x14ac:dyDescent="0.15">
      <c r="A1150" s="64" t="s">
        <v>252</v>
      </c>
      <c r="B1150" s="7"/>
      <c r="C1150" s="7"/>
      <c r="D1150" s="7"/>
      <c r="E1150" s="7"/>
      <c r="F1150" s="7"/>
      <c r="G1150" s="7"/>
      <c r="H1150" s="7"/>
      <c r="I1150" s="7"/>
      <c r="J1150" s="7"/>
      <c r="K1150" s="7"/>
      <c r="L1150" s="7"/>
    </row>
    <row r="1151" spans="1:12" ht="13" hidden="1" x14ac:dyDescent="0.15">
      <c r="A1151" s="65" t="s">
        <v>129</v>
      </c>
      <c r="B1151" s="10">
        <v>0</v>
      </c>
      <c r="C1151" s="10">
        <v>0</v>
      </c>
      <c r="D1151" s="10">
        <v>6795.24</v>
      </c>
      <c r="E1151" s="10">
        <v>20987.9</v>
      </c>
      <c r="F1151" s="10">
        <v>33785.17</v>
      </c>
      <c r="G1151" s="10">
        <v>41688.31</v>
      </c>
      <c r="H1151" s="10">
        <v>50291.86</v>
      </c>
      <c r="I1151" s="10">
        <v>65710.78</v>
      </c>
      <c r="J1151" s="10">
        <v>67735.429999999993</v>
      </c>
      <c r="K1151" s="10">
        <v>55323.31</v>
      </c>
      <c r="L1151" s="10">
        <f t="shared" ref="L1151:L1192" si="81">SUM(B1151:K1151)</f>
        <v>342317.99999999994</v>
      </c>
    </row>
    <row r="1152" spans="1:12" ht="13" hidden="1" x14ac:dyDescent="0.15">
      <c r="A1152" s="65" t="s">
        <v>128</v>
      </c>
      <c r="B1152" s="10">
        <v>718.22</v>
      </c>
      <c r="C1152" s="10">
        <v>0</v>
      </c>
      <c r="D1152" s="10">
        <v>0</v>
      </c>
      <c r="E1152" s="10">
        <v>0</v>
      </c>
      <c r="F1152" s="10">
        <v>0</v>
      </c>
      <c r="G1152" s="10">
        <v>0</v>
      </c>
      <c r="H1152" s="10">
        <v>0</v>
      </c>
      <c r="I1152" s="10">
        <v>0</v>
      </c>
      <c r="J1152" s="10">
        <v>0</v>
      </c>
      <c r="K1152" s="10">
        <v>0</v>
      </c>
      <c r="L1152" s="10">
        <f t="shared" si="81"/>
        <v>718.22</v>
      </c>
    </row>
    <row r="1153" spans="1:12" ht="13" hidden="1" x14ac:dyDescent="0.15">
      <c r="A1153" s="65" t="s">
        <v>127</v>
      </c>
      <c r="B1153" s="10">
        <v>4658.25</v>
      </c>
      <c r="C1153" s="10">
        <v>4928.3900000000003</v>
      </c>
      <c r="D1153" s="10">
        <v>5905.43</v>
      </c>
      <c r="E1153" s="10">
        <v>8075.65</v>
      </c>
      <c r="F1153" s="10">
        <v>18985.12</v>
      </c>
      <c r="G1153" s="10">
        <v>14453.1</v>
      </c>
      <c r="H1153" s="10">
        <v>14661.34</v>
      </c>
      <c r="I1153" s="10">
        <v>23622.560000000001</v>
      </c>
      <c r="J1153" s="10">
        <v>26566.76</v>
      </c>
      <c r="K1153" s="10">
        <v>16911.810000000001</v>
      </c>
      <c r="L1153" s="10">
        <f t="shared" si="81"/>
        <v>138768.41</v>
      </c>
    </row>
    <row r="1154" spans="1:12" ht="13" hidden="1" x14ac:dyDescent="0.15">
      <c r="A1154" s="65" t="s">
        <v>126</v>
      </c>
      <c r="B1154" s="10">
        <v>20707.400000000001</v>
      </c>
      <c r="C1154" s="10">
        <v>22153.41</v>
      </c>
      <c r="D1154" s="10">
        <v>16999.54</v>
      </c>
      <c r="E1154" s="10">
        <v>4533.32</v>
      </c>
      <c r="F1154" s="10">
        <v>11671.8</v>
      </c>
      <c r="G1154" s="10">
        <v>5643.15</v>
      </c>
      <c r="H1154" s="10">
        <v>7287.35</v>
      </c>
      <c r="I1154" s="10">
        <v>6784.8</v>
      </c>
      <c r="J1154" s="10">
        <v>10002.61</v>
      </c>
      <c r="K1154" s="10">
        <v>3145.44</v>
      </c>
      <c r="L1154" s="10">
        <f t="shared" si="81"/>
        <v>108928.82</v>
      </c>
    </row>
    <row r="1155" spans="1:12" ht="13" hidden="1" x14ac:dyDescent="0.15">
      <c r="A1155" s="65" t="s">
        <v>125</v>
      </c>
      <c r="B1155" s="10">
        <v>3592.69</v>
      </c>
      <c r="C1155" s="10">
        <v>3308.33</v>
      </c>
      <c r="D1155" s="10">
        <v>1040.43</v>
      </c>
      <c r="E1155" s="10">
        <v>1508.36</v>
      </c>
      <c r="F1155" s="10">
        <v>3599.77</v>
      </c>
      <c r="G1155" s="10">
        <v>4535.37</v>
      </c>
      <c r="H1155" s="10">
        <v>7042.33</v>
      </c>
      <c r="I1155" s="10">
        <v>6306.55</v>
      </c>
      <c r="J1155" s="10">
        <v>21821.46</v>
      </c>
      <c r="K1155" s="10">
        <v>6440.72</v>
      </c>
      <c r="L1155" s="10">
        <f t="shared" si="81"/>
        <v>59196.009999999995</v>
      </c>
    </row>
    <row r="1156" spans="1:12" ht="13" hidden="1" x14ac:dyDescent="0.15">
      <c r="A1156" s="65" t="s">
        <v>123</v>
      </c>
      <c r="B1156" s="10">
        <v>0</v>
      </c>
      <c r="C1156" s="10">
        <v>3986.95</v>
      </c>
      <c r="D1156" s="10">
        <v>3842.04</v>
      </c>
      <c r="E1156" s="10">
        <v>4238.3999999999996</v>
      </c>
      <c r="F1156" s="10">
        <v>8653.73</v>
      </c>
      <c r="G1156" s="10">
        <v>12900.33</v>
      </c>
      <c r="H1156" s="10">
        <v>13818.19</v>
      </c>
      <c r="I1156" s="10">
        <v>15158.79</v>
      </c>
      <c r="J1156" s="10">
        <v>13688.77</v>
      </c>
      <c r="K1156" s="10">
        <v>11104.11</v>
      </c>
      <c r="L1156" s="10">
        <f t="shared" si="81"/>
        <v>87391.31</v>
      </c>
    </row>
    <row r="1157" spans="1:12" ht="13" hidden="1" x14ac:dyDescent="0.15">
      <c r="A1157" s="65" t="s">
        <v>120</v>
      </c>
      <c r="B1157" s="10">
        <v>0</v>
      </c>
      <c r="C1157" s="10">
        <v>17.5</v>
      </c>
      <c r="D1157" s="10">
        <v>14.31</v>
      </c>
      <c r="E1157" s="10">
        <v>252.43</v>
      </c>
      <c r="F1157" s="10">
        <v>85</v>
      </c>
      <c r="G1157" s="10">
        <v>621.97</v>
      </c>
      <c r="H1157" s="10">
        <v>436.29</v>
      </c>
      <c r="I1157" s="10">
        <v>-604.11</v>
      </c>
      <c r="J1157" s="10">
        <v>366.46</v>
      </c>
      <c r="K1157" s="10">
        <v>191.48</v>
      </c>
      <c r="L1157" s="10">
        <f t="shared" si="81"/>
        <v>1381.33</v>
      </c>
    </row>
    <row r="1158" spans="1:12" ht="13" hidden="1" x14ac:dyDescent="0.15">
      <c r="A1158" s="65" t="s">
        <v>119</v>
      </c>
      <c r="B1158" s="10">
        <v>0</v>
      </c>
      <c r="C1158" s="10">
        <v>0</v>
      </c>
      <c r="D1158" s="10">
        <v>0</v>
      </c>
      <c r="E1158" s="10">
        <v>183.82</v>
      </c>
      <c r="F1158" s="10">
        <v>2270.66</v>
      </c>
      <c r="G1158" s="10">
        <v>14.48</v>
      </c>
      <c r="H1158" s="10">
        <v>0</v>
      </c>
      <c r="I1158" s="10">
        <v>0</v>
      </c>
      <c r="J1158" s="10">
        <v>0</v>
      </c>
      <c r="K1158" s="10">
        <v>0</v>
      </c>
      <c r="L1158" s="10">
        <f t="shared" si="81"/>
        <v>2468.96</v>
      </c>
    </row>
    <row r="1159" spans="1:12" ht="13" hidden="1" x14ac:dyDescent="0.15">
      <c r="A1159" s="65" t="s">
        <v>118</v>
      </c>
      <c r="B1159" s="10">
        <v>0</v>
      </c>
      <c r="C1159" s="10">
        <v>0</v>
      </c>
      <c r="D1159" s="10">
        <v>0</v>
      </c>
      <c r="E1159" s="10">
        <v>0</v>
      </c>
      <c r="F1159" s="10">
        <v>0</v>
      </c>
      <c r="G1159" s="10">
        <v>0</v>
      </c>
      <c r="H1159" s="10">
        <v>0</v>
      </c>
      <c r="I1159" s="10">
        <v>0</v>
      </c>
      <c r="J1159" s="10">
        <v>0</v>
      </c>
      <c r="K1159" s="10">
        <v>372.65</v>
      </c>
      <c r="L1159" s="10">
        <f t="shared" si="81"/>
        <v>372.65</v>
      </c>
    </row>
    <row r="1160" spans="1:12" ht="13" hidden="1" x14ac:dyDescent="0.15">
      <c r="A1160" s="65" t="s">
        <v>117</v>
      </c>
      <c r="B1160" s="10">
        <v>0</v>
      </c>
      <c r="C1160" s="10">
        <v>69</v>
      </c>
      <c r="D1160" s="10">
        <v>0</v>
      </c>
      <c r="E1160" s="10">
        <v>200.66</v>
      </c>
      <c r="F1160" s="10">
        <v>0</v>
      </c>
      <c r="G1160" s="10">
        <v>0</v>
      </c>
      <c r="H1160" s="10">
        <v>0</v>
      </c>
      <c r="I1160" s="10">
        <v>0</v>
      </c>
      <c r="J1160" s="10">
        <v>0</v>
      </c>
      <c r="K1160" s="10">
        <v>0</v>
      </c>
      <c r="L1160" s="10">
        <f t="shared" si="81"/>
        <v>269.65999999999997</v>
      </c>
    </row>
    <row r="1161" spans="1:12" ht="13" hidden="1" x14ac:dyDescent="0.15">
      <c r="A1161" s="65" t="s">
        <v>112</v>
      </c>
      <c r="B1161" s="10">
        <v>116.74</v>
      </c>
      <c r="C1161" s="10">
        <v>350.22</v>
      </c>
      <c r="D1161" s="10">
        <v>350.22</v>
      </c>
      <c r="E1161" s="10">
        <v>620.37</v>
      </c>
      <c r="F1161" s="10">
        <v>755.85</v>
      </c>
      <c r="G1161" s="10">
        <v>823.59</v>
      </c>
      <c r="H1161" s="10">
        <v>823.59</v>
      </c>
      <c r="I1161" s="10">
        <v>1051.17</v>
      </c>
      <c r="J1161" s="10">
        <v>1051.17</v>
      </c>
      <c r="K1161" s="10">
        <v>700.78</v>
      </c>
      <c r="L1161" s="10">
        <f t="shared" si="81"/>
        <v>6643.7</v>
      </c>
    </row>
    <row r="1162" spans="1:12" ht="13" hidden="1" x14ac:dyDescent="0.15">
      <c r="A1162" s="65" t="s">
        <v>109</v>
      </c>
      <c r="B1162" s="10">
        <v>0</v>
      </c>
      <c r="C1162" s="10">
        <v>0</v>
      </c>
      <c r="D1162" s="10">
        <v>0</v>
      </c>
      <c r="E1162" s="10">
        <v>0</v>
      </c>
      <c r="F1162" s="10">
        <v>452.07</v>
      </c>
      <c r="G1162" s="10">
        <v>238.47</v>
      </c>
      <c r="H1162" s="10">
        <v>0</v>
      </c>
      <c r="I1162" s="10">
        <v>181.34</v>
      </c>
      <c r="J1162" s="10">
        <v>25.8</v>
      </c>
      <c r="K1162" s="10">
        <v>0</v>
      </c>
      <c r="L1162" s="10">
        <f t="shared" si="81"/>
        <v>897.68</v>
      </c>
    </row>
    <row r="1163" spans="1:12" ht="13" hidden="1" x14ac:dyDescent="0.15">
      <c r="A1163" s="65" t="s">
        <v>107</v>
      </c>
      <c r="B1163" s="10">
        <v>2166.2800000000002</v>
      </c>
      <c r="C1163" s="10">
        <v>526.04</v>
      </c>
      <c r="D1163" s="10">
        <v>2047.69</v>
      </c>
      <c r="E1163" s="10">
        <v>1145.71</v>
      </c>
      <c r="F1163" s="10">
        <v>3767.62</v>
      </c>
      <c r="G1163" s="10">
        <v>5145.3599999999997</v>
      </c>
      <c r="H1163" s="10">
        <v>3940.51</v>
      </c>
      <c r="I1163" s="10">
        <v>4842.3500000000004</v>
      </c>
      <c r="J1163" s="10">
        <v>4902.18</v>
      </c>
      <c r="K1163" s="10">
        <v>3356.98</v>
      </c>
      <c r="L1163" s="10">
        <f t="shared" si="81"/>
        <v>31840.719999999998</v>
      </c>
    </row>
    <row r="1164" spans="1:12" ht="13" hidden="1" x14ac:dyDescent="0.15">
      <c r="A1164" s="65" t="s">
        <v>104</v>
      </c>
      <c r="B1164" s="10">
        <v>40.130000000000003</v>
      </c>
      <c r="C1164" s="10">
        <v>0</v>
      </c>
      <c r="D1164" s="10">
        <v>0</v>
      </c>
      <c r="E1164" s="10">
        <v>15.03</v>
      </c>
      <c r="F1164" s="10">
        <v>15.25</v>
      </c>
      <c r="G1164" s="10">
        <v>0</v>
      </c>
      <c r="H1164" s="10">
        <v>66.52</v>
      </c>
      <c r="I1164" s="10">
        <v>1947.9</v>
      </c>
      <c r="J1164" s="10">
        <v>0</v>
      </c>
      <c r="K1164" s="10">
        <v>0</v>
      </c>
      <c r="L1164" s="10">
        <f t="shared" si="81"/>
        <v>2084.83</v>
      </c>
    </row>
    <row r="1165" spans="1:12" ht="13" hidden="1" x14ac:dyDescent="0.15">
      <c r="A1165" s="65" t="s">
        <v>103</v>
      </c>
      <c r="B1165" s="10">
        <v>0</v>
      </c>
      <c r="C1165" s="10">
        <v>0</v>
      </c>
      <c r="D1165" s="10">
        <v>20</v>
      </c>
      <c r="E1165" s="10">
        <v>0</v>
      </c>
      <c r="F1165" s="10">
        <v>231.93</v>
      </c>
      <c r="G1165" s="10">
        <v>402.42</v>
      </c>
      <c r="H1165" s="10">
        <v>0</v>
      </c>
      <c r="I1165" s="10">
        <v>0</v>
      </c>
      <c r="J1165" s="10">
        <v>0</v>
      </c>
      <c r="K1165" s="10">
        <v>0</v>
      </c>
      <c r="L1165" s="10">
        <f t="shared" si="81"/>
        <v>654.35</v>
      </c>
    </row>
    <row r="1166" spans="1:12" ht="13" hidden="1" x14ac:dyDescent="0.15">
      <c r="A1166" s="65" t="s">
        <v>102</v>
      </c>
      <c r="B1166" s="10">
        <v>0</v>
      </c>
      <c r="C1166" s="10">
        <v>0</v>
      </c>
      <c r="D1166" s="10">
        <v>0</v>
      </c>
      <c r="E1166" s="10">
        <v>0</v>
      </c>
      <c r="F1166" s="10">
        <v>0</v>
      </c>
      <c r="G1166" s="10">
        <v>0</v>
      </c>
      <c r="H1166" s="10">
        <v>-24.36</v>
      </c>
      <c r="I1166" s="10">
        <v>1352.62</v>
      </c>
      <c r="J1166" s="10">
        <v>0</v>
      </c>
      <c r="K1166" s="10">
        <v>0</v>
      </c>
      <c r="L1166" s="10">
        <f t="shared" si="81"/>
        <v>1328.26</v>
      </c>
    </row>
    <row r="1167" spans="1:12" ht="13" hidden="1" x14ac:dyDescent="0.15">
      <c r="A1167" s="65" t="s">
        <v>100</v>
      </c>
      <c r="B1167" s="10">
        <v>0</v>
      </c>
      <c r="C1167" s="10">
        <v>0</v>
      </c>
      <c r="D1167" s="10">
        <v>0</v>
      </c>
      <c r="E1167" s="10">
        <v>274.89</v>
      </c>
      <c r="F1167" s="10">
        <v>671.2</v>
      </c>
      <c r="G1167" s="10">
        <v>0</v>
      </c>
      <c r="H1167" s="10">
        <v>0</v>
      </c>
      <c r="I1167" s="10">
        <v>195.28</v>
      </c>
      <c r="J1167" s="10">
        <v>68.239999999999995</v>
      </c>
      <c r="K1167" s="10">
        <v>0</v>
      </c>
      <c r="L1167" s="10">
        <f t="shared" si="81"/>
        <v>1209.6100000000001</v>
      </c>
    </row>
    <row r="1168" spans="1:12" ht="13" hidden="1" x14ac:dyDescent="0.15">
      <c r="A1168" s="65" t="s">
        <v>99</v>
      </c>
      <c r="B1168" s="10">
        <v>0</v>
      </c>
      <c r="C1168" s="10">
        <v>0</v>
      </c>
      <c r="D1168" s="10">
        <v>1555</v>
      </c>
      <c r="E1168" s="10">
        <v>0</v>
      </c>
      <c r="F1168" s="10">
        <v>2778.9</v>
      </c>
      <c r="G1168" s="10">
        <v>1917.89</v>
      </c>
      <c r="H1168" s="10">
        <v>0</v>
      </c>
      <c r="I1168" s="10">
        <v>1041.28</v>
      </c>
      <c r="J1168" s="10">
        <v>8806.2000000000007</v>
      </c>
      <c r="K1168" s="10">
        <v>595</v>
      </c>
      <c r="L1168" s="10">
        <f t="shared" si="81"/>
        <v>16694.27</v>
      </c>
    </row>
    <row r="1169" spans="1:12" ht="13" hidden="1" x14ac:dyDescent="0.15">
      <c r="A1169" s="65" t="s">
        <v>132</v>
      </c>
      <c r="B1169" s="10">
        <v>85</v>
      </c>
      <c r="C1169" s="10">
        <v>0</v>
      </c>
      <c r="D1169" s="10">
        <v>3333.34</v>
      </c>
      <c r="E1169" s="10">
        <v>1250.01</v>
      </c>
      <c r="F1169" s="10">
        <v>2033.68</v>
      </c>
      <c r="G1169" s="10">
        <v>1335.05</v>
      </c>
      <c r="H1169" s="10">
        <v>1857.78</v>
      </c>
      <c r="I1169" s="10">
        <v>3015.18</v>
      </c>
      <c r="J1169" s="10">
        <v>3663.66</v>
      </c>
      <c r="K1169" s="10">
        <v>2023.17</v>
      </c>
      <c r="L1169" s="10">
        <f t="shared" si="81"/>
        <v>18596.870000000003</v>
      </c>
    </row>
    <row r="1170" spans="1:12" ht="13" hidden="1" x14ac:dyDescent="0.15">
      <c r="A1170" s="65" t="s">
        <v>157</v>
      </c>
      <c r="B1170" s="10">
        <v>0</v>
      </c>
      <c r="C1170" s="10">
        <v>0</v>
      </c>
      <c r="D1170" s="10">
        <v>0</v>
      </c>
      <c r="E1170" s="10">
        <v>0</v>
      </c>
      <c r="F1170" s="10">
        <v>0</v>
      </c>
      <c r="G1170" s="10">
        <v>0</v>
      </c>
      <c r="H1170" s="10">
        <v>0</v>
      </c>
      <c r="I1170" s="10">
        <v>0</v>
      </c>
      <c r="J1170" s="10">
        <v>1300.79</v>
      </c>
      <c r="K1170" s="10">
        <v>0</v>
      </c>
      <c r="L1170" s="10">
        <f t="shared" si="81"/>
        <v>1300.79</v>
      </c>
    </row>
    <row r="1171" spans="1:12" ht="13" hidden="1" x14ac:dyDescent="0.15">
      <c r="A1171" s="65" t="s">
        <v>98</v>
      </c>
      <c r="B1171" s="10">
        <v>0</v>
      </c>
      <c r="C1171" s="10">
        <v>1695</v>
      </c>
      <c r="D1171" s="10">
        <v>0</v>
      </c>
      <c r="E1171" s="10">
        <v>0</v>
      </c>
      <c r="F1171" s="10">
        <v>2557.84</v>
      </c>
      <c r="G1171" s="10">
        <v>231</v>
      </c>
      <c r="H1171" s="10">
        <v>0</v>
      </c>
      <c r="I1171" s="10">
        <v>93.32</v>
      </c>
      <c r="J1171" s="10">
        <v>600</v>
      </c>
      <c r="K1171" s="10">
        <v>0</v>
      </c>
      <c r="L1171" s="10">
        <f t="shared" si="81"/>
        <v>5177.16</v>
      </c>
    </row>
    <row r="1172" spans="1:12" ht="13" hidden="1" x14ac:dyDescent="0.15">
      <c r="A1172" s="65" t="s">
        <v>96</v>
      </c>
      <c r="B1172" s="10">
        <v>0</v>
      </c>
      <c r="C1172" s="10">
        <v>0</v>
      </c>
      <c r="D1172" s="10">
        <v>0</v>
      </c>
      <c r="E1172" s="10">
        <v>0</v>
      </c>
      <c r="F1172" s="10">
        <v>54000</v>
      </c>
      <c r="G1172" s="10">
        <v>0</v>
      </c>
      <c r="H1172" s="10">
        <v>0</v>
      </c>
      <c r="I1172" s="10">
        <v>0</v>
      </c>
      <c r="J1172" s="10">
        <v>0</v>
      </c>
      <c r="K1172" s="10">
        <v>0</v>
      </c>
      <c r="L1172" s="10">
        <f t="shared" si="81"/>
        <v>54000</v>
      </c>
    </row>
    <row r="1173" spans="1:12" ht="13" hidden="1" x14ac:dyDescent="0.15">
      <c r="A1173" s="65" t="s">
        <v>95</v>
      </c>
      <c r="B1173" s="10">
        <v>0</v>
      </c>
      <c r="C1173" s="10">
        <v>0</v>
      </c>
      <c r="D1173" s="10">
        <v>0</v>
      </c>
      <c r="E1173" s="10">
        <v>111.15</v>
      </c>
      <c r="F1173" s="10">
        <v>1795.01</v>
      </c>
      <c r="G1173" s="10">
        <v>3642.84</v>
      </c>
      <c r="H1173" s="10">
        <v>6832.5</v>
      </c>
      <c r="I1173" s="10">
        <v>9998.14</v>
      </c>
      <c r="J1173" s="10">
        <v>4978.3</v>
      </c>
      <c r="K1173" s="10">
        <v>4984.8900000000003</v>
      </c>
      <c r="L1173" s="10">
        <f t="shared" si="81"/>
        <v>32342.829999999998</v>
      </c>
    </row>
    <row r="1174" spans="1:12" ht="13" hidden="1" x14ac:dyDescent="0.15">
      <c r="A1174" s="65" t="s">
        <v>94</v>
      </c>
      <c r="B1174" s="10">
        <v>0</v>
      </c>
      <c r="C1174" s="10">
        <v>0</v>
      </c>
      <c r="D1174" s="10">
        <v>0</v>
      </c>
      <c r="E1174" s="10">
        <v>1783.82</v>
      </c>
      <c r="F1174" s="10">
        <v>2585.0300000000002</v>
      </c>
      <c r="G1174" s="10">
        <v>-19.649999999999999</v>
      </c>
      <c r="H1174" s="10">
        <v>3802.06</v>
      </c>
      <c r="I1174" s="10">
        <v>6406.16</v>
      </c>
      <c r="J1174" s="10">
        <v>0</v>
      </c>
      <c r="K1174" s="10">
        <v>195.93</v>
      </c>
      <c r="L1174" s="10">
        <f t="shared" si="81"/>
        <v>14753.35</v>
      </c>
    </row>
    <row r="1175" spans="1:12" ht="13" hidden="1" x14ac:dyDescent="0.15">
      <c r="A1175" s="65" t="s">
        <v>93</v>
      </c>
      <c r="B1175" s="10">
        <v>21550.03</v>
      </c>
      <c r="C1175" s="10">
        <v>12626.78</v>
      </c>
      <c r="D1175" s="10">
        <v>21557.41</v>
      </c>
      <c r="E1175" s="10">
        <v>31695.88</v>
      </c>
      <c r="F1175" s="10">
        <v>20314.13</v>
      </c>
      <c r="G1175" s="10">
        <v>52174.55</v>
      </c>
      <c r="H1175" s="10">
        <v>33104.89</v>
      </c>
      <c r="I1175" s="10">
        <v>47004.58</v>
      </c>
      <c r="J1175" s="10">
        <v>33813.01</v>
      </c>
      <c r="K1175" s="10">
        <v>30055.01</v>
      </c>
      <c r="L1175" s="10">
        <f t="shared" si="81"/>
        <v>303896.27000000008</v>
      </c>
    </row>
    <row r="1176" spans="1:12" ht="13" hidden="1" x14ac:dyDescent="0.15">
      <c r="A1176" s="65" t="s">
        <v>92</v>
      </c>
      <c r="B1176" s="10">
        <v>0</v>
      </c>
      <c r="C1176" s="10">
        <v>0</v>
      </c>
      <c r="D1176" s="10">
        <v>0</v>
      </c>
      <c r="E1176" s="10">
        <v>0</v>
      </c>
      <c r="F1176" s="10">
        <v>0</v>
      </c>
      <c r="G1176" s="10">
        <v>0</v>
      </c>
      <c r="H1176" s="10">
        <v>0</v>
      </c>
      <c r="I1176" s="10">
        <v>1461.09</v>
      </c>
      <c r="J1176" s="10">
        <v>0</v>
      </c>
      <c r="K1176" s="10">
        <v>0</v>
      </c>
      <c r="L1176" s="10">
        <f t="shared" si="81"/>
        <v>1461.09</v>
      </c>
    </row>
    <row r="1177" spans="1:12" ht="13" hidden="1" x14ac:dyDescent="0.15">
      <c r="A1177" s="65" t="s">
        <v>91</v>
      </c>
      <c r="B1177" s="10">
        <v>5612.64</v>
      </c>
      <c r="C1177" s="10">
        <v>5304.82</v>
      </c>
      <c r="D1177" s="10">
        <v>9200.16</v>
      </c>
      <c r="E1177" s="10">
        <v>10813.64</v>
      </c>
      <c r="F1177" s="10">
        <v>5158.7700000000004</v>
      </c>
      <c r="G1177" s="10">
        <v>16985.52</v>
      </c>
      <c r="H1177" s="10">
        <v>7154.42</v>
      </c>
      <c r="I1177" s="10">
        <v>16572</v>
      </c>
      <c r="J1177" s="10">
        <v>10228.76</v>
      </c>
      <c r="K1177" s="10">
        <v>10552.55</v>
      </c>
      <c r="L1177" s="10">
        <f t="shared" si="81"/>
        <v>97583.28</v>
      </c>
    </row>
    <row r="1178" spans="1:12" ht="13" hidden="1" x14ac:dyDescent="0.15">
      <c r="A1178" s="65" t="s">
        <v>90</v>
      </c>
      <c r="B1178" s="10">
        <v>29563.77</v>
      </c>
      <c r="C1178" s="10">
        <v>26059.88</v>
      </c>
      <c r="D1178" s="10">
        <v>28080.42</v>
      </c>
      <c r="E1178" s="10">
        <v>40033.54</v>
      </c>
      <c r="F1178" s="10">
        <v>63590.78</v>
      </c>
      <c r="G1178" s="10">
        <v>70472.19</v>
      </c>
      <c r="H1178" s="10">
        <v>51413.54</v>
      </c>
      <c r="I1178" s="10">
        <v>51213.07</v>
      </c>
      <c r="J1178" s="10">
        <v>68279.899999999994</v>
      </c>
      <c r="K1178" s="10">
        <v>55862.52</v>
      </c>
      <c r="L1178" s="10">
        <f t="shared" si="81"/>
        <v>484569.61</v>
      </c>
    </row>
    <row r="1179" spans="1:12" ht="13" hidden="1" x14ac:dyDescent="0.15">
      <c r="A1179" s="65" t="s">
        <v>89</v>
      </c>
      <c r="B1179" s="10">
        <v>0</v>
      </c>
      <c r="C1179" s="10">
        <v>0</v>
      </c>
      <c r="D1179" s="10">
        <v>0</v>
      </c>
      <c r="E1179" s="10">
        <v>108.34</v>
      </c>
      <c r="F1179" s="10">
        <v>16069.28</v>
      </c>
      <c r="G1179" s="10">
        <v>159.47</v>
      </c>
      <c r="H1179" s="10">
        <v>-2451.08</v>
      </c>
      <c r="I1179" s="10">
        <v>-11008.92</v>
      </c>
      <c r="J1179" s="10">
        <v>-2759.59</v>
      </c>
      <c r="K1179" s="10">
        <v>-5588.61</v>
      </c>
      <c r="L1179" s="10">
        <f t="shared" si="81"/>
        <v>-5471.11</v>
      </c>
    </row>
    <row r="1180" spans="1:12" ht="13" hidden="1" x14ac:dyDescent="0.15">
      <c r="A1180" s="65" t="s">
        <v>88</v>
      </c>
      <c r="B1180" s="10">
        <v>130.41999999999999</v>
      </c>
      <c r="C1180" s="10">
        <v>0</v>
      </c>
      <c r="D1180" s="10">
        <v>0</v>
      </c>
      <c r="E1180" s="10">
        <v>288.75</v>
      </c>
      <c r="F1180" s="10">
        <v>9313.81</v>
      </c>
      <c r="G1180" s="10">
        <v>9077.02</v>
      </c>
      <c r="H1180" s="10">
        <v>9403.6200000000008</v>
      </c>
      <c r="I1180" s="10">
        <v>9296.3799999999992</v>
      </c>
      <c r="J1180" s="10">
        <v>9190.5400000000009</v>
      </c>
      <c r="K1180" s="10">
        <v>6782.82</v>
      </c>
      <c r="L1180" s="10">
        <f t="shared" si="81"/>
        <v>53483.360000000001</v>
      </c>
    </row>
    <row r="1181" spans="1:12" ht="13" hidden="1" x14ac:dyDescent="0.15">
      <c r="A1181" s="65" t="s">
        <v>87</v>
      </c>
      <c r="B1181" s="10">
        <v>0</v>
      </c>
      <c r="C1181" s="10">
        <v>0</v>
      </c>
      <c r="D1181" s="10">
        <v>0</v>
      </c>
      <c r="E1181" s="10">
        <v>0</v>
      </c>
      <c r="F1181" s="10">
        <v>0</v>
      </c>
      <c r="G1181" s="10">
        <v>2228.5</v>
      </c>
      <c r="H1181" s="10">
        <v>2127.7199999999998</v>
      </c>
      <c r="I1181" s="10">
        <v>2058.69</v>
      </c>
      <c r="J1181" s="10">
        <v>1248.33</v>
      </c>
      <c r="K1181" s="10">
        <v>234.77</v>
      </c>
      <c r="L1181" s="10">
        <f t="shared" si="81"/>
        <v>7898.01</v>
      </c>
    </row>
    <row r="1182" spans="1:12" ht="13" hidden="1" x14ac:dyDescent="0.15">
      <c r="A1182" s="65" t="s">
        <v>86</v>
      </c>
      <c r="B1182" s="10">
        <v>0</v>
      </c>
      <c r="C1182" s="10">
        <v>0</v>
      </c>
      <c r="D1182" s="10">
        <v>0</v>
      </c>
      <c r="E1182" s="10">
        <v>1207.1400000000001</v>
      </c>
      <c r="F1182" s="10">
        <v>14826.17</v>
      </c>
      <c r="G1182" s="10">
        <v>14697.51</v>
      </c>
      <c r="H1182" s="10">
        <v>13861.24</v>
      </c>
      <c r="I1182" s="10">
        <v>13356.37</v>
      </c>
      <c r="J1182" s="10">
        <v>13728.26</v>
      </c>
      <c r="K1182" s="10">
        <v>6665.06</v>
      </c>
      <c r="L1182" s="10">
        <f t="shared" si="81"/>
        <v>78341.75</v>
      </c>
    </row>
    <row r="1183" spans="1:12" ht="13" hidden="1" x14ac:dyDescent="0.15">
      <c r="A1183" s="65" t="s">
        <v>85</v>
      </c>
      <c r="B1183" s="10">
        <v>0</v>
      </c>
      <c r="C1183" s="10">
        <v>0</v>
      </c>
      <c r="D1183" s="10">
        <v>0</v>
      </c>
      <c r="E1183" s="10">
        <v>3289.31</v>
      </c>
      <c r="F1183" s="10">
        <v>41760.04</v>
      </c>
      <c r="G1183" s="10">
        <v>41192.97</v>
      </c>
      <c r="H1183" s="10">
        <v>39211.599999999999</v>
      </c>
      <c r="I1183" s="10">
        <v>43654.54</v>
      </c>
      <c r="J1183" s="10">
        <v>38960.31</v>
      </c>
      <c r="K1183" s="10">
        <v>18972.919999999998</v>
      </c>
      <c r="L1183" s="10">
        <f t="shared" si="81"/>
        <v>227041.69</v>
      </c>
    </row>
    <row r="1184" spans="1:12" ht="13" hidden="1" x14ac:dyDescent="0.15">
      <c r="A1184" s="65" t="s">
        <v>84</v>
      </c>
      <c r="B1184" s="10">
        <v>107.42</v>
      </c>
      <c r="C1184" s="10">
        <v>139.63</v>
      </c>
      <c r="D1184" s="10">
        <v>139.36000000000001</v>
      </c>
      <c r="E1184" s="10">
        <v>126.18</v>
      </c>
      <c r="F1184" s="10">
        <v>147.75</v>
      </c>
      <c r="G1184" s="10">
        <v>170.16</v>
      </c>
      <c r="H1184" s="10">
        <v>230.5</v>
      </c>
      <c r="I1184" s="10">
        <v>288.92</v>
      </c>
      <c r="J1184" s="10">
        <v>293.52</v>
      </c>
      <c r="K1184" s="10">
        <v>308.10000000000002</v>
      </c>
      <c r="L1184" s="10">
        <f t="shared" si="81"/>
        <v>1951.54</v>
      </c>
    </row>
    <row r="1185" spans="1:12" ht="13" hidden="1" x14ac:dyDescent="0.15">
      <c r="A1185" s="65" t="s">
        <v>83</v>
      </c>
      <c r="B1185" s="10">
        <v>25938.27</v>
      </c>
      <c r="C1185" s="10">
        <v>19009.03</v>
      </c>
      <c r="D1185" s="10">
        <v>11693.66</v>
      </c>
      <c r="E1185" s="10">
        <v>6975.69</v>
      </c>
      <c r="F1185" s="10">
        <v>58366.41</v>
      </c>
      <c r="G1185" s="10">
        <v>34021.480000000003</v>
      </c>
      <c r="H1185" s="10">
        <v>22646.06</v>
      </c>
      <c r="I1185" s="10">
        <v>44917.24</v>
      </c>
      <c r="J1185" s="10">
        <v>57635.82</v>
      </c>
      <c r="K1185" s="10">
        <v>26072.14</v>
      </c>
      <c r="L1185" s="10">
        <f t="shared" si="81"/>
        <v>307275.8</v>
      </c>
    </row>
    <row r="1186" spans="1:12" ht="13" hidden="1" x14ac:dyDescent="0.15">
      <c r="A1186" s="65" t="s">
        <v>82</v>
      </c>
      <c r="B1186" s="10">
        <v>21256.53</v>
      </c>
      <c r="C1186" s="10">
        <v>21175.07</v>
      </c>
      <c r="D1186" s="10">
        <v>21030.560000000001</v>
      </c>
      <c r="E1186" s="10">
        <v>20815.63</v>
      </c>
      <c r="F1186" s="10">
        <v>38842.11</v>
      </c>
      <c r="G1186" s="10">
        <v>54255.19</v>
      </c>
      <c r="H1186" s="10">
        <v>43672.84</v>
      </c>
      <c r="I1186" s="10">
        <v>66204.399999999994</v>
      </c>
      <c r="J1186" s="10">
        <v>64662.66</v>
      </c>
      <c r="K1186" s="10">
        <v>36030.1</v>
      </c>
      <c r="L1186" s="10">
        <f t="shared" si="81"/>
        <v>387945.08999999997</v>
      </c>
    </row>
    <row r="1187" spans="1:12" ht="13" hidden="1" x14ac:dyDescent="0.15">
      <c r="A1187" s="65" t="s">
        <v>81</v>
      </c>
      <c r="B1187" s="10">
        <v>0</v>
      </c>
      <c r="C1187" s="10">
        <v>6198.42</v>
      </c>
      <c r="D1187" s="10">
        <v>6102.04</v>
      </c>
      <c r="E1187" s="10">
        <v>4959.26</v>
      </c>
      <c r="F1187" s="10">
        <v>4652.6499999999996</v>
      </c>
      <c r="G1187" s="10">
        <v>4713.26</v>
      </c>
      <c r="H1187" s="10">
        <v>5702.87</v>
      </c>
      <c r="I1187" s="10">
        <v>7634.8</v>
      </c>
      <c r="J1187" s="10">
        <v>10860.26</v>
      </c>
      <c r="K1187" s="10">
        <v>7770.39</v>
      </c>
      <c r="L1187" s="10">
        <f t="shared" si="81"/>
        <v>58593.950000000004</v>
      </c>
    </row>
    <row r="1188" spans="1:12" ht="13" hidden="1" x14ac:dyDescent="0.15">
      <c r="A1188" s="65" t="s">
        <v>218</v>
      </c>
      <c r="B1188" s="10">
        <v>0</v>
      </c>
      <c r="C1188" s="10">
        <v>0</v>
      </c>
      <c r="D1188" s="10">
        <v>0</v>
      </c>
      <c r="E1188" s="10">
        <v>0</v>
      </c>
      <c r="F1188" s="10">
        <v>0</v>
      </c>
      <c r="G1188" s="10">
        <v>1012.57</v>
      </c>
      <c r="H1188" s="10">
        <v>1774.36</v>
      </c>
      <c r="I1188" s="10">
        <v>2729.27</v>
      </c>
      <c r="J1188" s="10">
        <v>3402.83</v>
      </c>
      <c r="K1188" s="10">
        <v>2486.52</v>
      </c>
      <c r="L1188" s="10">
        <f t="shared" si="81"/>
        <v>11405.55</v>
      </c>
    </row>
    <row r="1189" spans="1:12" ht="13" hidden="1" x14ac:dyDescent="0.15">
      <c r="A1189" s="65" t="s">
        <v>75</v>
      </c>
      <c r="B1189" s="10">
        <v>0</v>
      </c>
      <c r="C1189" s="10">
        <v>0</v>
      </c>
      <c r="D1189" s="10">
        <v>0</v>
      </c>
      <c r="E1189" s="10">
        <v>0</v>
      </c>
      <c r="F1189" s="10">
        <v>-245.36</v>
      </c>
      <c r="G1189" s="10">
        <v>403.61</v>
      </c>
      <c r="H1189" s="10">
        <v>9439.5400000000009</v>
      </c>
      <c r="I1189" s="10">
        <v>20604.96</v>
      </c>
      <c r="J1189" s="10">
        <v>5078.4799999999996</v>
      </c>
      <c r="K1189" s="10">
        <v>-5657.01</v>
      </c>
      <c r="L1189" s="10">
        <f t="shared" si="81"/>
        <v>29624.219999999994</v>
      </c>
    </row>
    <row r="1190" spans="1:12" ht="13" hidden="1" x14ac:dyDescent="0.15">
      <c r="A1190" s="65" t="s">
        <v>74</v>
      </c>
      <c r="B1190" s="10">
        <v>62753.120000000003</v>
      </c>
      <c r="C1190" s="10">
        <v>35066.51</v>
      </c>
      <c r="D1190" s="10">
        <v>40826.01</v>
      </c>
      <c r="E1190" s="10">
        <v>40219.86</v>
      </c>
      <c r="F1190" s="10">
        <v>80253.27</v>
      </c>
      <c r="G1190" s="10">
        <v>65527.21</v>
      </c>
      <c r="H1190" s="10">
        <v>53869.36</v>
      </c>
      <c r="I1190" s="10">
        <v>64779.85</v>
      </c>
      <c r="J1190" s="10">
        <v>91557.01</v>
      </c>
      <c r="K1190" s="10">
        <v>-2923.96</v>
      </c>
      <c r="L1190" s="10">
        <f t="shared" si="81"/>
        <v>531928.24</v>
      </c>
    </row>
    <row r="1191" spans="1:12" ht="13" hidden="1" x14ac:dyDescent="0.15">
      <c r="A1191" s="65" t="s">
        <v>73</v>
      </c>
      <c r="B1191" s="10">
        <v>8230.77</v>
      </c>
      <c r="C1191" s="10">
        <v>6213.94</v>
      </c>
      <c r="D1191" s="10">
        <v>-6540.88</v>
      </c>
      <c r="E1191" s="10">
        <v>9065.2999999999993</v>
      </c>
      <c r="F1191" s="10">
        <v>60607.19</v>
      </c>
      <c r="G1191" s="10">
        <v>14439.42</v>
      </c>
      <c r="H1191" s="10">
        <v>5910.12</v>
      </c>
      <c r="I1191" s="10">
        <v>-13897.26</v>
      </c>
      <c r="J1191" s="10">
        <v>3982.14</v>
      </c>
      <c r="K1191" s="10">
        <v>-26697.56</v>
      </c>
      <c r="L1191" s="10">
        <f t="shared" si="81"/>
        <v>61313.180000000008</v>
      </c>
    </row>
    <row r="1192" spans="1:12" ht="13" hidden="1" x14ac:dyDescent="0.15">
      <c r="A1192" s="65" t="s">
        <v>71</v>
      </c>
      <c r="B1192" s="10">
        <v>196893.04</v>
      </c>
      <c r="C1192" s="10">
        <v>195000.06</v>
      </c>
      <c r="D1192" s="10">
        <v>195000.06</v>
      </c>
      <c r="E1192" s="10">
        <v>197690.23</v>
      </c>
      <c r="F1192" s="10">
        <v>402281.4</v>
      </c>
      <c r="G1192" s="10">
        <v>414450.3</v>
      </c>
      <c r="H1192" s="10">
        <v>427343.16</v>
      </c>
      <c r="I1192" s="10">
        <v>558551.91</v>
      </c>
      <c r="J1192" s="10">
        <v>578812.07999999996</v>
      </c>
      <c r="K1192" s="10">
        <v>368058.09</v>
      </c>
      <c r="L1192" s="10">
        <f t="shared" si="81"/>
        <v>3534080.33</v>
      </c>
    </row>
    <row r="1193" spans="1:12" ht="13" hidden="1" x14ac:dyDescent="0.15">
      <c r="A1193" s="66" t="s">
        <v>253</v>
      </c>
      <c r="B1193" s="16">
        <f t="shared" ref="B1193:L1193" si="82">SUM(B1151:B1192)</f>
        <v>404120.72</v>
      </c>
      <c r="C1193" s="16">
        <f t="shared" si="82"/>
        <v>363828.98</v>
      </c>
      <c r="D1193" s="16">
        <f t="shared" si="82"/>
        <v>368992.04000000004</v>
      </c>
      <c r="E1193" s="16">
        <f t="shared" si="82"/>
        <v>412470.27</v>
      </c>
      <c r="F1193" s="16">
        <f t="shared" si="82"/>
        <v>966634.02999999991</v>
      </c>
      <c r="G1193" s="16">
        <f t="shared" si="82"/>
        <v>889554.60999999987</v>
      </c>
      <c r="H1193" s="16">
        <f t="shared" si="82"/>
        <v>835250.71999999986</v>
      </c>
      <c r="I1193" s="16">
        <f t="shared" si="82"/>
        <v>1072526</v>
      </c>
      <c r="J1193" s="16">
        <f t="shared" si="82"/>
        <v>1154552.1499999999</v>
      </c>
      <c r="K1193" s="16">
        <f t="shared" si="82"/>
        <v>634330.11999999988</v>
      </c>
      <c r="L1193" s="16">
        <f t="shared" si="82"/>
        <v>7102259.6400000006</v>
      </c>
    </row>
    <row r="1194" spans="1:12" ht="13" hidden="1" x14ac:dyDescent="0.15">
      <c r="A1194" s="64" t="s">
        <v>254</v>
      </c>
      <c r="B1194" s="7"/>
      <c r="C1194" s="7"/>
      <c r="D1194" s="7"/>
      <c r="E1194" s="7"/>
      <c r="F1194" s="7"/>
      <c r="G1194" s="7"/>
      <c r="H1194" s="7"/>
      <c r="I1194" s="7"/>
      <c r="J1194" s="7"/>
      <c r="K1194" s="7"/>
      <c r="L1194" s="7"/>
    </row>
    <row r="1195" spans="1:12" ht="13" hidden="1" x14ac:dyDescent="0.15">
      <c r="A1195" s="65" t="s">
        <v>107</v>
      </c>
      <c r="B1195" s="10">
        <v>0</v>
      </c>
      <c r="C1195" s="10">
        <v>0</v>
      </c>
      <c r="D1195" s="10">
        <v>0</v>
      </c>
      <c r="E1195" s="10">
        <v>334.63</v>
      </c>
      <c r="F1195" s="10">
        <v>0</v>
      </c>
      <c r="G1195" s="10">
        <v>0</v>
      </c>
      <c r="H1195" s="10">
        <v>0</v>
      </c>
      <c r="I1195" s="10">
        <v>0</v>
      </c>
      <c r="J1195" s="10">
        <v>0</v>
      </c>
      <c r="K1195" s="10">
        <v>0</v>
      </c>
      <c r="L1195" s="10">
        <f t="shared" ref="L1195:L1201" si="83">SUM(B1195:K1195)</f>
        <v>334.63</v>
      </c>
    </row>
    <row r="1196" spans="1:12" ht="13" hidden="1" x14ac:dyDescent="0.15">
      <c r="A1196" s="65" t="s">
        <v>103</v>
      </c>
      <c r="B1196" s="10">
        <v>0</v>
      </c>
      <c r="C1196" s="10">
        <v>0</v>
      </c>
      <c r="D1196" s="10">
        <v>0</v>
      </c>
      <c r="E1196" s="10">
        <v>8.2799999999999994</v>
      </c>
      <c r="F1196" s="10">
        <v>0</v>
      </c>
      <c r="G1196" s="10">
        <v>0</v>
      </c>
      <c r="H1196" s="10">
        <v>0</v>
      </c>
      <c r="I1196" s="10">
        <v>0</v>
      </c>
      <c r="J1196" s="10">
        <v>0</v>
      </c>
      <c r="K1196" s="10">
        <v>0</v>
      </c>
      <c r="L1196" s="10">
        <f t="shared" si="83"/>
        <v>8.2799999999999994</v>
      </c>
    </row>
    <row r="1197" spans="1:12" ht="13" hidden="1" x14ac:dyDescent="0.15">
      <c r="A1197" s="65" t="s">
        <v>94</v>
      </c>
      <c r="B1197" s="10">
        <v>0</v>
      </c>
      <c r="C1197" s="10">
        <v>0</v>
      </c>
      <c r="D1197" s="10">
        <v>0</v>
      </c>
      <c r="E1197" s="10">
        <v>6.74</v>
      </c>
      <c r="F1197" s="10">
        <v>0</v>
      </c>
      <c r="G1197" s="10">
        <v>0</v>
      </c>
      <c r="H1197" s="10">
        <v>0</v>
      </c>
      <c r="I1197" s="10">
        <v>0</v>
      </c>
      <c r="J1197" s="10">
        <v>0</v>
      </c>
      <c r="K1197" s="10">
        <v>0</v>
      </c>
      <c r="L1197" s="10">
        <f t="shared" si="83"/>
        <v>6.74</v>
      </c>
    </row>
    <row r="1198" spans="1:12" ht="13" hidden="1" x14ac:dyDescent="0.15">
      <c r="A1198" s="65" t="s">
        <v>93</v>
      </c>
      <c r="B1198" s="10">
        <v>0</v>
      </c>
      <c r="C1198" s="10">
        <v>0</v>
      </c>
      <c r="D1198" s="10">
        <v>0</v>
      </c>
      <c r="E1198" s="10">
        <v>1112.08</v>
      </c>
      <c r="F1198" s="10">
        <v>0</v>
      </c>
      <c r="G1198" s="10">
        <v>0</v>
      </c>
      <c r="H1198" s="10">
        <v>0</v>
      </c>
      <c r="I1198" s="10">
        <v>0</v>
      </c>
      <c r="J1198" s="10">
        <v>0</v>
      </c>
      <c r="K1198" s="10">
        <v>0</v>
      </c>
      <c r="L1198" s="10">
        <f t="shared" si="83"/>
        <v>1112.08</v>
      </c>
    </row>
    <row r="1199" spans="1:12" ht="13" hidden="1" x14ac:dyDescent="0.15">
      <c r="A1199" s="65" t="s">
        <v>91</v>
      </c>
      <c r="B1199" s="10">
        <v>0</v>
      </c>
      <c r="C1199" s="10">
        <v>0</v>
      </c>
      <c r="D1199" s="10">
        <v>0</v>
      </c>
      <c r="E1199" s="10">
        <v>1207.6199999999999</v>
      </c>
      <c r="F1199" s="10">
        <v>0</v>
      </c>
      <c r="G1199" s="10">
        <v>0</v>
      </c>
      <c r="H1199" s="10">
        <v>0</v>
      </c>
      <c r="I1199" s="10">
        <v>0</v>
      </c>
      <c r="J1199" s="10">
        <v>0</v>
      </c>
      <c r="K1199" s="10">
        <v>0</v>
      </c>
      <c r="L1199" s="10">
        <f t="shared" si="83"/>
        <v>1207.6199999999999</v>
      </c>
    </row>
    <row r="1200" spans="1:12" ht="13" hidden="1" x14ac:dyDescent="0.15">
      <c r="A1200" s="65" t="s">
        <v>90</v>
      </c>
      <c r="B1200" s="10">
        <v>0</v>
      </c>
      <c r="C1200" s="10">
        <v>0</v>
      </c>
      <c r="D1200" s="10">
        <v>0</v>
      </c>
      <c r="E1200" s="10">
        <v>3898.32</v>
      </c>
      <c r="F1200" s="10">
        <v>0</v>
      </c>
      <c r="G1200" s="10">
        <v>0</v>
      </c>
      <c r="H1200" s="10">
        <v>0</v>
      </c>
      <c r="I1200" s="10">
        <v>0</v>
      </c>
      <c r="J1200" s="10">
        <v>0</v>
      </c>
      <c r="K1200" s="10">
        <v>0</v>
      </c>
      <c r="L1200" s="10">
        <f t="shared" si="83"/>
        <v>3898.32</v>
      </c>
    </row>
    <row r="1201" spans="1:12" ht="13" hidden="1" x14ac:dyDescent="0.15">
      <c r="A1201" s="65" t="s">
        <v>255</v>
      </c>
      <c r="B1201" s="10">
        <v>0</v>
      </c>
      <c r="C1201" s="10">
        <v>0</v>
      </c>
      <c r="D1201" s="10">
        <v>0</v>
      </c>
      <c r="E1201" s="10">
        <v>0</v>
      </c>
      <c r="F1201" s="10">
        <v>201868</v>
      </c>
      <c r="G1201" s="10">
        <v>201868</v>
      </c>
      <c r="H1201" s="10">
        <v>201868</v>
      </c>
      <c r="I1201" s="10">
        <v>201868</v>
      </c>
      <c r="J1201" s="10">
        <v>201868</v>
      </c>
      <c r="K1201" s="10">
        <v>134578.45000000001</v>
      </c>
      <c r="L1201" s="10">
        <f t="shared" si="83"/>
        <v>1143918.45</v>
      </c>
    </row>
    <row r="1202" spans="1:12" ht="13" hidden="1" x14ac:dyDescent="0.15">
      <c r="A1202" s="66" t="s">
        <v>256</v>
      </c>
      <c r="B1202" s="16">
        <f t="shared" ref="B1202:L1202" si="84">SUM(B1195:B1201)</f>
        <v>0</v>
      </c>
      <c r="C1202" s="16">
        <f t="shared" si="84"/>
        <v>0</v>
      </c>
      <c r="D1202" s="16">
        <f t="shared" si="84"/>
        <v>0</v>
      </c>
      <c r="E1202" s="16">
        <f t="shared" si="84"/>
        <v>6567.67</v>
      </c>
      <c r="F1202" s="16">
        <f t="shared" si="84"/>
        <v>201868</v>
      </c>
      <c r="G1202" s="16">
        <f t="shared" si="84"/>
        <v>201868</v>
      </c>
      <c r="H1202" s="16">
        <f t="shared" si="84"/>
        <v>201868</v>
      </c>
      <c r="I1202" s="16">
        <f t="shared" si="84"/>
        <v>201868</v>
      </c>
      <c r="J1202" s="16">
        <f t="shared" si="84"/>
        <v>201868</v>
      </c>
      <c r="K1202" s="16">
        <f t="shared" si="84"/>
        <v>134578.45000000001</v>
      </c>
      <c r="L1202" s="16">
        <f t="shared" si="84"/>
        <v>1150486.1199999999</v>
      </c>
    </row>
    <row r="1203" spans="1:12" ht="13" hidden="1" x14ac:dyDescent="0.15">
      <c r="A1203" s="64" t="s">
        <v>257</v>
      </c>
      <c r="B1203" s="7"/>
      <c r="C1203" s="7"/>
      <c r="D1203" s="7"/>
      <c r="E1203" s="7"/>
      <c r="F1203" s="7"/>
      <c r="G1203" s="7"/>
      <c r="H1203" s="7"/>
      <c r="I1203" s="7"/>
      <c r="J1203" s="7"/>
      <c r="K1203" s="7"/>
      <c r="L1203" s="7"/>
    </row>
    <row r="1204" spans="1:12" ht="13" hidden="1" x14ac:dyDescent="0.15">
      <c r="A1204" s="65" t="s">
        <v>129</v>
      </c>
      <c r="B1204" s="10">
        <v>0</v>
      </c>
      <c r="C1204" s="10">
        <v>0</v>
      </c>
      <c r="D1204" s="10">
        <v>0</v>
      </c>
      <c r="E1204" s="10">
        <v>11723.15</v>
      </c>
      <c r="F1204" s="10">
        <v>16436.23</v>
      </c>
      <c r="G1204" s="10">
        <v>19926.87</v>
      </c>
      <c r="H1204" s="10">
        <v>16611.63</v>
      </c>
      <c r="I1204" s="10">
        <v>22943.97</v>
      </c>
      <c r="J1204" s="10">
        <v>23870.67</v>
      </c>
      <c r="K1204" s="10">
        <v>18107.240000000002</v>
      </c>
      <c r="L1204" s="10">
        <f t="shared" ref="L1204:L1227" si="85">SUM(B1204:K1204)</f>
        <v>129619.76000000001</v>
      </c>
    </row>
    <row r="1205" spans="1:12" ht="13" hidden="1" x14ac:dyDescent="0.15">
      <c r="A1205" s="65" t="s">
        <v>127</v>
      </c>
      <c r="B1205" s="10">
        <v>0</v>
      </c>
      <c r="C1205" s="10">
        <v>0</v>
      </c>
      <c r="D1205" s="10">
        <v>0</v>
      </c>
      <c r="E1205" s="10">
        <v>5402.17</v>
      </c>
      <c r="F1205" s="10">
        <v>8966.09</v>
      </c>
      <c r="G1205" s="10">
        <v>6340.67</v>
      </c>
      <c r="H1205" s="10">
        <v>4838.8900000000003</v>
      </c>
      <c r="I1205" s="10">
        <v>9464.1200000000008</v>
      </c>
      <c r="J1205" s="10">
        <v>10596.52</v>
      </c>
      <c r="K1205" s="10">
        <v>6100.2</v>
      </c>
      <c r="L1205" s="10">
        <f t="shared" si="85"/>
        <v>51708.66</v>
      </c>
    </row>
    <row r="1206" spans="1:12" ht="13" hidden="1" x14ac:dyDescent="0.15">
      <c r="A1206" s="65" t="s">
        <v>126</v>
      </c>
      <c r="B1206" s="10">
        <v>0</v>
      </c>
      <c r="C1206" s="10">
        <v>0</v>
      </c>
      <c r="D1206" s="10">
        <v>0</v>
      </c>
      <c r="E1206" s="10">
        <v>5026.3</v>
      </c>
      <c r="F1206" s="10">
        <v>6510.02</v>
      </c>
      <c r="G1206" s="10">
        <v>3885.7</v>
      </c>
      <c r="H1206" s="10">
        <v>3070.9</v>
      </c>
      <c r="I1206" s="10">
        <v>2155.4899999999998</v>
      </c>
      <c r="J1206" s="10">
        <v>3810.54</v>
      </c>
      <c r="K1206" s="10">
        <v>1129.6199999999999</v>
      </c>
      <c r="L1206" s="10">
        <f t="shared" si="85"/>
        <v>25588.570000000003</v>
      </c>
    </row>
    <row r="1207" spans="1:12" ht="13" hidden="1" x14ac:dyDescent="0.15">
      <c r="A1207" s="65" t="s">
        <v>125</v>
      </c>
      <c r="B1207" s="10">
        <v>0</v>
      </c>
      <c r="C1207" s="10">
        <v>0</v>
      </c>
      <c r="D1207" s="10">
        <v>0</v>
      </c>
      <c r="E1207" s="10">
        <v>1548.67</v>
      </c>
      <c r="F1207" s="10">
        <v>5241.47</v>
      </c>
      <c r="G1207" s="10">
        <v>3304.92</v>
      </c>
      <c r="H1207" s="10">
        <v>6500.6</v>
      </c>
      <c r="I1207" s="10">
        <v>5821.44</v>
      </c>
      <c r="J1207" s="10">
        <v>18788.099999999999</v>
      </c>
      <c r="K1207" s="10">
        <v>2332.73</v>
      </c>
      <c r="L1207" s="10">
        <f t="shared" si="85"/>
        <v>43537.93</v>
      </c>
    </row>
    <row r="1208" spans="1:12" ht="13" hidden="1" x14ac:dyDescent="0.15">
      <c r="A1208" s="65" t="s">
        <v>124</v>
      </c>
      <c r="B1208" s="10">
        <v>0</v>
      </c>
      <c r="C1208" s="10">
        <v>0</v>
      </c>
      <c r="D1208" s="10">
        <v>0</v>
      </c>
      <c r="E1208" s="10">
        <v>3429.76</v>
      </c>
      <c r="F1208" s="10">
        <v>10401.35</v>
      </c>
      <c r="G1208" s="10">
        <v>10105.459999999999</v>
      </c>
      <c r="H1208" s="10">
        <v>8321.5</v>
      </c>
      <c r="I1208" s="10">
        <v>8823.66</v>
      </c>
      <c r="J1208" s="10">
        <v>13900.41</v>
      </c>
      <c r="K1208" s="10">
        <v>8822.58</v>
      </c>
      <c r="L1208" s="10">
        <f t="shared" si="85"/>
        <v>63804.72</v>
      </c>
    </row>
    <row r="1209" spans="1:12" ht="13" hidden="1" x14ac:dyDescent="0.15">
      <c r="A1209" s="65" t="s">
        <v>123</v>
      </c>
      <c r="B1209" s="10">
        <v>0</v>
      </c>
      <c r="C1209" s="10">
        <v>0</v>
      </c>
      <c r="D1209" s="10">
        <v>0</v>
      </c>
      <c r="E1209" s="10">
        <v>1478.85</v>
      </c>
      <c r="F1209" s="10">
        <v>5680.15</v>
      </c>
      <c r="G1209" s="10">
        <v>5637.29</v>
      </c>
      <c r="H1209" s="10">
        <v>4950.3</v>
      </c>
      <c r="I1209" s="10">
        <v>4737.12</v>
      </c>
      <c r="J1209" s="10">
        <v>5880.25</v>
      </c>
      <c r="K1209" s="10">
        <v>4441.6400000000003</v>
      </c>
      <c r="L1209" s="10">
        <f t="shared" si="85"/>
        <v>32805.599999999999</v>
      </c>
    </row>
    <row r="1210" spans="1:12" ht="13" hidden="1" x14ac:dyDescent="0.15">
      <c r="A1210" s="65" t="s">
        <v>120</v>
      </c>
      <c r="B1210" s="10">
        <v>0</v>
      </c>
      <c r="C1210" s="10">
        <v>0</v>
      </c>
      <c r="D1210" s="10">
        <v>0</v>
      </c>
      <c r="E1210" s="10">
        <v>0</v>
      </c>
      <c r="F1210" s="10">
        <v>0</v>
      </c>
      <c r="G1210" s="10">
        <v>0</v>
      </c>
      <c r="H1210" s="10">
        <v>40</v>
      </c>
      <c r="I1210" s="10">
        <v>0</v>
      </c>
      <c r="J1210" s="10">
        <v>0</v>
      </c>
      <c r="K1210" s="10">
        <v>102.5</v>
      </c>
      <c r="L1210" s="10">
        <f t="shared" si="85"/>
        <v>142.5</v>
      </c>
    </row>
    <row r="1211" spans="1:12" ht="13" hidden="1" x14ac:dyDescent="0.15">
      <c r="A1211" s="65" t="s">
        <v>137</v>
      </c>
      <c r="B1211" s="10">
        <v>0</v>
      </c>
      <c r="C1211" s="10">
        <v>0</v>
      </c>
      <c r="D1211" s="10">
        <v>0</v>
      </c>
      <c r="E1211" s="10">
        <v>0</v>
      </c>
      <c r="F1211" s="10">
        <v>22.7</v>
      </c>
      <c r="G1211" s="10">
        <v>12.01</v>
      </c>
      <c r="H1211" s="10">
        <v>34.71</v>
      </c>
      <c r="I1211" s="10">
        <v>34.71</v>
      </c>
      <c r="J1211" s="10">
        <v>34.71</v>
      </c>
      <c r="K1211" s="10">
        <v>23.14</v>
      </c>
      <c r="L1211" s="10">
        <f t="shared" si="85"/>
        <v>161.98000000000002</v>
      </c>
    </row>
    <row r="1212" spans="1:12" ht="13" hidden="1" x14ac:dyDescent="0.15">
      <c r="A1212" s="65" t="s">
        <v>106</v>
      </c>
      <c r="B1212" s="10">
        <v>0</v>
      </c>
      <c r="C1212" s="10">
        <v>0</v>
      </c>
      <c r="D1212" s="10">
        <v>0</v>
      </c>
      <c r="E1212" s="10">
        <v>0</v>
      </c>
      <c r="F1212" s="10">
        <v>19.579999999999998</v>
      </c>
      <c r="G1212" s="10">
        <v>13.57</v>
      </c>
      <c r="H1212" s="10">
        <v>13.74</v>
      </c>
      <c r="I1212" s="10">
        <v>11.09</v>
      </c>
      <c r="J1212" s="10">
        <v>0</v>
      </c>
      <c r="K1212" s="10">
        <v>0</v>
      </c>
      <c r="L1212" s="10">
        <f t="shared" si="85"/>
        <v>57.980000000000004</v>
      </c>
    </row>
    <row r="1213" spans="1:12" ht="13" hidden="1" x14ac:dyDescent="0.15">
      <c r="A1213" s="65" t="s">
        <v>103</v>
      </c>
      <c r="B1213" s="10">
        <v>0</v>
      </c>
      <c r="C1213" s="10">
        <v>0</v>
      </c>
      <c r="D1213" s="10">
        <v>0</v>
      </c>
      <c r="E1213" s="10">
        <v>0</v>
      </c>
      <c r="F1213" s="10">
        <v>0</v>
      </c>
      <c r="G1213" s="10">
        <v>63.78</v>
      </c>
      <c r="H1213" s="10">
        <v>0</v>
      </c>
      <c r="I1213" s="10">
        <v>0</v>
      </c>
      <c r="J1213" s="10">
        <v>0</v>
      </c>
      <c r="K1213" s="10">
        <v>0</v>
      </c>
      <c r="L1213" s="10">
        <f t="shared" si="85"/>
        <v>63.78</v>
      </c>
    </row>
    <row r="1214" spans="1:12" ht="13" hidden="1" x14ac:dyDescent="0.15">
      <c r="A1214" s="65" t="s">
        <v>102</v>
      </c>
      <c r="B1214" s="10">
        <v>0</v>
      </c>
      <c r="C1214" s="10">
        <v>0</v>
      </c>
      <c r="D1214" s="10">
        <v>0</v>
      </c>
      <c r="E1214" s="10">
        <v>0</v>
      </c>
      <c r="F1214" s="10">
        <v>813.29</v>
      </c>
      <c r="G1214" s="10">
        <v>571.67999999999995</v>
      </c>
      <c r="H1214" s="10">
        <v>831.1</v>
      </c>
      <c r="I1214" s="10">
        <v>2037.32</v>
      </c>
      <c r="J1214" s="10">
        <v>0</v>
      </c>
      <c r="K1214" s="10">
        <v>0</v>
      </c>
      <c r="L1214" s="10">
        <f t="shared" si="85"/>
        <v>4253.3899999999994</v>
      </c>
    </row>
    <row r="1215" spans="1:12" ht="13" hidden="1" x14ac:dyDescent="0.15">
      <c r="A1215" s="65" t="s">
        <v>100</v>
      </c>
      <c r="B1215" s="10">
        <v>0</v>
      </c>
      <c r="C1215" s="10">
        <v>0</v>
      </c>
      <c r="D1215" s="10">
        <v>0</v>
      </c>
      <c r="E1215" s="10">
        <v>0</v>
      </c>
      <c r="F1215" s="10">
        <v>0</v>
      </c>
      <c r="G1215" s="10">
        <v>0</v>
      </c>
      <c r="H1215" s="10">
        <v>0</v>
      </c>
      <c r="I1215" s="10">
        <v>19.850000000000001</v>
      </c>
      <c r="J1215" s="10">
        <v>0</v>
      </c>
      <c r="K1215" s="10">
        <v>0</v>
      </c>
      <c r="L1215" s="10">
        <f t="shared" si="85"/>
        <v>19.850000000000001</v>
      </c>
    </row>
    <row r="1216" spans="1:12" ht="13" hidden="1" x14ac:dyDescent="0.15">
      <c r="A1216" s="65" t="s">
        <v>96</v>
      </c>
      <c r="B1216" s="10">
        <v>0</v>
      </c>
      <c r="C1216" s="10">
        <v>0</v>
      </c>
      <c r="D1216" s="10">
        <v>0</v>
      </c>
      <c r="E1216" s="10">
        <v>0</v>
      </c>
      <c r="F1216" s="10">
        <v>0</v>
      </c>
      <c r="G1216" s="10">
        <v>0</v>
      </c>
      <c r="H1216" s="10">
        <v>0</v>
      </c>
      <c r="I1216" s="10">
        <v>5719.5</v>
      </c>
      <c r="J1216" s="10">
        <v>-1429.88</v>
      </c>
      <c r="K1216" s="10">
        <v>0</v>
      </c>
      <c r="L1216" s="10">
        <f t="shared" si="85"/>
        <v>4289.62</v>
      </c>
    </row>
    <row r="1217" spans="1:12" ht="13" hidden="1" x14ac:dyDescent="0.15">
      <c r="A1217" s="65" t="s">
        <v>93</v>
      </c>
      <c r="B1217" s="10">
        <v>0</v>
      </c>
      <c r="C1217" s="10">
        <v>0</v>
      </c>
      <c r="D1217" s="10">
        <v>0</v>
      </c>
      <c r="E1217" s="10">
        <v>0</v>
      </c>
      <c r="F1217" s="10">
        <v>0</v>
      </c>
      <c r="G1217" s="10">
        <v>0</v>
      </c>
      <c r="H1217" s="10">
        <v>0</v>
      </c>
      <c r="I1217" s="10">
        <v>0</v>
      </c>
      <c r="J1217" s="10">
        <v>2814</v>
      </c>
      <c r="K1217" s="10">
        <v>-2814</v>
      </c>
      <c r="L1217" s="10">
        <f t="shared" si="85"/>
        <v>0</v>
      </c>
    </row>
    <row r="1218" spans="1:12" ht="13" hidden="1" x14ac:dyDescent="0.15">
      <c r="A1218" s="65" t="s">
        <v>90</v>
      </c>
      <c r="B1218" s="10">
        <v>0</v>
      </c>
      <c r="C1218" s="10">
        <v>0</v>
      </c>
      <c r="D1218" s="10">
        <v>0</v>
      </c>
      <c r="E1218" s="10">
        <v>0</v>
      </c>
      <c r="F1218" s="10">
        <v>0</v>
      </c>
      <c r="G1218" s="10">
        <v>0</v>
      </c>
      <c r="H1218" s="10">
        <v>0</v>
      </c>
      <c r="I1218" s="10">
        <v>0</v>
      </c>
      <c r="J1218" s="10">
        <v>1333.23</v>
      </c>
      <c r="K1218" s="10">
        <v>0</v>
      </c>
      <c r="L1218" s="10">
        <f t="shared" si="85"/>
        <v>1333.23</v>
      </c>
    </row>
    <row r="1219" spans="1:12" ht="13" hidden="1" x14ac:dyDescent="0.15">
      <c r="A1219" s="65" t="s">
        <v>88</v>
      </c>
      <c r="B1219" s="10">
        <v>0</v>
      </c>
      <c r="C1219" s="10">
        <v>0</v>
      </c>
      <c r="D1219" s="10">
        <v>0</v>
      </c>
      <c r="E1219" s="10">
        <v>76.34</v>
      </c>
      <c r="F1219" s="10">
        <v>234.47</v>
      </c>
      <c r="G1219" s="10">
        <v>240.67</v>
      </c>
      <c r="H1219" s="10">
        <v>227.56</v>
      </c>
      <c r="I1219" s="10">
        <v>224.51</v>
      </c>
      <c r="J1219" s="10">
        <v>228.32</v>
      </c>
      <c r="K1219" s="10">
        <v>380.32</v>
      </c>
      <c r="L1219" s="10">
        <f t="shared" si="85"/>
        <v>1612.1899999999998</v>
      </c>
    </row>
    <row r="1220" spans="1:12" ht="13" hidden="1" x14ac:dyDescent="0.15">
      <c r="A1220" s="65" t="s">
        <v>84</v>
      </c>
      <c r="B1220" s="10">
        <v>0</v>
      </c>
      <c r="C1220" s="10">
        <v>0</v>
      </c>
      <c r="D1220" s="10">
        <v>0</v>
      </c>
      <c r="E1220" s="10">
        <v>62.49</v>
      </c>
      <c r="F1220" s="10">
        <v>104.32</v>
      </c>
      <c r="G1220" s="10">
        <v>103.93</v>
      </c>
      <c r="H1220" s="10">
        <v>86.2</v>
      </c>
      <c r="I1220" s="10">
        <v>96.35</v>
      </c>
      <c r="J1220" s="10">
        <v>106.74</v>
      </c>
      <c r="K1220" s="10">
        <v>98.56</v>
      </c>
      <c r="L1220" s="10">
        <f t="shared" si="85"/>
        <v>658.58999999999992</v>
      </c>
    </row>
    <row r="1221" spans="1:12" ht="13" hidden="1" x14ac:dyDescent="0.15">
      <c r="A1221" s="65" t="s">
        <v>83</v>
      </c>
      <c r="B1221" s="10">
        <v>0</v>
      </c>
      <c r="C1221" s="10">
        <v>0</v>
      </c>
      <c r="D1221" s="10">
        <v>0</v>
      </c>
      <c r="E1221" s="10">
        <v>3404.48</v>
      </c>
      <c r="F1221" s="10">
        <v>10204.66</v>
      </c>
      <c r="G1221" s="10">
        <v>8939.5400000000009</v>
      </c>
      <c r="H1221" s="10">
        <v>11806.59</v>
      </c>
      <c r="I1221" s="10">
        <v>2474.92</v>
      </c>
      <c r="J1221" s="10">
        <v>8835.6299999999992</v>
      </c>
      <c r="K1221" s="10">
        <v>5156.26</v>
      </c>
      <c r="L1221" s="10">
        <f t="shared" si="85"/>
        <v>50822.080000000002</v>
      </c>
    </row>
    <row r="1222" spans="1:12" ht="13" hidden="1" x14ac:dyDescent="0.15">
      <c r="A1222" s="65" t="s">
        <v>82</v>
      </c>
      <c r="B1222" s="10">
        <v>0</v>
      </c>
      <c r="C1222" s="10">
        <v>0</v>
      </c>
      <c r="D1222" s="10">
        <v>0</v>
      </c>
      <c r="E1222" s="10">
        <v>10024.23</v>
      </c>
      <c r="F1222" s="10">
        <v>16847.849999999999</v>
      </c>
      <c r="G1222" s="10">
        <v>15817.81</v>
      </c>
      <c r="H1222" s="10">
        <v>11899.55</v>
      </c>
      <c r="I1222" s="10">
        <v>15840.35</v>
      </c>
      <c r="J1222" s="10">
        <v>17904.86</v>
      </c>
      <c r="K1222" s="10">
        <v>10862.25</v>
      </c>
      <c r="L1222" s="10">
        <f t="shared" si="85"/>
        <v>99196.900000000009</v>
      </c>
    </row>
    <row r="1223" spans="1:12" ht="13" hidden="1" x14ac:dyDescent="0.15">
      <c r="A1223" s="65" t="s">
        <v>81</v>
      </c>
      <c r="B1223" s="10">
        <v>0</v>
      </c>
      <c r="C1223" s="10">
        <v>0</v>
      </c>
      <c r="D1223" s="10">
        <v>0</v>
      </c>
      <c r="E1223" s="10">
        <v>1070.21</v>
      </c>
      <c r="F1223" s="10">
        <v>1898.38</v>
      </c>
      <c r="G1223" s="10">
        <v>1922.88</v>
      </c>
      <c r="H1223" s="10">
        <v>1852.47</v>
      </c>
      <c r="I1223" s="10">
        <v>1934.07</v>
      </c>
      <c r="J1223" s="10">
        <v>2001.13</v>
      </c>
      <c r="K1223" s="10">
        <v>1425.69</v>
      </c>
      <c r="L1223" s="10">
        <f t="shared" si="85"/>
        <v>12104.83</v>
      </c>
    </row>
    <row r="1224" spans="1:12" ht="13" hidden="1" x14ac:dyDescent="0.15">
      <c r="A1224" s="65" t="s">
        <v>75</v>
      </c>
      <c r="B1224" s="10">
        <v>0</v>
      </c>
      <c r="C1224" s="10">
        <v>0</v>
      </c>
      <c r="D1224" s="10">
        <v>0</v>
      </c>
      <c r="E1224" s="10">
        <v>0</v>
      </c>
      <c r="F1224" s="10">
        <v>0</v>
      </c>
      <c r="G1224" s="10">
        <v>0</v>
      </c>
      <c r="H1224" s="10">
        <v>-625</v>
      </c>
      <c r="I1224" s="10">
        <v>0</v>
      </c>
      <c r="J1224" s="10">
        <v>-225</v>
      </c>
      <c r="K1224" s="10">
        <v>0</v>
      </c>
      <c r="L1224" s="10">
        <f t="shared" si="85"/>
        <v>-850</v>
      </c>
    </row>
    <row r="1225" spans="1:12" ht="13" hidden="1" x14ac:dyDescent="0.15">
      <c r="A1225" s="65" t="s">
        <v>74</v>
      </c>
      <c r="B1225" s="10">
        <v>0</v>
      </c>
      <c r="C1225" s="10">
        <v>0</v>
      </c>
      <c r="D1225" s="10">
        <v>0</v>
      </c>
      <c r="E1225" s="10">
        <v>12112.14</v>
      </c>
      <c r="F1225" s="10">
        <v>9807.64</v>
      </c>
      <c r="G1225" s="10">
        <v>9220.75</v>
      </c>
      <c r="H1225" s="10">
        <v>8005.74</v>
      </c>
      <c r="I1225" s="10">
        <v>9339.76</v>
      </c>
      <c r="J1225" s="10">
        <v>10624.46</v>
      </c>
      <c r="K1225" s="10">
        <v>-1154.22</v>
      </c>
      <c r="L1225" s="10">
        <f t="shared" si="85"/>
        <v>57956.27</v>
      </c>
    </row>
    <row r="1226" spans="1:12" ht="13" hidden="1" x14ac:dyDescent="0.15">
      <c r="A1226" s="65" t="s">
        <v>73</v>
      </c>
      <c r="B1226" s="10">
        <v>0</v>
      </c>
      <c r="C1226" s="10">
        <v>0</v>
      </c>
      <c r="D1226" s="10">
        <v>0</v>
      </c>
      <c r="E1226" s="10">
        <v>2909.93</v>
      </c>
      <c r="F1226" s="10">
        <v>3239.38</v>
      </c>
      <c r="G1226" s="10">
        <v>-928.68</v>
      </c>
      <c r="H1226" s="10">
        <v>-757.22</v>
      </c>
      <c r="I1226" s="10">
        <v>2458.21</v>
      </c>
      <c r="J1226" s="10">
        <v>3763.52</v>
      </c>
      <c r="K1226" s="10">
        <v>-6135.13</v>
      </c>
      <c r="L1226" s="10">
        <f t="shared" si="85"/>
        <v>4550.0099999999993</v>
      </c>
    </row>
    <row r="1227" spans="1:12" ht="13" hidden="1" x14ac:dyDescent="0.15">
      <c r="A1227" s="65" t="s">
        <v>71</v>
      </c>
      <c r="B1227" s="10">
        <v>0</v>
      </c>
      <c r="C1227" s="10">
        <v>0</v>
      </c>
      <c r="D1227" s="10">
        <v>0</v>
      </c>
      <c r="E1227" s="10">
        <v>47964.67</v>
      </c>
      <c r="F1227" s="10">
        <v>86591.45</v>
      </c>
      <c r="G1227" s="10">
        <v>85027.35</v>
      </c>
      <c r="H1227" s="10">
        <v>86650.35</v>
      </c>
      <c r="I1227" s="10">
        <v>96181.36</v>
      </c>
      <c r="J1227" s="10">
        <v>89914.68</v>
      </c>
      <c r="K1227" s="10">
        <v>59519.57</v>
      </c>
      <c r="L1227" s="10">
        <f t="shared" si="85"/>
        <v>551849.42999999993</v>
      </c>
    </row>
    <row r="1228" spans="1:12" ht="13" hidden="1" x14ac:dyDescent="0.15">
      <c r="A1228" s="66" t="s">
        <v>258</v>
      </c>
      <c r="B1228" s="16">
        <f t="shared" ref="B1228:L1228" si="86">SUM(B1204:B1227)</f>
        <v>0</v>
      </c>
      <c r="C1228" s="16">
        <f t="shared" si="86"/>
        <v>0</v>
      </c>
      <c r="D1228" s="16">
        <f t="shared" si="86"/>
        <v>0</v>
      </c>
      <c r="E1228" s="16">
        <f t="shared" si="86"/>
        <v>106233.39</v>
      </c>
      <c r="F1228" s="16">
        <f t="shared" si="86"/>
        <v>183019.03</v>
      </c>
      <c r="G1228" s="16">
        <f t="shared" si="86"/>
        <v>170206.2</v>
      </c>
      <c r="H1228" s="16">
        <f t="shared" si="86"/>
        <v>164359.61000000002</v>
      </c>
      <c r="I1228" s="16">
        <f t="shared" si="86"/>
        <v>190317.80000000002</v>
      </c>
      <c r="J1228" s="16">
        <f t="shared" si="86"/>
        <v>212752.89</v>
      </c>
      <c r="K1228" s="16">
        <f t="shared" si="86"/>
        <v>108398.95000000001</v>
      </c>
      <c r="L1228" s="16">
        <f t="shared" si="86"/>
        <v>1135287.8700000001</v>
      </c>
    </row>
    <row r="1229" spans="1:12" ht="13" hidden="1" x14ac:dyDescent="0.15">
      <c r="A1229" s="64" t="s">
        <v>259</v>
      </c>
      <c r="B1229" s="7"/>
      <c r="C1229" s="7"/>
      <c r="D1229" s="7"/>
      <c r="E1229" s="7"/>
      <c r="F1229" s="7"/>
      <c r="G1229" s="7"/>
      <c r="H1229" s="7"/>
      <c r="I1229" s="7"/>
      <c r="J1229" s="7"/>
      <c r="K1229" s="7"/>
      <c r="L1229" s="7"/>
    </row>
    <row r="1230" spans="1:12" ht="13" hidden="1" x14ac:dyDescent="0.15">
      <c r="A1230" s="65" t="s">
        <v>112</v>
      </c>
      <c r="B1230" s="10">
        <v>145.77000000000001</v>
      </c>
      <c r="C1230" s="10">
        <v>145.77000000000001</v>
      </c>
      <c r="D1230" s="10">
        <v>145.77000000000001</v>
      </c>
      <c r="E1230" s="10">
        <v>97.18</v>
      </c>
      <c r="F1230" s="10">
        <v>0</v>
      </c>
      <c r="G1230" s="10">
        <v>0</v>
      </c>
      <c r="H1230" s="10">
        <v>0</v>
      </c>
      <c r="I1230" s="10">
        <v>0</v>
      </c>
      <c r="J1230" s="10">
        <v>0</v>
      </c>
      <c r="K1230" s="10">
        <v>0</v>
      </c>
      <c r="L1230" s="10">
        <f t="shared" ref="L1230:L1243" si="87">SUM(B1230:K1230)</f>
        <v>534.49</v>
      </c>
    </row>
    <row r="1231" spans="1:12" ht="13" hidden="1" x14ac:dyDescent="0.15">
      <c r="A1231" s="65" t="s">
        <v>107</v>
      </c>
      <c r="B1231" s="10">
        <v>-0.28000000000000003</v>
      </c>
      <c r="C1231" s="10">
        <v>0</v>
      </c>
      <c r="D1231" s="10">
        <v>0</v>
      </c>
      <c r="E1231" s="10">
        <v>0</v>
      </c>
      <c r="F1231" s="10">
        <v>0</v>
      </c>
      <c r="G1231" s="10">
        <v>0</v>
      </c>
      <c r="H1231" s="10">
        <v>0</v>
      </c>
      <c r="I1231" s="10">
        <v>0</v>
      </c>
      <c r="J1231" s="10">
        <v>0</v>
      </c>
      <c r="K1231" s="10">
        <v>0</v>
      </c>
      <c r="L1231" s="10">
        <f t="shared" si="87"/>
        <v>-0.28000000000000003</v>
      </c>
    </row>
    <row r="1232" spans="1:12" ht="13" hidden="1" x14ac:dyDescent="0.15">
      <c r="A1232" s="65" t="s">
        <v>105</v>
      </c>
      <c r="B1232" s="10">
        <v>2.15</v>
      </c>
      <c r="C1232" s="10">
        <v>0</v>
      </c>
      <c r="D1232" s="10">
        <v>0</v>
      </c>
      <c r="E1232" s="10">
        <v>0</v>
      </c>
      <c r="F1232" s="10">
        <v>0</v>
      </c>
      <c r="G1232" s="10">
        <v>0</v>
      </c>
      <c r="H1232" s="10">
        <v>0</v>
      </c>
      <c r="I1232" s="10">
        <v>0</v>
      </c>
      <c r="J1232" s="10">
        <v>0</v>
      </c>
      <c r="K1232" s="10">
        <v>0</v>
      </c>
      <c r="L1232" s="10">
        <f t="shared" si="87"/>
        <v>2.15</v>
      </c>
    </row>
    <row r="1233" spans="1:12" ht="13" hidden="1" x14ac:dyDescent="0.15">
      <c r="A1233" s="65" t="s">
        <v>104</v>
      </c>
      <c r="B1233" s="10">
        <v>1.78</v>
      </c>
      <c r="C1233" s="10">
        <v>0</v>
      </c>
      <c r="D1233" s="10">
        <v>0</v>
      </c>
      <c r="E1233" s="10">
        <v>0</v>
      </c>
      <c r="F1233" s="10">
        <v>0</v>
      </c>
      <c r="G1233" s="10">
        <v>0</v>
      </c>
      <c r="H1233" s="10">
        <v>0</v>
      </c>
      <c r="I1233" s="10">
        <v>0</v>
      </c>
      <c r="J1233" s="10">
        <v>0</v>
      </c>
      <c r="K1233" s="10">
        <v>0</v>
      </c>
      <c r="L1233" s="10">
        <f t="shared" si="87"/>
        <v>1.78</v>
      </c>
    </row>
    <row r="1234" spans="1:12" ht="13" hidden="1" x14ac:dyDescent="0.15">
      <c r="A1234" s="65" t="s">
        <v>103</v>
      </c>
      <c r="B1234" s="10">
        <v>-0.35</v>
      </c>
      <c r="C1234" s="10">
        <v>0</v>
      </c>
      <c r="D1234" s="10">
        <v>0</v>
      </c>
      <c r="E1234" s="10">
        <v>0</v>
      </c>
      <c r="F1234" s="10">
        <v>0</v>
      </c>
      <c r="G1234" s="10">
        <v>0</v>
      </c>
      <c r="H1234" s="10">
        <v>0</v>
      </c>
      <c r="I1234" s="10">
        <v>0</v>
      </c>
      <c r="J1234" s="10">
        <v>0</v>
      </c>
      <c r="K1234" s="10">
        <v>0</v>
      </c>
      <c r="L1234" s="10">
        <f t="shared" si="87"/>
        <v>-0.35</v>
      </c>
    </row>
    <row r="1235" spans="1:12" ht="13" hidden="1" x14ac:dyDescent="0.15">
      <c r="A1235" s="65" t="s">
        <v>201</v>
      </c>
      <c r="B1235" s="10">
        <v>1.39</v>
      </c>
      <c r="C1235" s="10">
        <v>0</v>
      </c>
      <c r="D1235" s="10">
        <v>0</v>
      </c>
      <c r="E1235" s="10">
        <v>0</v>
      </c>
      <c r="F1235" s="10">
        <v>0</v>
      </c>
      <c r="G1235" s="10">
        <v>0</v>
      </c>
      <c r="H1235" s="10">
        <v>0</v>
      </c>
      <c r="I1235" s="10">
        <v>0</v>
      </c>
      <c r="J1235" s="10">
        <v>0</v>
      </c>
      <c r="K1235" s="10">
        <v>0</v>
      </c>
      <c r="L1235" s="10">
        <f t="shared" si="87"/>
        <v>1.39</v>
      </c>
    </row>
    <row r="1236" spans="1:12" ht="13" hidden="1" x14ac:dyDescent="0.15">
      <c r="A1236" s="65" t="s">
        <v>95</v>
      </c>
      <c r="B1236" s="10">
        <v>0.2</v>
      </c>
      <c r="C1236" s="10">
        <v>0</v>
      </c>
      <c r="D1236" s="10">
        <v>0</v>
      </c>
      <c r="E1236" s="10">
        <v>0</v>
      </c>
      <c r="F1236" s="10">
        <v>0</v>
      </c>
      <c r="G1236" s="10">
        <v>0</v>
      </c>
      <c r="H1236" s="10">
        <v>0</v>
      </c>
      <c r="I1236" s="10">
        <v>0</v>
      </c>
      <c r="J1236" s="10">
        <v>0</v>
      </c>
      <c r="K1236" s="10">
        <v>0</v>
      </c>
      <c r="L1236" s="10">
        <f t="shared" si="87"/>
        <v>0.2</v>
      </c>
    </row>
    <row r="1237" spans="1:12" ht="13" hidden="1" x14ac:dyDescent="0.15">
      <c r="A1237" s="65" t="s">
        <v>91</v>
      </c>
      <c r="B1237" s="10">
        <v>0.16</v>
      </c>
      <c r="C1237" s="10">
        <v>0</v>
      </c>
      <c r="D1237" s="10">
        <v>0</v>
      </c>
      <c r="E1237" s="10">
        <v>0</v>
      </c>
      <c r="F1237" s="10">
        <v>0</v>
      </c>
      <c r="G1237" s="10">
        <v>0</v>
      </c>
      <c r="H1237" s="10">
        <v>0</v>
      </c>
      <c r="I1237" s="10">
        <v>0</v>
      </c>
      <c r="J1237" s="10">
        <v>0</v>
      </c>
      <c r="K1237" s="10">
        <v>0</v>
      </c>
      <c r="L1237" s="10">
        <f t="shared" si="87"/>
        <v>0.16</v>
      </c>
    </row>
    <row r="1238" spans="1:12" ht="13" hidden="1" x14ac:dyDescent="0.15">
      <c r="A1238" s="65" t="s">
        <v>90</v>
      </c>
      <c r="B1238" s="10">
        <v>8.14</v>
      </c>
      <c r="C1238" s="10">
        <v>0</v>
      </c>
      <c r="D1238" s="10">
        <v>0</v>
      </c>
      <c r="E1238" s="10">
        <v>0</v>
      </c>
      <c r="F1238" s="10">
        <v>0</v>
      </c>
      <c r="G1238" s="10">
        <v>0</v>
      </c>
      <c r="H1238" s="10">
        <v>0</v>
      </c>
      <c r="I1238" s="10">
        <v>0</v>
      </c>
      <c r="J1238" s="10">
        <v>0</v>
      </c>
      <c r="K1238" s="10">
        <v>0</v>
      </c>
      <c r="L1238" s="10">
        <f t="shared" si="87"/>
        <v>8.14</v>
      </c>
    </row>
    <row r="1239" spans="1:12" ht="13" hidden="1" x14ac:dyDescent="0.15">
      <c r="A1239" s="65" t="s">
        <v>84</v>
      </c>
      <c r="B1239" s="10">
        <v>1.04</v>
      </c>
      <c r="C1239" s="10">
        <v>0</v>
      </c>
      <c r="D1239" s="10">
        <v>0</v>
      </c>
      <c r="E1239" s="10">
        <v>0</v>
      </c>
      <c r="F1239" s="10">
        <v>0</v>
      </c>
      <c r="G1239" s="10">
        <v>0</v>
      </c>
      <c r="H1239" s="10">
        <v>0</v>
      </c>
      <c r="I1239" s="10">
        <v>0</v>
      </c>
      <c r="J1239" s="10">
        <v>0</v>
      </c>
      <c r="K1239" s="10">
        <v>0</v>
      </c>
      <c r="L1239" s="10">
        <f t="shared" si="87"/>
        <v>1.04</v>
      </c>
    </row>
    <row r="1240" spans="1:12" ht="13" hidden="1" x14ac:dyDescent="0.15">
      <c r="A1240" s="65" t="s">
        <v>83</v>
      </c>
      <c r="B1240" s="10">
        <v>-5.53</v>
      </c>
      <c r="C1240" s="10">
        <v>0</v>
      </c>
      <c r="D1240" s="10">
        <v>0</v>
      </c>
      <c r="E1240" s="10">
        <v>0</v>
      </c>
      <c r="F1240" s="10">
        <v>0</v>
      </c>
      <c r="G1240" s="10">
        <v>0</v>
      </c>
      <c r="H1240" s="10">
        <v>0</v>
      </c>
      <c r="I1240" s="10">
        <v>0</v>
      </c>
      <c r="J1240" s="10">
        <v>0</v>
      </c>
      <c r="K1240" s="10">
        <v>0</v>
      </c>
      <c r="L1240" s="10">
        <f t="shared" si="87"/>
        <v>-5.53</v>
      </c>
    </row>
    <row r="1241" spans="1:12" ht="13" hidden="1" x14ac:dyDescent="0.15">
      <c r="A1241" s="65" t="s">
        <v>82</v>
      </c>
      <c r="B1241" s="10">
        <v>11.72</v>
      </c>
      <c r="C1241" s="10">
        <v>0</v>
      </c>
      <c r="D1241" s="10">
        <v>0</v>
      </c>
      <c r="E1241" s="10">
        <v>0</v>
      </c>
      <c r="F1241" s="10">
        <v>0</v>
      </c>
      <c r="G1241" s="10">
        <v>0</v>
      </c>
      <c r="H1241" s="10">
        <v>0</v>
      </c>
      <c r="I1241" s="10">
        <v>0</v>
      </c>
      <c r="J1241" s="10">
        <v>0</v>
      </c>
      <c r="K1241" s="10">
        <v>0</v>
      </c>
      <c r="L1241" s="10">
        <f t="shared" si="87"/>
        <v>11.72</v>
      </c>
    </row>
    <row r="1242" spans="1:12" ht="13" hidden="1" x14ac:dyDescent="0.15">
      <c r="A1242" s="65" t="s">
        <v>73</v>
      </c>
      <c r="B1242" s="10">
        <v>11.36</v>
      </c>
      <c r="C1242" s="10">
        <v>0</v>
      </c>
      <c r="D1242" s="10">
        <v>0</v>
      </c>
      <c r="E1242" s="10">
        <v>0</v>
      </c>
      <c r="F1242" s="10">
        <v>0</v>
      </c>
      <c r="G1242" s="10">
        <v>0</v>
      </c>
      <c r="H1242" s="10">
        <v>0</v>
      </c>
      <c r="I1242" s="10">
        <v>0</v>
      </c>
      <c r="J1242" s="10">
        <v>0</v>
      </c>
      <c r="K1242" s="10">
        <v>0</v>
      </c>
      <c r="L1242" s="10">
        <f t="shared" si="87"/>
        <v>11.36</v>
      </c>
    </row>
    <row r="1243" spans="1:12" ht="13" hidden="1" x14ac:dyDescent="0.15">
      <c r="A1243" s="65" t="s">
        <v>71</v>
      </c>
      <c r="B1243" s="10">
        <v>110.32</v>
      </c>
      <c r="C1243" s="10">
        <v>0</v>
      </c>
      <c r="D1243" s="10">
        <v>0</v>
      </c>
      <c r="E1243" s="10">
        <v>0</v>
      </c>
      <c r="F1243" s="10">
        <v>0</v>
      </c>
      <c r="G1243" s="10">
        <v>0</v>
      </c>
      <c r="H1243" s="10">
        <v>0</v>
      </c>
      <c r="I1243" s="10">
        <v>0</v>
      </c>
      <c r="J1243" s="10">
        <v>0</v>
      </c>
      <c r="K1243" s="10">
        <v>0</v>
      </c>
      <c r="L1243" s="10">
        <f t="shared" si="87"/>
        <v>110.32</v>
      </c>
    </row>
    <row r="1244" spans="1:12" ht="13" hidden="1" x14ac:dyDescent="0.15">
      <c r="A1244" s="66" t="s">
        <v>260</v>
      </c>
      <c r="B1244" s="16">
        <f t="shared" ref="B1244:L1244" si="88">SUM(B1230:B1243)</f>
        <v>287.86999999999995</v>
      </c>
      <c r="C1244" s="16">
        <f t="shared" si="88"/>
        <v>145.77000000000001</v>
      </c>
      <c r="D1244" s="16">
        <f t="shared" si="88"/>
        <v>145.77000000000001</v>
      </c>
      <c r="E1244" s="16">
        <f t="shared" si="88"/>
        <v>97.18</v>
      </c>
      <c r="F1244" s="16">
        <f t="shared" si="88"/>
        <v>0</v>
      </c>
      <c r="G1244" s="16">
        <f t="shared" si="88"/>
        <v>0</v>
      </c>
      <c r="H1244" s="16">
        <f t="shared" si="88"/>
        <v>0</v>
      </c>
      <c r="I1244" s="16">
        <f t="shared" si="88"/>
        <v>0</v>
      </c>
      <c r="J1244" s="16">
        <f t="shared" si="88"/>
        <v>0</v>
      </c>
      <c r="K1244" s="16">
        <f t="shared" si="88"/>
        <v>0</v>
      </c>
      <c r="L1244" s="16">
        <f t="shared" si="88"/>
        <v>676.58999999999992</v>
      </c>
    </row>
    <row r="1245" spans="1:12" ht="13" hidden="1" x14ac:dyDescent="0.15">
      <c r="A1245" s="64" t="s">
        <v>261</v>
      </c>
      <c r="B1245" s="7"/>
      <c r="C1245" s="7"/>
      <c r="D1245" s="7"/>
      <c r="E1245" s="7"/>
      <c r="F1245" s="7"/>
      <c r="G1245" s="7"/>
      <c r="H1245" s="7"/>
      <c r="I1245" s="7"/>
      <c r="J1245" s="7"/>
      <c r="K1245" s="7"/>
      <c r="L1245" s="7"/>
    </row>
    <row r="1246" spans="1:12" ht="13" hidden="1" x14ac:dyDescent="0.15">
      <c r="A1246" s="65" t="s">
        <v>129</v>
      </c>
      <c r="B1246" s="10">
        <v>0</v>
      </c>
      <c r="C1246" s="10">
        <v>0</v>
      </c>
      <c r="D1246" s="10">
        <v>0</v>
      </c>
      <c r="E1246" s="10">
        <v>61721.5</v>
      </c>
      <c r="F1246" s="10">
        <v>103773.93</v>
      </c>
      <c r="G1246" s="10">
        <v>115186</v>
      </c>
      <c r="H1246" s="10">
        <v>118478.24</v>
      </c>
      <c r="I1246" s="10">
        <v>121030.38</v>
      </c>
      <c r="J1246" s="10">
        <v>107274.58</v>
      </c>
      <c r="K1246" s="10">
        <v>72255.839999999997</v>
      </c>
      <c r="L1246" s="10">
        <f t="shared" ref="L1246:L1289" si="89">SUM(B1246:K1246)</f>
        <v>699720.47</v>
      </c>
    </row>
    <row r="1247" spans="1:12" ht="13" hidden="1" x14ac:dyDescent="0.15">
      <c r="A1247" s="65" t="s">
        <v>127</v>
      </c>
      <c r="B1247" s="10">
        <v>0</v>
      </c>
      <c r="C1247" s="10">
        <v>0</v>
      </c>
      <c r="D1247" s="10">
        <v>0</v>
      </c>
      <c r="E1247" s="10">
        <v>19453</v>
      </c>
      <c r="F1247" s="10">
        <v>54408.05</v>
      </c>
      <c r="G1247" s="10">
        <v>38205.03</v>
      </c>
      <c r="H1247" s="10">
        <v>33108.480000000003</v>
      </c>
      <c r="I1247" s="10">
        <v>42189.48</v>
      </c>
      <c r="J1247" s="10">
        <v>44397.93</v>
      </c>
      <c r="K1247" s="10">
        <v>26661.11</v>
      </c>
      <c r="L1247" s="10">
        <f t="shared" si="89"/>
        <v>258423.08000000002</v>
      </c>
    </row>
    <row r="1248" spans="1:12" ht="13" hidden="1" x14ac:dyDescent="0.15">
      <c r="A1248" s="65" t="s">
        <v>126</v>
      </c>
      <c r="B1248" s="10">
        <v>0</v>
      </c>
      <c r="C1248" s="10">
        <v>0</v>
      </c>
      <c r="D1248" s="10">
        <v>0</v>
      </c>
      <c r="E1248" s="10">
        <v>20831.28</v>
      </c>
      <c r="F1248" s="10">
        <v>38891.51</v>
      </c>
      <c r="G1248" s="10">
        <v>26193.200000000001</v>
      </c>
      <c r="H1248" s="10">
        <v>20480.37</v>
      </c>
      <c r="I1248" s="10">
        <v>3819.86</v>
      </c>
      <c r="J1248" s="10">
        <v>16139.99</v>
      </c>
      <c r="K1248" s="10">
        <v>4923.3500000000004</v>
      </c>
      <c r="L1248" s="10">
        <f t="shared" si="89"/>
        <v>131279.56</v>
      </c>
    </row>
    <row r="1249" spans="1:12" ht="13" hidden="1" x14ac:dyDescent="0.15">
      <c r="A1249" s="65" t="s">
        <v>125</v>
      </c>
      <c r="B1249" s="10">
        <v>0</v>
      </c>
      <c r="C1249" s="10">
        <v>0</v>
      </c>
      <c r="D1249" s="10">
        <v>0</v>
      </c>
      <c r="E1249" s="10">
        <v>4129.7700000000004</v>
      </c>
      <c r="F1249" s="10">
        <v>12458.21</v>
      </c>
      <c r="G1249" s="10">
        <v>13257.26</v>
      </c>
      <c r="H1249" s="10">
        <v>20585.25</v>
      </c>
      <c r="I1249" s="10">
        <v>18434.55</v>
      </c>
      <c r="J1249" s="10">
        <v>40318.58</v>
      </c>
      <c r="K1249" s="10">
        <v>10221.65</v>
      </c>
      <c r="L1249" s="10">
        <f t="shared" si="89"/>
        <v>119405.26999999999</v>
      </c>
    </row>
    <row r="1250" spans="1:12" ht="13" hidden="1" x14ac:dyDescent="0.15">
      <c r="A1250" s="65" t="s">
        <v>123</v>
      </c>
      <c r="B1250" s="10">
        <v>0</v>
      </c>
      <c r="C1250" s="10">
        <v>0</v>
      </c>
      <c r="D1250" s="10">
        <v>0</v>
      </c>
      <c r="E1250" s="10">
        <v>8873.07</v>
      </c>
      <c r="F1250" s="10">
        <v>34756.5</v>
      </c>
      <c r="G1250" s="10">
        <v>36758.53</v>
      </c>
      <c r="H1250" s="10">
        <v>34336.230000000003</v>
      </c>
      <c r="I1250" s="10">
        <v>32212.41</v>
      </c>
      <c r="J1250" s="10">
        <v>22711.53</v>
      </c>
      <c r="K1250" s="10">
        <v>17766.57</v>
      </c>
      <c r="L1250" s="10">
        <f t="shared" si="89"/>
        <v>187414.84000000003</v>
      </c>
    </row>
    <row r="1251" spans="1:12" ht="13" hidden="1" x14ac:dyDescent="0.15">
      <c r="A1251" s="65" t="s">
        <v>120</v>
      </c>
      <c r="B1251" s="10">
        <v>0</v>
      </c>
      <c r="C1251" s="10">
        <v>0</v>
      </c>
      <c r="D1251" s="10">
        <v>0</v>
      </c>
      <c r="E1251" s="10">
        <v>114.71</v>
      </c>
      <c r="F1251" s="10">
        <v>595.16</v>
      </c>
      <c r="G1251" s="10">
        <v>137.72999999999999</v>
      </c>
      <c r="H1251" s="10">
        <v>3.48</v>
      </c>
      <c r="I1251" s="10">
        <v>-54.69</v>
      </c>
      <c r="J1251" s="10">
        <v>38.01</v>
      </c>
      <c r="K1251" s="10">
        <v>156.69999999999999</v>
      </c>
      <c r="L1251" s="10">
        <f t="shared" si="89"/>
        <v>991.10000000000014</v>
      </c>
    </row>
    <row r="1252" spans="1:12" ht="13" hidden="1" x14ac:dyDescent="0.15">
      <c r="A1252" s="65" t="s">
        <v>119</v>
      </c>
      <c r="B1252" s="10">
        <v>0</v>
      </c>
      <c r="C1252" s="10">
        <v>0</v>
      </c>
      <c r="D1252" s="10">
        <v>0</v>
      </c>
      <c r="E1252" s="10">
        <v>383.79</v>
      </c>
      <c r="F1252" s="10">
        <v>1833.67</v>
      </c>
      <c r="G1252" s="10">
        <v>17.18</v>
      </c>
      <c r="H1252" s="10">
        <v>0</v>
      </c>
      <c r="I1252" s="10">
        <v>0</v>
      </c>
      <c r="J1252" s="10">
        <v>0</v>
      </c>
      <c r="K1252" s="10">
        <v>0</v>
      </c>
      <c r="L1252" s="10">
        <f t="shared" si="89"/>
        <v>2234.64</v>
      </c>
    </row>
    <row r="1253" spans="1:12" ht="13" hidden="1" x14ac:dyDescent="0.15">
      <c r="A1253" s="65" t="s">
        <v>118</v>
      </c>
      <c r="B1253" s="10">
        <v>0</v>
      </c>
      <c r="C1253" s="10">
        <v>0</v>
      </c>
      <c r="D1253" s="10">
        <v>0</v>
      </c>
      <c r="E1253" s="10">
        <v>0</v>
      </c>
      <c r="F1253" s="10">
        <v>0</v>
      </c>
      <c r="G1253" s="10">
        <v>0</v>
      </c>
      <c r="H1253" s="10">
        <v>0</v>
      </c>
      <c r="I1253" s="10">
        <v>0</v>
      </c>
      <c r="J1253" s="10">
        <v>0</v>
      </c>
      <c r="K1253" s="10">
        <v>335.57</v>
      </c>
      <c r="L1253" s="10">
        <f t="shared" si="89"/>
        <v>335.57</v>
      </c>
    </row>
    <row r="1254" spans="1:12" ht="13" hidden="1" x14ac:dyDescent="0.15">
      <c r="A1254" s="65" t="s">
        <v>117</v>
      </c>
      <c r="B1254" s="10">
        <v>0</v>
      </c>
      <c r="C1254" s="10">
        <v>0</v>
      </c>
      <c r="D1254" s="10">
        <v>0</v>
      </c>
      <c r="E1254" s="10">
        <v>0</v>
      </c>
      <c r="F1254" s="10">
        <v>0</v>
      </c>
      <c r="G1254" s="10">
        <v>0</v>
      </c>
      <c r="H1254" s="10">
        <v>0</v>
      </c>
      <c r="I1254" s="10">
        <v>7.97</v>
      </c>
      <c r="J1254" s="10">
        <v>0</v>
      </c>
      <c r="K1254" s="10">
        <v>0</v>
      </c>
      <c r="L1254" s="10">
        <f t="shared" si="89"/>
        <v>7.97</v>
      </c>
    </row>
    <row r="1255" spans="1:12" ht="13" hidden="1" x14ac:dyDescent="0.15">
      <c r="A1255" s="65" t="s">
        <v>115</v>
      </c>
      <c r="B1255" s="10">
        <v>0</v>
      </c>
      <c r="C1255" s="10">
        <v>0</v>
      </c>
      <c r="D1255" s="10">
        <v>0</v>
      </c>
      <c r="E1255" s="10">
        <v>0</v>
      </c>
      <c r="F1255" s="10">
        <v>-37.22</v>
      </c>
      <c r="G1255" s="10">
        <v>0</v>
      </c>
      <c r="H1255" s="10">
        <v>0</v>
      </c>
      <c r="I1255" s="10">
        <v>0</v>
      </c>
      <c r="J1255" s="10">
        <v>0</v>
      </c>
      <c r="K1255" s="10">
        <v>0</v>
      </c>
      <c r="L1255" s="10">
        <f t="shared" si="89"/>
        <v>-37.22</v>
      </c>
    </row>
    <row r="1256" spans="1:12" ht="13" hidden="1" x14ac:dyDescent="0.15">
      <c r="A1256" s="65" t="s">
        <v>112</v>
      </c>
      <c r="B1256" s="10">
        <v>0</v>
      </c>
      <c r="C1256" s="10">
        <v>0</v>
      </c>
      <c r="D1256" s="10">
        <v>0</v>
      </c>
      <c r="E1256" s="10">
        <v>801.78</v>
      </c>
      <c r="F1256" s="10">
        <v>3144.03</v>
      </c>
      <c r="G1256" s="10">
        <v>3303.44</v>
      </c>
      <c r="H1256" s="10">
        <v>3433.65</v>
      </c>
      <c r="I1256" s="10">
        <v>4155.04</v>
      </c>
      <c r="J1256" s="10">
        <v>3431.75</v>
      </c>
      <c r="K1256" s="10">
        <v>1971.1</v>
      </c>
      <c r="L1256" s="10">
        <f t="shared" si="89"/>
        <v>20240.789999999997</v>
      </c>
    </row>
    <row r="1257" spans="1:12" ht="13" hidden="1" x14ac:dyDescent="0.15">
      <c r="A1257" s="65" t="s">
        <v>109</v>
      </c>
      <c r="B1257" s="10">
        <v>0</v>
      </c>
      <c r="C1257" s="10">
        <v>0</v>
      </c>
      <c r="D1257" s="10">
        <v>0</v>
      </c>
      <c r="E1257" s="10">
        <v>0</v>
      </c>
      <c r="F1257" s="10">
        <v>1475.09</v>
      </c>
      <c r="G1257" s="10">
        <v>0</v>
      </c>
      <c r="H1257" s="10">
        <v>0</v>
      </c>
      <c r="I1257" s="10">
        <v>1582.59</v>
      </c>
      <c r="J1257" s="10">
        <v>0</v>
      </c>
      <c r="K1257" s="10">
        <v>0</v>
      </c>
      <c r="L1257" s="10">
        <f t="shared" si="89"/>
        <v>3057.68</v>
      </c>
    </row>
    <row r="1258" spans="1:12" ht="13" hidden="1" x14ac:dyDescent="0.15">
      <c r="A1258" s="65" t="s">
        <v>107</v>
      </c>
      <c r="B1258" s="10">
        <v>0</v>
      </c>
      <c r="C1258" s="10">
        <v>0</v>
      </c>
      <c r="D1258" s="10">
        <v>0</v>
      </c>
      <c r="E1258" s="10">
        <v>1122.1099999999999</v>
      </c>
      <c r="F1258" s="10">
        <v>1723.43</v>
      </c>
      <c r="G1258" s="10">
        <v>1645.71</v>
      </c>
      <c r="H1258" s="10">
        <v>1831.93</v>
      </c>
      <c r="I1258" s="10">
        <v>1869.25</v>
      </c>
      <c r="J1258" s="10">
        <v>1677.53</v>
      </c>
      <c r="K1258" s="10">
        <v>1074.8699999999999</v>
      </c>
      <c r="L1258" s="10">
        <f t="shared" si="89"/>
        <v>10944.830000000002</v>
      </c>
    </row>
    <row r="1259" spans="1:12" ht="13" hidden="1" x14ac:dyDescent="0.15">
      <c r="A1259" s="65" t="s">
        <v>106</v>
      </c>
      <c r="B1259" s="10">
        <v>0</v>
      </c>
      <c r="C1259" s="10">
        <v>0</v>
      </c>
      <c r="D1259" s="10">
        <v>0</v>
      </c>
      <c r="E1259" s="10">
        <v>0</v>
      </c>
      <c r="F1259" s="10">
        <v>39.159999999999997</v>
      </c>
      <c r="G1259" s="10">
        <v>27.14</v>
      </c>
      <c r="H1259" s="10">
        <v>27.48</v>
      </c>
      <c r="I1259" s="10">
        <v>22.17</v>
      </c>
      <c r="J1259" s="10">
        <v>0</v>
      </c>
      <c r="K1259" s="10">
        <v>0</v>
      </c>
      <c r="L1259" s="10">
        <f t="shared" si="89"/>
        <v>115.95</v>
      </c>
    </row>
    <row r="1260" spans="1:12" ht="13" hidden="1" x14ac:dyDescent="0.15">
      <c r="A1260" s="65" t="s">
        <v>105</v>
      </c>
      <c r="B1260" s="10">
        <v>0</v>
      </c>
      <c r="C1260" s="10">
        <v>0</v>
      </c>
      <c r="D1260" s="10">
        <v>0</v>
      </c>
      <c r="E1260" s="10">
        <v>2287.5</v>
      </c>
      <c r="F1260" s="10">
        <v>6862.5</v>
      </c>
      <c r="G1260" s="10">
        <v>6862.5</v>
      </c>
      <c r="H1260" s="10">
        <v>8390.8799999999992</v>
      </c>
      <c r="I1260" s="10">
        <v>2292.5700000000002</v>
      </c>
      <c r="J1260" s="10">
        <v>4000.77</v>
      </c>
      <c r="K1260" s="10">
        <v>-179.82</v>
      </c>
      <c r="L1260" s="10">
        <f t="shared" si="89"/>
        <v>30516.899999999998</v>
      </c>
    </row>
    <row r="1261" spans="1:12" ht="13" hidden="1" x14ac:dyDescent="0.15">
      <c r="A1261" s="65" t="s">
        <v>104</v>
      </c>
      <c r="B1261" s="10">
        <v>0</v>
      </c>
      <c r="C1261" s="10">
        <v>0</v>
      </c>
      <c r="D1261" s="10">
        <v>0</v>
      </c>
      <c r="E1261" s="10">
        <v>0</v>
      </c>
      <c r="F1261" s="10">
        <v>80.17</v>
      </c>
      <c r="G1261" s="10">
        <v>14.71</v>
      </c>
      <c r="H1261" s="10">
        <v>3.46</v>
      </c>
      <c r="I1261" s="10">
        <v>167.18</v>
      </c>
      <c r="J1261" s="10">
        <v>0</v>
      </c>
      <c r="K1261" s="10">
        <v>0</v>
      </c>
      <c r="L1261" s="10">
        <f t="shared" si="89"/>
        <v>265.52</v>
      </c>
    </row>
    <row r="1262" spans="1:12" ht="13" hidden="1" x14ac:dyDescent="0.15">
      <c r="A1262" s="65" t="s">
        <v>103</v>
      </c>
      <c r="B1262" s="10">
        <v>0</v>
      </c>
      <c r="C1262" s="10">
        <v>0</v>
      </c>
      <c r="D1262" s="10">
        <v>0</v>
      </c>
      <c r="E1262" s="10">
        <v>0</v>
      </c>
      <c r="F1262" s="10">
        <v>87.1</v>
      </c>
      <c r="G1262" s="10">
        <v>0</v>
      </c>
      <c r="H1262" s="10">
        <v>0</v>
      </c>
      <c r="I1262" s="10">
        <v>25.4</v>
      </c>
      <c r="J1262" s="10">
        <v>0</v>
      </c>
      <c r="K1262" s="10">
        <v>0</v>
      </c>
      <c r="L1262" s="10">
        <f t="shared" si="89"/>
        <v>112.5</v>
      </c>
    </row>
    <row r="1263" spans="1:12" ht="13" hidden="1" x14ac:dyDescent="0.15">
      <c r="A1263" s="65" t="s">
        <v>102</v>
      </c>
      <c r="B1263" s="10">
        <v>0</v>
      </c>
      <c r="C1263" s="10">
        <v>0</v>
      </c>
      <c r="D1263" s="10">
        <v>0</v>
      </c>
      <c r="E1263" s="10">
        <v>0</v>
      </c>
      <c r="F1263" s="10">
        <v>1626.56</v>
      </c>
      <c r="G1263" s="10">
        <v>1143.3699999999999</v>
      </c>
      <c r="H1263" s="10">
        <v>1655.23</v>
      </c>
      <c r="I1263" s="10">
        <v>4074.66</v>
      </c>
      <c r="J1263" s="10">
        <v>0</v>
      </c>
      <c r="K1263" s="10">
        <v>0</v>
      </c>
      <c r="L1263" s="10">
        <f t="shared" si="89"/>
        <v>8499.82</v>
      </c>
    </row>
    <row r="1264" spans="1:12" ht="13" hidden="1" x14ac:dyDescent="0.15">
      <c r="A1264" s="65" t="s">
        <v>100</v>
      </c>
      <c r="B1264" s="10">
        <v>0</v>
      </c>
      <c r="C1264" s="10">
        <v>0</v>
      </c>
      <c r="D1264" s="10">
        <v>0</v>
      </c>
      <c r="E1264" s="10">
        <v>-56.06</v>
      </c>
      <c r="F1264" s="10">
        <v>680.83</v>
      </c>
      <c r="G1264" s="10">
        <v>477.61</v>
      </c>
      <c r="H1264" s="10">
        <v>224.93</v>
      </c>
      <c r="I1264" s="10">
        <v>0</v>
      </c>
      <c r="J1264" s="10">
        <v>91.72</v>
      </c>
      <c r="K1264" s="10">
        <v>-42.78</v>
      </c>
      <c r="L1264" s="10">
        <f t="shared" si="89"/>
        <v>1376.2500000000002</v>
      </c>
    </row>
    <row r="1265" spans="1:12" ht="13" hidden="1" x14ac:dyDescent="0.15">
      <c r="A1265" s="65" t="s">
        <v>99</v>
      </c>
      <c r="B1265" s="10">
        <v>0</v>
      </c>
      <c r="C1265" s="10">
        <v>0</v>
      </c>
      <c r="D1265" s="10">
        <v>0</v>
      </c>
      <c r="E1265" s="10">
        <v>0</v>
      </c>
      <c r="F1265" s="10">
        <v>0</v>
      </c>
      <c r="G1265" s="10">
        <v>0</v>
      </c>
      <c r="H1265" s="10">
        <v>0</v>
      </c>
      <c r="I1265" s="10">
        <v>0</v>
      </c>
      <c r="J1265" s="10">
        <v>2.2799999999999998</v>
      </c>
      <c r="K1265" s="10">
        <v>0</v>
      </c>
      <c r="L1265" s="10">
        <f t="shared" si="89"/>
        <v>2.2799999999999998</v>
      </c>
    </row>
    <row r="1266" spans="1:12" ht="13" hidden="1" x14ac:dyDescent="0.15">
      <c r="A1266" s="65" t="s">
        <v>132</v>
      </c>
      <c r="B1266" s="10">
        <v>0</v>
      </c>
      <c r="C1266" s="10">
        <v>0</v>
      </c>
      <c r="D1266" s="10">
        <v>0</v>
      </c>
      <c r="E1266" s="10">
        <v>206.22</v>
      </c>
      <c r="F1266" s="10">
        <v>701.31</v>
      </c>
      <c r="G1266" s="10">
        <v>572.15</v>
      </c>
      <c r="H1266" s="10">
        <v>227.39</v>
      </c>
      <c r="I1266" s="10">
        <v>90.3</v>
      </c>
      <c r="J1266" s="10">
        <v>23.38</v>
      </c>
      <c r="K1266" s="10">
        <v>0</v>
      </c>
      <c r="L1266" s="10">
        <f t="shared" si="89"/>
        <v>1820.7499999999998</v>
      </c>
    </row>
    <row r="1267" spans="1:12" ht="13" hidden="1" x14ac:dyDescent="0.15">
      <c r="A1267" s="65" t="s">
        <v>98</v>
      </c>
      <c r="B1267" s="10">
        <v>0</v>
      </c>
      <c r="C1267" s="10">
        <v>0</v>
      </c>
      <c r="D1267" s="10">
        <v>0</v>
      </c>
      <c r="E1267" s="10">
        <v>0</v>
      </c>
      <c r="F1267" s="10">
        <v>97.84</v>
      </c>
      <c r="G1267" s="10">
        <v>0</v>
      </c>
      <c r="H1267" s="10">
        <v>0</v>
      </c>
      <c r="I1267" s="10">
        <v>93.32</v>
      </c>
      <c r="J1267" s="10">
        <v>460.97</v>
      </c>
      <c r="K1267" s="10">
        <v>0</v>
      </c>
      <c r="L1267" s="10">
        <f t="shared" si="89"/>
        <v>652.13</v>
      </c>
    </row>
    <row r="1268" spans="1:12" ht="13" hidden="1" x14ac:dyDescent="0.15">
      <c r="A1268" s="65" t="s">
        <v>96</v>
      </c>
      <c r="B1268" s="10">
        <v>0</v>
      </c>
      <c r="C1268" s="10">
        <v>0</v>
      </c>
      <c r="D1268" s="10">
        <v>0</v>
      </c>
      <c r="E1268" s="10">
        <v>0</v>
      </c>
      <c r="F1268" s="10">
        <v>11090.7</v>
      </c>
      <c r="G1268" s="10">
        <v>16796.509999999998</v>
      </c>
      <c r="H1268" s="10">
        <v>0</v>
      </c>
      <c r="I1268" s="10">
        <v>9010.4</v>
      </c>
      <c r="J1268" s="10">
        <v>5905.8</v>
      </c>
      <c r="K1268" s="10">
        <v>0</v>
      </c>
      <c r="L1268" s="10">
        <f t="shared" si="89"/>
        <v>42803.41</v>
      </c>
    </row>
    <row r="1269" spans="1:12" ht="13" hidden="1" x14ac:dyDescent="0.15">
      <c r="A1269" s="65" t="s">
        <v>95</v>
      </c>
      <c r="B1269" s="10">
        <v>0</v>
      </c>
      <c r="C1269" s="10">
        <v>0</v>
      </c>
      <c r="D1269" s="10">
        <v>0</v>
      </c>
      <c r="E1269" s="10">
        <v>201.92</v>
      </c>
      <c r="F1269" s="10">
        <v>868.74</v>
      </c>
      <c r="G1269" s="10">
        <v>270.29000000000002</v>
      </c>
      <c r="H1269" s="10">
        <v>691.91</v>
      </c>
      <c r="I1269" s="10">
        <v>249.25</v>
      </c>
      <c r="J1269" s="10">
        <v>688.95</v>
      </c>
      <c r="K1269" s="10">
        <v>166.53</v>
      </c>
      <c r="L1269" s="10">
        <f t="shared" si="89"/>
        <v>3137.5900000000006</v>
      </c>
    </row>
    <row r="1270" spans="1:12" ht="13" hidden="1" x14ac:dyDescent="0.15">
      <c r="A1270" s="65" t="s">
        <v>94</v>
      </c>
      <c r="B1270" s="10">
        <v>0</v>
      </c>
      <c r="C1270" s="10">
        <v>0</v>
      </c>
      <c r="D1270" s="10">
        <v>0</v>
      </c>
      <c r="E1270" s="10">
        <v>0</v>
      </c>
      <c r="F1270" s="10">
        <v>2060.73</v>
      </c>
      <c r="G1270" s="10">
        <v>-1874.35</v>
      </c>
      <c r="H1270" s="10">
        <v>0</v>
      </c>
      <c r="I1270" s="10">
        <v>0</v>
      </c>
      <c r="J1270" s="10">
        <v>0</v>
      </c>
      <c r="K1270" s="10">
        <v>1055.08</v>
      </c>
      <c r="L1270" s="10">
        <f t="shared" si="89"/>
        <v>1241.46</v>
      </c>
    </row>
    <row r="1271" spans="1:12" ht="13" hidden="1" x14ac:dyDescent="0.15">
      <c r="A1271" s="65" t="s">
        <v>93</v>
      </c>
      <c r="B1271" s="10">
        <v>0</v>
      </c>
      <c r="C1271" s="10">
        <v>0</v>
      </c>
      <c r="D1271" s="10">
        <v>0</v>
      </c>
      <c r="E1271" s="10">
        <v>168.95</v>
      </c>
      <c r="F1271" s="10">
        <v>4429.04</v>
      </c>
      <c r="G1271" s="10">
        <v>4269.55</v>
      </c>
      <c r="H1271" s="10">
        <v>1531.37</v>
      </c>
      <c r="I1271" s="10">
        <v>7148.5</v>
      </c>
      <c r="J1271" s="10">
        <v>1474.4</v>
      </c>
      <c r="K1271" s="10">
        <v>1852.08</v>
      </c>
      <c r="L1271" s="10">
        <f t="shared" si="89"/>
        <v>20873.89</v>
      </c>
    </row>
    <row r="1272" spans="1:12" ht="13" hidden="1" x14ac:dyDescent="0.15">
      <c r="A1272" s="65" t="s">
        <v>91</v>
      </c>
      <c r="B1272" s="10">
        <v>0</v>
      </c>
      <c r="C1272" s="10">
        <v>0</v>
      </c>
      <c r="D1272" s="10">
        <v>0</v>
      </c>
      <c r="E1272" s="10">
        <v>56.82</v>
      </c>
      <c r="F1272" s="10">
        <v>1177.3900000000001</v>
      </c>
      <c r="G1272" s="10">
        <v>4052.03</v>
      </c>
      <c r="H1272" s="10">
        <v>1049.04</v>
      </c>
      <c r="I1272" s="10">
        <v>2693.21</v>
      </c>
      <c r="J1272" s="10">
        <v>2577.2399999999998</v>
      </c>
      <c r="K1272" s="10">
        <v>203.75</v>
      </c>
      <c r="L1272" s="10">
        <f t="shared" si="89"/>
        <v>11809.48</v>
      </c>
    </row>
    <row r="1273" spans="1:12" ht="13" hidden="1" x14ac:dyDescent="0.15">
      <c r="A1273" s="65" t="s">
        <v>90</v>
      </c>
      <c r="B1273" s="10">
        <v>0</v>
      </c>
      <c r="C1273" s="10">
        <v>0</v>
      </c>
      <c r="D1273" s="10">
        <v>0</v>
      </c>
      <c r="E1273" s="10">
        <v>2384.6</v>
      </c>
      <c r="F1273" s="10">
        <v>5792.92</v>
      </c>
      <c r="G1273" s="10">
        <v>5039.16</v>
      </c>
      <c r="H1273" s="10">
        <v>5140.83</v>
      </c>
      <c r="I1273" s="10">
        <v>8150.76</v>
      </c>
      <c r="J1273" s="10">
        <v>2162.67</v>
      </c>
      <c r="K1273" s="10">
        <v>7746.17</v>
      </c>
      <c r="L1273" s="10">
        <f t="shared" si="89"/>
        <v>36417.11</v>
      </c>
    </row>
    <row r="1274" spans="1:12" ht="13" hidden="1" x14ac:dyDescent="0.15">
      <c r="A1274" s="65" t="s">
        <v>89</v>
      </c>
      <c r="B1274" s="10">
        <v>0</v>
      </c>
      <c r="C1274" s="10">
        <v>0</v>
      </c>
      <c r="D1274" s="10">
        <v>0</v>
      </c>
      <c r="E1274" s="10">
        <v>768.85</v>
      </c>
      <c r="F1274" s="10">
        <v>2880.12</v>
      </c>
      <c r="G1274" s="10">
        <v>48.43</v>
      </c>
      <c r="H1274" s="10">
        <v>-582.19000000000005</v>
      </c>
      <c r="I1274" s="10">
        <v>-5535.34</v>
      </c>
      <c r="J1274" s="10">
        <v>-710.2</v>
      </c>
      <c r="K1274" s="10">
        <v>-2862.78</v>
      </c>
      <c r="L1274" s="10">
        <f t="shared" si="89"/>
        <v>-5993.1100000000006</v>
      </c>
    </row>
    <row r="1275" spans="1:12" ht="13" hidden="1" x14ac:dyDescent="0.15">
      <c r="A1275" s="65" t="s">
        <v>88</v>
      </c>
      <c r="B1275" s="10">
        <v>0</v>
      </c>
      <c r="C1275" s="10">
        <v>0</v>
      </c>
      <c r="D1275" s="10">
        <v>0</v>
      </c>
      <c r="E1275" s="10">
        <v>2380.4499999999998</v>
      </c>
      <c r="F1275" s="10">
        <v>7240.22</v>
      </c>
      <c r="G1275" s="10">
        <v>7260.03</v>
      </c>
      <c r="H1275" s="10">
        <v>5917.33</v>
      </c>
      <c r="I1275" s="10">
        <v>5765.34</v>
      </c>
      <c r="J1275" s="10">
        <v>5655.22</v>
      </c>
      <c r="K1275" s="10">
        <v>4843.5</v>
      </c>
      <c r="L1275" s="10">
        <f t="shared" si="89"/>
        <v>39062.089999999997</v>
      </c>
    </row>
    <row r="1276" spans="1:12" ht="13" hidden="1" x14ac:dyDescent="0.15">
      <c r="A1276" s="65" t="s">
        <v>87</v>
      </c>
      <c r="B1276" s="10">
        <v>0</v>
      </c>
      <c r="C1276" s="10">
        <v>0</v>
      </c>
      <c r="D1276" s="10">
        <v>0</v>
      </c>
      <c r="E1276" s="10">
        <v>0</v>
      </c>
      <c r="F1276" s="10">
        <v>0</v>
      </c>
      <c r="G1276" s="10">
        <v>1782.44</v>
      </c>
      <c r="H1276" s="10">
        <v>1640.74</v>
      </c>
      <c r="I1276" s="10">
        <v>1576.75</v>
      </c>
      <c r="J1276" s="10">
        <v>1208.6600000000001</v>
      </c>
      <c r="K1276" s="10">
        <v>558.53</v>
      </c>
      <c r="L1276" s="10">
        <f t="shared" si="89"/>
        <v>6767.12</v>
      </c>
    </row>
    <row r="1277" spans="1:12" ht="13" hidden="1" x14ac:dyDescent="0.15">
      <c r="A1277" s="65" t="s">
        <v>86</v>
      </c>
      <c r="B1277" s="10">
        <v>0</v>
      </c>
      <c r="C1277" s="10">
        <v>0</v>
      </c>
      <c r="D1277" s="10">
        <v>0</v>
      </c>
      <c r="E1277" s="10">
        <v>1959.67</v>
      </c>
      <c r="F1277" s="10">
        <v>10434.11</v>
      </c>
      <c r="G1277" s="10">
        <v>10012.64</v>
      </c>
      <c r="H1277" s="10">
        <v>8849.3700000000008</v>
      </c>
      <c r="I1277" s="10">
        <v>8126.58</v>
      </c>
      <c r="J1277" s="10">
        <v>11233.68</v>
      </c>
      <c r="K1277" s="10">
        <v>8448.9599999999991</v>
      </c>
      <c r="L1277" s="10">
        <f t="shared" si="89"/>
        <v>59065.01</v>
      </c>
    </row>
    <row r="1278" spans="1:12" ht="13" hidden="1" x14ac:dyDescent="0.15">
      <c r="A1278" s="65" t="s">
        <v>85</v>
      </c>
      <c r="B1278" s="10">
        <v>0</v>
      </c>
      <c r="C1278" s="10">
        <v>0</v>
      </c>
      <c r="D1278" s="10">
        <v>0</v>
      </c>
      <c r="E1278" s="10">
        <v>7304.7</v>
      </c>
      <c r="F1278" s="10">
        <v>39457.86</v>
      </c>
      <c r="G1278" s="10">
        <v>33359.69</v>
      </c>
      <c r="H1278" s="10">
        <v>31289.53</v>
      </c>
      <c r="I1278" s="10">
        <v>31432.69</v>
      </c>
      <c r="J1278" s="10">
        <v>38293.199999999997</v>
      </c>
      <c r="K1278" s="10">
        <v>33461.32</v>
      </c>
      <c r="L1278" s="10">
        <f t="shared" si="89"/>
        <v>214598.99</v>
      </c>
    </row>
    <row r="1279" spans="1:12" ht="13" hidden="1" x14ac:dyDescent="0.15">
      <c r="A1279" s="65" t="s">
        <v>84</v>
      </c>
      <c r="B1279" s="10">
        <v>0</v>
      </c>
      <c r="C1279" s="10">
        <v>0</v>
      </c>
      <c r="D1279" s="10">
        <v>0</v>
      </c>
      <c r="E1279" s="10">
        <v>276.94</v>
      </c>
      <c r="F1279" s="10">
        <v>452.15</v>
      </c>
      <c r="G1279" s="10">
        <v>358.82</v>
      </c>
      <c r="H1279" s="10">
        <v>430.99</v>
      </c>
      <c r="I1279" s="10">
        <v>437.67</v>
      </c>
      <c r="J1279" s="10">
        <v>381.66</v>
      </c>
      <c r="K1279" s="10">
        <v>307.92</v>
      </c>
      <c r="L1279" s="10">
        <f t="shared" si="89"/>
        <v>2646.15</v>
      </c>
    </row>
    <row r="1280" spans="1:12" ht="13" hidden="1" x14ac:dyDescent="0.15">
      <c r="A1280" s="65" t="s">
        <v>83</v>
      </c>
      <c r="B1280" s="10">
        <v>0</v>
      </c>
      <c r="C1280" s="10">
        <v>0</v>
      </c>
      <c r="D1280" s="10">
        <v>0</v>
      </c>
      <c r="E1280" s="10">
        <v>43342.89</v>
      </c>
      <c r="F1280" s="10">
        <v>75911.64</v>
      </c>
      <c r="G1280" s="10">
        <v>78056.759999999995</v>
      </c>
      <c r="H1280" s="10">
        <v>72185.25</v>
      </c>
      <c r="I1280" s="10">
        <v>95358.19</v>
      </c>
      <c r="J1280" s="10">
        <v>65898.13</v>
      </c>
      <c r="K1280" s="10">
        <v>35112.28</v>
      </c>
      <c r="L1280" s="10">
        <f t="shared" si="89"/>
        <v>465865.14</v>
      </c>
    </row>
    <row r="1281" spans="1:12" ht="13" hidden="1" x14ac:dyDescent="0.15">
      <c r="A1281" s="65" t="s">
        <v>82</v>
      </c>
      <c r="B1281" s="10">
        <v>0</v>
      </c>
      <c r="C1281" s="10">
        <v>0</v>
      </c>
      <c r="D1281" s="10">
        <v>0</v>
      </c>
      <c r="E1281" s="10">
        <v>46961.63</v>
      </c>
      <c r="F1281" s="10">
        <v>82104.179999999993</v>
      </c>
      <c r="G1281" s="10">
        <v>64441.98</v>
      </c>
      <c r="H1281" s="10">
        <v>72240.97</v>
      </c>
      <c r="I1281" s="10">
        <v>78765.45</v>
      </c>
      <c r="J1281" s="10">
        <v>71694.34</v>
      </c>
      <c r="K1281" s="10">
        <v>41889.360000000001</v>
      </c>
      <c r="L1281" s="10">
        <f t="shared" si="89"/>
        <v>458097.91000000003</v>
      </c>
    </row>
    <row r="1282" spans="1:12" ht="13" hidden="1" x14ac:dyDescent="0.15">
      <c r="A1282" s="65" t="s">
        <v>81</v>
      </c>
      <c r="B1282" s="10">
        <v>0</v>
      </c>
      <c r="C1282" s="10">
        <v>0</v>
      </c>
      <c r="D1282" s="10">
        <v>0</v>
      </c>
      <c r="E1282" s="10">
        <v>3213.92</v>
      </c>
      <c r="F1282" s="10">
        <v>7612.01</v>
      </c>
      <c r="G1282" s="10">
        <v>4867.96</v>
      </c>
      <c r="H1282" s="10">
        <v>4944.92</v>
      </c>
      <c r="I1282" s="10">
        <v>5197.9799999999996</v>
      </c>
      <c r="J1282" s="10">
        <v>6375.15</v>
      </c>
      <c r="K1282" s="10">
        <v>4371.17</v>
      </c>
      <c r="L1282" s="10">
        <f t="shared" si="89"/>
        <v>36583.109999999993</v>
      </c>
    </row>
    <row r="1283" spans="1:12" ht="13" hidden="1" x14ac:dyDescent="0.15">
      <c r="A1283" s="65" t="s">
        <v>77</v>
      </c>
      <c r="B1283" s="10">
        <v>0</v>
      </c>
      <c r="C1283" s="10">
        <v>0</v>
      </c>
      <c r="D1283" s="10">
        <v>0</v>
      </c>
      <c r="E1283" s="10">
        <v>0</v>
      </c>
      <c r="F1283" s="10">
        <v>0</v>
      </c>
      <c r="G1283" s="10">
        <v>-24.17</v>
      </c>
      <c r="H1283" s="10">
        <v>0</v>
      </c>
      <c r="I1283" s="10">
        <v>0</v>
      </c>
      <c r="J1283" s="10">
        <v>0</v>
      </c>
      <c r="K1283" s="10">
        <v>0</v>
      </c>
      <c r="L1283" s="10">
        <f t="shared" si="89"/>
        <v>-24.17</v>
      </c>
    </row>
    <row r="1284" spans="1:12" ht="13" hidden="1" x14ac:dyDescent="0.15">
      <c r="A1284" s="65" t="s">
        <v>218</v>
      </c>
      <c r="B1284" s="10">
        <v>0</v>
      </c>
      <c r="C1284" s="10">
        <v>0</v>
      </c>
      <c r="D1284" s="10">
        <v>0</v>
      </c>
      <c r="E1284" s="10">
        <v>0</v>
      </c>
      <c r="F1284" s="10">
        <v>6171.41</v>
      </c>
      <c r="G1284" s="10">
        <v>11043.96</v>
      </c>
      <c r="H1284" s="10">
        <v>15141.05</v>
      </c>
      <c r="I1284" s="10">
        <v>20555.36</v>
      </c>
      <c r="J1284" s="10">
        <v>27692.61</v>
      </c>
      <c r="K1284" s="10">
        <v>19813.759999999998</v>
      </c>
      <c r="L1284" s="10">
        <f t="shared" si="89"/>
        <v>100418.15</v>
      </c>
    </row>
    <row r="1285" spans="1:12" ht="13" hidden="1" x14ac:dyDescent="0.15">
      <c r="A1285" s="65" t="s">
        <v>76</v>
      </c>
      <c r="B1285" s="10">
        <v>0</v>
      </c>
      <c r="C1285" s="10">
        <v>0</v>
      </c>
      <c r="D1285" s="10">
        <v>0</v>
      </c>
      <c r="E1285" s="10">
        <v>0</v>
      </c>
      <c r="F1285" s="10">
        <v>22756.42</v>
      </c>
      <c r="G1285" s="10">
        <v>0</v>
      </c>
      <c r="H1285" s="10">
        <v>0</v>
      </c>
      <c r="I1285" s="10">
        <v>2115.39</v>
      </c>
      <c r="J1285" s="10">
        <v>2980.77</v>
      </c>
      <c r="K1285" s="10">
        <v>0</v>
      </c>
      <c r="L1285" s="10">
        <f t="shared" si="89"/>
        <v>27852.579999999998</v>
      </c>
    </row>
    <row r="1286" spans="1:12" ht="13" hidden="1" x14ac:dyDescent="0.15">
      <c r="A1286" s="65" t="s">
        <v>75</v>
      </c>
      <c r="B1286" s="10">
        <v>0</v>
      </c>
      <c r="C1286" s="10">
        <v>0</v>
      </c>
      <c r="D1286" s="10">
        <v>0</v>
      </c>
      <c r="E1286" s="10">
        <v>248169.8</v>
      </c>
      <c r="F1286" s="10">
        <v>84158.59</v>
      </c>
      <c r="G1286" s="10">
        <v>67031.63</v>
      </c>
      <c r="H1286" s="10">
        <v>98320.69</v>
      </c>
      <c r="I1286" s="10">
        <v>83606.080000000002</v>
      </c>
      <c r="J1286" s="10">
        <v>71311.95</v>
      </c>
      <c r="K1286" s="10">
        <v>-42851.91</v>
      </c>
      <c r="L1286" s="10">
        <f t="shared" si="89"/>
        <v>609746.82999999996</v>
      </c>
    </row>
    <row r="1287" spans="1:12" ht="13" hidden="1" x14ac:dyDescent="0.15">
      <c r="A1287" s="65" t="s">
        <v>73</v>
      </c>
      <c r="B1287" s="10">
        <v>0</v>
      </c>
      <c r="C1287" s="10">
        <v>0</v>
      </c>
      <c r="D1287" s="10">
        <v>0</v>
      </c>
      <c r="E1287" s="10">
        <v>10270.41</v>
      </c>
      <c r="F1287" s="10">
        <v>22643.15</v>
      </c>
      <c r="G1287" s="10">
        <v>-1886.57</v>
      </c>
      <c r="H1287" s="10">
        <v>494.1</v>
      </c>
      <c r="I1287" s="10">
        <v>-3616.98</v>
      </c>
      <c r="J1287" s="10">
        <v>6774.89</v>
      </c>
      <c r="K1287" s="10">
        <v>-6559.89</v>
      </c>
      <c r="L1287" s="10">
        <f t="shared" si="89"/>
        <v>28119.11</v>
      </c>
    </row>
    <row r="1288" spans="1:12" ht="13" hidden="1" x14ac:dyDescent="0.15">
      <c r="A1288" s="65" t="s">
        <v>72</v>
      </c>
      <c r="B1288" s="10">
        <v>0</v>
      </c>
      <c r="C1288" s="10">
        <v>0</v>
      </c>
      <c r="D1288" s="10">
        <v>0</v>
      </c>
      <c r="E1288" s="10">
        <v>0</v>
      </c>
      <c r="F1288" s="10">
        <v>262.33999999999997</v>
      </c>
      <c r="G1288" s="10">
        <v>0</v>
      </c>
      <c r="H1288" s="10">
        <v>0</v>
      </c>
      <c r="I1288" s="10">
        <v>0</v>
      </c>
      <c r="J1288" s="10">
        <v>0</v>
      </c>
      <c r="K1288" s="10">
        <v>0</v>
      </c>
      <c r="L1288" s="10">
        <f t="shared" si="89"/>
        <v>262.33999999999997</v>
      </c>
    </row>
    <row r="1289" spans="1:12" ht="13" hidden="1" x14ac:dyDescent="0.15">
      <c r="A1289" s="65" t="s">
        <v>71</v>
      </c>
      <c r="B1289" s="10">
        <v>0</v>
      </c>
      <c r="C1289" s="10">
        <v>0</v>
      </c>
      <c r="D1289" s="10">
        <v>0</v>
      </c>
      <c r="E1289" s="10">
        <v>202413.75</v>
      </c>
      <c r="F1289" s="10">
        <v>480009.75</v>
      </c>
      <c r="G1289" s="10">
        <v>440791.06</v>
      </c>
      <c r="H1289" s="10">
        <v>434108.11</v>
      </c>
      <c r="I1289" s="10">
        <v>429987.84000000003</v>
      </c>
      <c r="J1289" s="10">
        <v>418804.69</v>
      </c>
      <c r="K1289" s="10">
        <v>246594.95</v>
      </c>
      <c r="L1289" s="10">
        <f t="shared" si="89"/>
        <v>2652710.1500000004</v>
      </c>
    </row>
    <row r="1290" spans="1:12" ht="13" hidden="1" x14ac:dyDescent="0.15">
      <c r="A1290" s="66" t="s">
        <v>262</v>
      </c>
      <c r="B1290" s="16">
        <f t="shared" ref="B1290:L1290" si="90">SUM(B1246:B1289)</f>
        <v>0</v>
      </c>
      <c r="C1290" s="16">
        <f t="shared" si="90"/>
        <v>0</v>
      </c>
      <c r="D1290" s="16">
        <f t="shared" si="90"/>
        <v>0</v>
      </c>
      <c r="E1290" s="16">
        <f t="shared" si="90"/>
        <v>689743.97</v>
      </c>
      <c r="F1290" s="16">
        <f t="shared" si="90"/>
        <v>1130711.2999999998</v>
      </c>
      <c r="G1290" s="16">
        <f t="shared" si="90"/>
        <v>989499.41000000015</v>
      </c>
      <c r="H1290" s="16">
        <f t="shared" si="90"/>
        <v>996181.01</v>
      </c>
      <c r="I1290" s="16">
        <f t="shared" si="90"/>
        <v>1013037.56</v>
      </c>
      <c r="J1290" s="16">
        <f t="shared" si="90"/>
        <v>980972.83000000007</v>
      </c>
      <c r="K1290" s="16">
        <f t="shared" si="90"/>
        <v>489294.93999999994</v>
      </c>
      <c r="L1290" s="16">
        <f t="shared" si="90"/>
        <v>6289441.0200000005</v>
      </c>
    </row>
    <row r="1291" spans="1:12" ht="13" hidden="1" x14ac:dyDescent="0.15">
      <c r="A1291" s="64" t="s">
        <v>263</v>
      </c>
      <c r="B1291" s="7"/>
      <c r="C1291" s="7"/>
      <c r="D1291" s="7"/>
      <c r="E1291" s="7"/>
      <c r="F1291" s="7"/>
      <c r="G1291" s="7"/>
      <c r="H1291" s="7"/>
      <c r="I1291" s="7"/>
      <c r="J1291" s="7"/>
      <c r="K1291" s="7"/>
      <c r="L1291" s="7"/>
    </row>
    <row r="1292" spans="1:12" ht="13" hidden="1" x14ac:dyDescent="0.15">
      <c r="A1292" s="65" t="s">
        <v>129</v>
      </c>
      <c r="B1292" s="10">
        <v>0</v>
      </c>
      <c r="C1292" s="10">
        <v>0</v>
      </c>
      <c r="D1292" s="10">
        <v>0</v>
      </c>
      <c r="E1292" s="10">
        <v>70739.12</v>
      </c>
      <c r="F1292" s="10">
        <v>75674.02</v>
      </c>
      <c r="G1292" s="10">
        <v>103745.19</v>
      </c>
      <c r="H1292" s="10">
        <v>94814.720000000001</v>
      </c>
      <c r="I1292" s="10">
        <v>98761.22</v>
      </c>
      <c r="J1292" s="10">
        <v>106709.39</v>
      </c>
      <c r="K1292" s="10">
        <v>79200.899999999994</v>
      </c>
      <c r="L1292" s="10">
        <f t="shared" ref="L1292:L1331" si="91">SUM(B1292:K1292)</f>
        <v>629644.56000000006</v>
      </c>
    </row>
    <row r="1293" spans="1:12" ht="13" hidden="1" x14ac:dyDescent="0.15">
      <c r="A1293" s="65" t="s">
        <v>127</v>
      </c>
      <c r="B1293" s="10">
        <v>0</v>
      </c>
      <c r="C1293" s="10">
        <v>0</v>
      </c>
      <c r="D1293" s="10">
        <v>0</v>
      </c>
      <c r="E1293" s="10">
        <v>20504.009999999998</v>
      </c>
      <c r="F1293" s="10">
        <v>34620.629999999997</v>
      </c>
      <c r="G1293" s="10">
        <v>27398.95</v>
      </c>
      <c r="H1293" s="10">
        <v>21924.36</v>
      </c>
      <c r="I1293" s="10">
        <v>32620.23</v>
      </c>
      <c r="J1293" s="10">
        <v>35157.79</v>
      </c>
      <c r="K1293" s="10">
        <v>20043.53</v>
      </c>
      <c r="L1293" s="10">
        <f t="shared" si="91"/>
        <v>192269.5</v>
      </c>
    </row>
    <row r="1294" spans="1:12" ht="13" hidden="1" x14ac:dyDescent="0.15">
      <c r="A1294" s="65" t="s">
        <v>126</v>
      </c>
      <c r="B1294" s="10">
        <v>0</v>
      </c>
      <c r="C1294" s="10">
        <v>0</v>
      </c>
      <c r="D1294" s="10">
        <v>0</v>
      </c>
      <c r="E1294" s="10">
        <v>25781.16</v>
      </c>
      <c r="F1294" s="10">
        <v>29702.29</v>
      </c>
      <c r="G1294" s="10">
        <v>16132.26</v>
      </c>
      <c r="H1294" s="10">
        <v>15928.19</v>
      </c>
      <c r="I1294" s="10">
        <v>10839.63</v>
      </c>
      <c r="J1294" s="10">
        <v>17424.060000000001</v>
      </c>
      <c r="K1294" s="10">
        <v>3711.65</v>
      </c>
      <c r="L1294" s="10">
        <f t="shared" si="91"/>
        <v>119519.23999999999</v>
      </c>
    </row>
    <row r="1295" spans="1:12" ht="13" hidden="1" x14ac:dyDescent="0.15">
      <c r="A1295" s="65" t="s">
        <v>125</v>
      </c>
      <c r="B1295" s="10">
        <v>0</v>
      </c>
      <c r="C1295" s="10">
        <v>0</v>
      </c>
      <c r="D1295" s="10">
        <v>0</v>
      </c>
      <c r="E1295" s="10">
        <v>3097.34</v>
      </c>
      <c r="F1295" s="10">
        <v>8581.15</v>
      </c>
      <c r="G1295" s="10">
        <v>8024.14</v>
      </c>
      <c r="H1295" s="10">
        <v>12459.49</v>
      </c>
      <c r="I1295" s="10">
        <v>11157.75</v>
      </c>
      <c r="J1295" s="10">
        <v>29936.080000000002</v>
      </c>
      <c r="K1295" s="10">
        <v>7664.69</v>
      </c>
      <c r="L1295" s="10">
        <f t="shared" si="91"/>
        <v>80920.640000000014</v>
      </c>
    </row>
    <row r="1296" spans="1:12" ht="13" hidden="1" x14ac:dyDescent="0.15">
      <c r="A1296" s="65" t="s">
        <v>124</v>
      </c>
      <c r="B1296" s="10">
        <v>0</v>
      </c>
      <c r="C1296" s="10">
        <v>0</v>
      </c>
      <c r="D1296" s="10">
        <v>0</v>
      </c>
      <c r="E1296" s="10">
        <v>699.75</v>
      </c>
      <c r="F1296" s="10">
        <v>1399.5</v>
      </c>
      <c r="G1296" s="10">
        <v>0</v>
      </c>
      <c r="H1296" s="10">
        <v>592.26</v>
      </c>
      <c r="I1296" s="10">
        <v>1764.74</v>
      </c>
      <c r="J1296" s="10">
        <v>0</v>
      </c>
      <c r="K1296" s="10">
        <v>0</v>
      </c>
      <c r="L1296" s="10">
        <f t="shared" si="91"/>
        <v>4456.25</v>
      </c>
    </row>
    <row r="1297" spans="1:12" ht="13" hidden="1" x14ac:dyDescent="0.15">
      <c r="A1297" s="65" t="s">
        <v>123</v>
      </c>
      <c r="B1297" s="10">
        <v>0</v>
      </c>
      <c r="C1297" s="10">
        <v>0</v>
      </c>
      <c r="D1297" s="10">
        <v>0</v>
      </c>
      <c r="E1297" s="10">
        <v>6408.33</v>
      </c>
      <c r="F1297" s="10">
        <v>23262.71</v>
      </c>
      <c r="G1297" s="10">
        <v>22781.43</v>
      </c>
      <c r="H1297" s="10">
        <v>24119.84</v>
      </c>
      <c r="I1297" s="10">
        <v>21790.74</v>
      </c>
      <c r="J1297" s="10">
        <v>18170.580000000002</v>
      </c>
      <c r="K1297" s="10">
        <v>12769.72</v>
      </c>
      <c r="L1297" s="10">
        <f t="shared" si="91"/>
        <v>129303.35</v>
      </c>
    </row>
    <row r="1298" spans="1:12" ht="13" hidden="1" x14ac:dyDescent="0.15">
      <c r="A1298" s="65" t="s">
        <v>120</v>
      </c>
      <c r="B1298" s="10">
        <v>0</v>
      </c>
      <c r="C1298" s="10">
        <v>0</v>
      </c>
      <c r="D1298" s="10">
        <v>0</v>
      </c>
      <c r="E1298" s="10">
        <v>514.02</v>
      </c>
      <c r="F1298" s="10">
        <v>970.06</v>
      </c>
      <c r="G1298" s="10">
        <v>1739.51</v>
      </c>
      <c r="H1298" s="10">
        <v>1124.55</v>
      </c>
      <c r="I1298" s="10">
        <v>986.34</v>
      </c>
      <c r="J1298" s="10">
        <v>1100.44</v>
      </c>
      <c r="K1298" s="10">
        <v>2528.0300000000002</v>
      </c>
      <c r="L1298" s="10">
        <f t="shared" si="91"/>
        <v>8962.9500000000007</v>
      </c>
    </row>
    <row r="1299" spans="1:12" ht="13" hidden="1" x14ac:dyDescent="0.15">
      <c r="A1299" s="65" t="s">
        <v>112</v>
      </c>
      <c r="B1299" s="10">
        <v>0</v>
      </c>
      <c r="C1299" s="10">
        <v>0</v>
      </c>
      <c r="D1299" s="10">
        <v>0</v>
      </c>
      <c r="E1299" s="10">
        <v>734.77</v>
      </c>
      <c r="F1299" s="10">
        <v>2107.14</v>
      </c>
      <c r="G1299" s="10">
        <v>2901.91</v>
      </c>
      <c r="H1299" s="10">
        <v>3633.22</v>
      </c>
      <c r="I1299" s="10">
        <v>4012.53</v>
      </c>
      <c r="J1299" s="10">
        <v>3712.98</v>
      </c>
      <c r="K1299" s="10">
        <v>2248.56</v>
      </c>
      <c r="L1299" s="10">
        <f t="shared" si="91"/>
        <v>19351.11</v>
      </c>
    </row>
    <row r="1300" spans="1:12" ht="13" hidden="1" x14ac:dyDescent="0.15">
      <c r="A1300" s="65" t="s">
        <v>107</v>
      </c>
      <c r="B1300" s="10">
        <v>0</v>
      </c>
      <c r="C1300" s="10">
        <v>0</v>
      </c>
      <c r="D1300" s="10">
        <v>0</v>
      </c>
      <c r="E1300" s="10">
        <v>362.28</v>
      </c>
      <c r="F1300" s="10">
        <v>2346.81</v>
      </c>
      <c r="G1300" s="10">
        <v>1895.12</v>
      </c>
      <c r="H1300" s="10">
        <v>2260.7800000000002</v>
      </c>
      <c r="I1300" s="10">
        <v>4737.5600000000004</v>
      </c>
      <c r="J1300" s="10">
        <v>4511.34</v>
      </c>
      <c r="K1300" s="10">
        <v>2057.27</v>
      </c>
      <c r="L1300" s="10">
        <f t="shared" si="91"/>
        <v>18171.16</v>
      </c>
    </row>
    <row r="1301" spans="1:12" ht="13" hidden="1" x14ac:dyDescent="0.15">
      <c r="A1301" s="65" t="s">
        <v>106</v>
      </c>
      <c r="B1301" s="10">
        <v>0</v>
      </c>
      <c r="C1301" s="10">
        <v>0</v>
      </c>
      <c r="D1301" s="10">
        <v>0</v>
      </c>
      <c r="E1301" s="10">
        <v>0</v>
      </c>
      <c r="F1301" s="10">
        <v>190.69</v>
      </c>
      <c r="G1301" s="10">
        <v>140.18</v>
      </c>
      <c r="H1301" s="10">
        <v>146.35</v>
      </c>
      <c r="I1301" s="10">
        <v>110.83</v>
      </c>
      <c r="J1301" s="10">
        <v>0</v>
      </c>
      <c r="K1301" s="10">
        <v>0</v>
      </c>
      <c r="L1301" s="10">
        <f t="shared" si="91"/>
        <v>588.05000000000007</v>
      </c>
    </row>
    <row r="1302" spans="1:12" ht="13" hidden="1" x14ac:dyDescent="0.15">
      <c r="A1302" s="65" t="s">
        <v>105</v>
      </c>
      <c r="B1302" s="10">
        <v>0</v>
      </c>
      <c r="C1302" s="10">
        <v>0</v>
      </c>
      <c r="D1302" s="10">
        <v>0</v>
      </c>
      <c r="E1302" s="10">
        <v>0</v>
      </c>
      <c r="F1302" s="10">
        <v>0</v>
      </c>
      <c r="G1302" s="10">
        <v>0</v>
      </c>
      <c r="H1302" s="10">
        <v>0</v>
      </c>
      <c r="I1302" s="10">
        <v>0</v>
      </c>
      <c r="J1302" s="10">
        <v>0</v>
      </c>
      <c r="K1302" s="10">
        <v>2983.76</v>
      </c>
      <c r="L1302" s="10">
        <f t="shared" si="91"/>
        <v>2983.76</v>
      </c>
    </row>
    <row r="1303" spans="1:12" ht="13" hidden="1" x14ac:dyDescent="0.15">
      <c r="A1303" s="65" t="s">
        <v>103</v>
      </c>
      <c r="B1303" s="10">
        <v>0</v>
      </c>
      <c r="C1303" s="10">
        <v>0</v>
      </c>
      <c r="D1303" s="10">
        <v>0</v>
      </c>
      <c r="E1303" s="10">
        <v>36.619999999999997</v>
      </c>
      <c r="F1303" s="10">
        <v>-36.619999999999997</v>
      </c>
      <c r="G1303" s="10">
        <v>0</v>
      </c>
      <c r="H1303" s="10">
        <v>20.5</v>
      </c>
      <c r="I1303" s="10">
        <v>47.18</v>
      </c>
      <c r="J1303" s="10">
        <v>10.44</v>
      </c>
      <c r="K1303" s="10">
        <v>0</v>
      </c>
      <c r="L1303" s="10">
        <f t="shared" si="91"/>
        <v>78.12</v>
      </c>
    </row>
    <row r="1304" spans="1:12" ht="13" hidden="1" x14ac:dyDescent="0.15">
      <c r="A1304" s="65" t="s">
        <v>102</v>
      </c>
      <c r="B1304" s="10">
        <v>0</v>
      </c>
      <c r="C1304" s="10">
        <v>0</v>
      </c>
      <c r="D1304" s="10">
        <v>0</v>
      </c>
      <c r="E1304" s="10">
        <v>0</v>
      </c>
      <c r="F1304" s="10">
        <v>7882.31</v>
      </c>
      <c r="G1304" s="10">
        <v>6066.95</v>
      </c>
      <c r="H1304" s="10">
        <v>8919.27</v>
      </c>
      <c r="I1304" s="10">
        <v>19020.580000000002</v>
      </c>
      <c r="J1304" s="10">
        <v>0</v>
      </c>
      <c r="K1304" s="10">
        <v>0</v>
      </c>
      <c r="L1304" s="10">
        <f t="shared" si="91"/>
        <v>41889.11</v>
      </c>
    </row>
    <row r="1305" spans="1:12" ht="13" hidden="1" x14ac:dyDescent="0.15">
      <c r="A1305" s="65" t="s">
        <v>101</v>
      </c>
      <c r="B1305" s="10">
        <v>0</v>
      </c>
      <c r="C1305" s="10">
        <v>0</v>
      </c>
      <c r="D1305" s="10">
        <v>0</v>
      </c>
      <c r="E1305" s="10">
        <v>0</v>
      </c>
      <c r="F1305" s="10">
        <v>0</v>
      </c>
      <c r="G1305" s="10">
        <v>0</v>
      </c>
      <c r="H1305" s="10">
        <v>0</v>
      </c>
      <c r="I1305" s="10">
        <v>825</v>
      </c>
      <c r="J1305" s="10">
        <v>0</v>
      </c>
      <c r="K1305" s="10">
        <v>0</v>
      </c>
      <c r="L1305" s="10">
        <f t="shared" si="91"/>
        <v>825</v>
      </c>
    </row>
    <row r="1306" spans="1:12" ht="13" hidden="1" x14ac:dyDescent="0.15">
      <c r="A1306" s="65" t="s">
        <v>100</v>
      </c>
      <c r="B1306" s="10">
        <v>0</v>
      </c>
      <c r="C1306" s="10">
        <v>0</v>
      </c>
      <c r="D1306" s="10">
        <v>0</v>
      </c>
      <c r="E1306" s="10">
        <v>0</v>
      </c>
      <c r="F1306" s="10">
        <v>62.93</v>
      </c>
      <c r="G1306" s="10">
        <v>312.3</v>
      </c>
      <c r="H1306" s="10">
        <v>0</v>
      </c>
      <c r="I1306" s="10">
        <v>141.34</v>
      </c>
      <c r="J1306" s="10">
        <v>251.69</v>
      </c>
      <c r="K1306" s="10">
        <v>-183.45</v>
      </c>
      <c r="L1306" s="10">
        <f t="shared" si="91"/>
        <v>584.80999999999995</v>
      </c>
    </row>
    <row r="1307" spans="1:12" ht="13" hidden="1" x14ac:dyDescent="0.15">
      <c r="A1307" s="65" t="s">
        <v>201</v>
      </c>
      <c r="B1307" s="10">
        <v>0</v>
      </c>
      <c r="C1307" s="10">
        <v>0</v>
      </c>
      <c r="D1307" s="10">
        <v>0</v>
      </c>
      <c r="E1307" s="10">
        <v>0</v>
      </c>
      <c r="F1307" s="10">
        <v>0</v>
      </c>
      <c r="G1307" s="10">
        <v>0</v>
      </c>
      <c r="H1307" s="10">
        <v>191.98</v>
      </c>
      <c r="I1307" s="10">
        <v>-191.98</v>
      </c>
      <c r="J1307" s="10">
        <v>0</v>
      </c>
      <c r="K1307" s="10">
        <v>0</v>
      </c>
      <c r="L1307" s="10">
        <f t="shared" si="91"/>
        <v>0</v>
      </c>
    </row>
    <row r="1308" spans="1:12" ht="13" hidden="1" x14ac:dyDescent="0.15">
      <c r="A1308" s="65" t="s">
        <v>99</v>
      </c>
      <c r="B1308" s="10">
        <v>0</v>
      </c>
      <c r="C1308" s="10">
        <v>0</v>
      </c>
      <c r="D1308" s="10">
        <v>0</v>
      </c>
      <c r="E1308" s="10">
        <v>686.84</v>
      </c>
      <c r="F1308" s="10">
        <v>911.66</v>
      </c>
      <c r="G1308" s="10">
        <v>661.83</v>
      </c>
      <c r="H1308" s="10">
        <v>890.01</v>
      </c>
      <c r="I1308" s="10">
        <v>2004.69</v>
      </c>
      <c r="J1308" s="10">
        <v>2323.8000000000002</v>
      </c>
      <c r="K1308" s="10">
        <v>358.8</v>
      </c>
      <c r="L1308" s="10">
        <f t="shared" si="91"/>
        <v>7837.630000000001</v>
      </c>
    </row>
    <row r="1309" spans="1:12" ht="13" hidden="1" x14ac:dyDescent="0.15">
      <c r="A1309" s="65" t="s">
        <v>132</v>
      </c>
      <c r="B1309" s="10">
        <v>0</v>
      </c>
      <c r="C1309" s="10">
        <v>0</v>
      </c>
      <c r="D1309" s="10">
        <v>0</v>
      </c>
      <c r="E1309" s="10">
        <v>0</v>
      </c>
      <c r="F1309" s="10">
        <v>0</v>
      </c>
      <c r="G1309" s="10">
        <v>0</v>
      </c>
      <c r="H1309" s="10">
        <v>129.57</v>
      </c>
      <c r="I1309" s="10">
        <v>2574.5300000000002</v>
      </c>
      <c r="J1309" s="10">
        <v>1410.45</v>
      </c>
      <c r="K1309" s="10">
        <v>1239.8</v>
      </c>
      <c r="L1309" s="10">
        <f t="shared" si="91"/>
        <v>5354.35</v>
      </c>
    </row>
    <row r="1310" spans="1:12" ht="13" hidden="1" x14ac:dyDescent="0.15">
      <c r="A1310" s="65" t="s">
        <v>98</v>
      </c>
      <c r="B1310" s="10">
        <v>0</v>
      </c>
      <c r="C1310" s="10">
        <v>0</v>
      </c>
      <c r="D1310" s="10">
        <v>0</v>
      </c>
      <c r="E1310" s="10">
        <v>0</v>
      </c>
      <c r="F1310" s="10">
        <v>0</v>
      </c>
      <c r="G1310" s="10">
        <v>0</v>
      </c>
      <c r="H1310" s="10">
        <v>0</v>
      </c>
      <c r="I1310" s="10">
        <v>11.54</v>
      </c>
      <c r="J1310" s="10">
        <v>0</v>
      </c>
      <c r="K1310" s="10">
        <v>0</v>
      </c>
      <c r="L1310" s="10">
        <f t="shared" si="91"/>
        <v>11.54</v>
      </c>
    </row>
    <row r="1311" spans="1:12" ht="13" hidden="1" x14ac:dyDescent="0.15">
      <c r="A1311" s="65" t="s">
        <v>96</v>
      </c>
      <c r="B1311" s="10">
        <v>0</v>
      </c>
      <c r="C1311" s="10">
        <v>0</v>
      </c>
      <c r="D1311" s="10">
        <v>0</v>
      </c>
      <c r="E1311" s="10">
        <v>0</v>
      </c>
      <c r="F1311" s="10">
        <v>0</v>
      </c>
      <c r="G1311" s="10">
        <v>8385</v>
      </c>
      <c r="H1311" s="10">
        <v>0</v>
      </c>
      <c r="I1311" s="10">
        <v>0</v>
      </c>
      <c r="J1311" s="10">
        <v>0</v>
      </c>
      <c r="K1311" s="10">
        <v>0</v>
      </c>
      <c r="L1311" s="10">
        <f t="shared" si="91"/>
        <v>8385</v>
      </c>
    </row>
    <row r="1312" spans="1:12" ht="13" hidden="1" x14ac:dyDescent="0.15">
      <c r="A1312" s="65" t="s">
        <v>95</v>
      </c>
      <c r="B1312" s="10">
        <v>0</v>
      </c>
      <c r="C1312" s="10">
        <v>0</v>
      </c>
      <c r="D1312" s="10">
        <v>0</v>
      </c>
      <c r="E1312" s="10">
        <v>0</v>
      </c>
      <c r="F1312" s="10">
        <v>0</v>
      </c>
      <c r="G1312" s="10">
        <v>497.85</v>
      </c>
      <c r="H1312" s="10">
        <v>785.68</v>
      </c>
      <c r="I1312" s="10">
        <v>1196.3</v>
      </c>
      <c r="J1312" s="10">
        <v>1249.6099999999999</v>
      </c>
      <c r="K1312" s="10">
        <v>82.28</v>
      </c>
      <c r="L1312" s="10">
        <f t="shared" si="91"/>
        <v>3811.72</v>
      </c>
    </row>
    <row r="1313" spans="1:12" ht="13" hidden="1" x14ac:dyDescent="0.15">
      <c r="A1313" s="65" t="s">
        <v>94</v>
      </c>
      <c r="B1313" s="10">
        <v>0</v>
      </c>
      <c r="C1313" s="10">
        <v>0</v>
      </c>
      <c r="D1313" s="10">
        <v>0</v>
      </c>
      <c r="E1313" s="10">
        <v>932.18</v>
      </c>
      <c r="F1313" s="10">
        <v>4479.46</v>
      </c>
      <c r="G1313" s="10">
        <v>-2620.3200000000002</v>
      </c>
      <c r="H1313" s="10">
        <v>6662.68</v>
      </c>
      <c r="I1313" s="10">
        <v>2801.19</v>
      </c>
      <c r="J1313" s="10">
        <v>2217.17</v>
      </c>
      <c r="K1313" s="10">
        <v>1239.49</v>
      </c>
      <c r="L1313" s="10">
        <f t="shared" si="91"/>
        <v>15711.85</v>
      </c>
    </row>
    <row r="1314" spans="1:12" ht="13" hidden="1" x14ac:dyDescent="0.15">
      <c r="A1314" s="65" t="s">
        <v>93</v>
      </c>
      <c r="B1314" s="10">
        <v>0</v>
      </c>
      <c r="C1314" s="10">
        <v>0</v>
      </c>
      <c r="D1314" s="10">
        <v>0</v>
      </c>
      <c r="E1314" s="10">
        <v>173</v>
      </c>
      <c r="F1314" s="10">
        <v>3795.58</v>
      </c>
      <c r="G1314" s="10">
        <v>10894.82</v>
      </c>
      <c r="H1314" s="10">
        <v>2781.77</v>
      </c>
      <c r="I1314" s="10">
        <v>8619.92</v>
      </c>
      <c r="J1314" s="10">
        <v>3760.2</v>
      </c>
      <c r="K1314" s="10">
        <v>3111.36</v>
      </c>
      <c r="L1314" s="10">
        <f t="shared" si="91"/>
        <v>33136.649999999994</v>
      </c>
    </row>
    <row r="1315" spans="1:12" ht="13" hidden="1" x14ac:dyDescent="0.15">
      <c r="A1315" s="65" t="s">
        <v>91</v>
      </c>
      <c r="B1315" s="10">
        <v>0</v>
      </c>
      <c r="C1315" s="10">
        <v>0</v>
      </c>
      <c r="D1315" s="10">
        <v>0</v>
      </c>
      <c r="E1315" s="10">
        <v>559.54</v>
      </c>
      <c r="F1315" s="10">
        <v>683.11</v>
      </c>
      <c r="G1315" s="10">
        <v>13232.65</v>
      </c>
      <c r="H1315" s="10">
        <v>1810.49</v>
      </c>
      <c r="I1315" s="10">
        <v>10380.06</v>
      </c>
      <c r="J1315" s="10">
        <v>13519.79</v>
      </c>
      <c r="K1315" s="10">
        <v>6071.25</v>
      </c>
      <c r="L1315" s="10">
        <f t="shared" si="91"/>
        <v>46256.89</v>
      </c>
    </row>
    <row r="1316" spans="1:12" ht="13" hidden="1" x14ac:dyDescent="0.15">
      <c r="A1316" s="65" t="s">
        <v>90</v>
      </c>
      <c r="B1316" s="10">
        <v>0</v>
      </c>
      <c r="C1316" s="10">
        <v>0</v>
      </c>
      <c r="D1316" s="10">
        <v>0</v>
      </c>
      <c r="E1316" s="10">
        <v>1949.18</v>
      </c>
      <c r="F1316" s="10">
        <v>3001.8</v>
      </c>
      <c r="G1316" s="10">
        <v>4101.79</v>
      </c>
      <c r="H1316" s="10">
        <v>2084.7399999999998</v>
      </c>
      <c r="I1316" s="10">
        <v>4726.5600000000004</v>
      </c>
      <c r="J1316" s="10">
        <v>6035.15</v>
      </c>
      <c r="K1316" s="10">
        <v>2469.36</v>
      </c>
      <c r="L1316" s="10">
        <f t="shared" si="91"/>
        <v>24368.58</v>
      </c>
    </row>
    <row r="1317" spans="1:12" ht="13" hidden="1" x14ac:dyDescent="0.15">
      <c r="A1317" s="65" t="s">
        <v>88</v>
      </c>
      <c r="B1317" s="10">
        <v>0</v>
      </c>
      <c r="C1317" s="10">
        <v>0</v>
      </c>
      <c r="D1317" s="10">
        <v>0</v>
      </c>
      <c r="E1317" s="10">
        <v>392.24</v>
      </c>
      <c r="F1317" s="10">
        <v>516.27</v>
      </c>
      <c r="G1317" s="10">
        <v>514.52</v>
      </c>
      <c r="H1317" s="10">
        <v>486.5</v>
      </c>
      <c r="I1317" s="10">
        <v>479.97</v>
      </c>
      <c r="J1317" s="10">
        <v>624.73</v>
      </c>
      <c r="K1317" s="10">
        <v>1239.97</v>
      </c>
      <c r="L1317" s="10">
        <f t="shared" si="91"/>
        <v>4254.2</v>
      </c>
    </row>
    <row r="1318" spans="1:12" ht="13" hidden="1" x14ac:dyDescent="0.15">
      <c r="A1318" s="65" t="s">
        <v>87</v>
      </c>
      <c r="B1318" s="10">
        <v>0</v>
      </c>
      <c r="C1318" s="10">
        <v>0</v>
      </c>
      <c r="D1318" s="10">
        <v>0</v>
      </c>
      <c r="E1318" s="10">
        <v>0</v>
      </c>
      <c r="F1318" s="10">
        <v>0</v>
      </c>
      <c r="G1318" s="10">
        <v>0</v>
      </c>
      <c r="H1318" s="10">
        <v>0</v>
      </c>
      <c r="I1318" s="10">
        <v>0</v>
      </c>
      <c r="J1318" s="10">
        <v>54.48</v>
      </c>
      <c r="K1318" s="10">
        <v>0</v>
      </c>
      <c r="L1318" s="10">
        <f t="shared" si="91"/>
        <v>54.48</v>
      </c>
    </row>
    <row r="1319" spans="1:12" ht="13" hidden="1" x14ac:dyDescent="0.15">
      <c r="A1319" s="65" t="s">
        <v>86</v>
      </c>
      <c r="B1319" s="10">
        <v>0</v>
      </c>
      <c r="C1319" s="10">
        <v>0</v>
      </c>
      <c r="D1319" s="10">
        <v>0</v>
      </c>
      <c r="E1319" s="10">
        <v>0</v>
      </c>
      <c r="F1319" s="10">
        <v>0</v>
      </c>
      <c r="G1319" s="10">
        <v>0</v>
      </c>
      <c r="H1319" s="10">
        <v>0</v>
      </c>
      <c r="I1319" s="10">
        <v>0</v>
      </c>
      <c r="J1319" s="10">
        <v>440.59</v>
      </c>
      <c r="K1319" s="10">
        <v>0</v>
      </c>
      <c r="L1319" s="10">
        <f t="shared" si="91"/>
        <v>440.59</v>
      </c>
    </row>
    <row r="1320" spans="1:12" ht="13" hidden="1" x14ac:dyDescent="0.15">
      <c r="A1320" s="65" t="s">
        <v>85</v>
      </c>
      <c r="B1320" s="10">
        <v>0</v>
      </c>
      <c r="C1320" s="10">
        <v>0</v>
      </c>
      <c r="D1320" s="10">
        <v>0</v>
      </c>
      <c r="E1320" s="10">
        <v>0</v>
      </c>
      <c r="F1320" s="10">
        <v>0</v>
      </c>
      <c r="G1320" s="10">
        <v>0</v>
      </c>
      <c r="H1320" s="10">
        <v>0</v>
      </c>
      <c r="I1320" s="10">
        <v>0</v>
      </c>
      <c r="J1320" s="10">
        <v>1766.46</v>
      </c>
      <c r="K1320" s="10">
        <v>0</v>
      </c>
      <c r="L1320" s="10">
        <f t="shared" si="91"/>
        <v>1766.46</v>
      </c>
    </row>
    <row r="1321" spans="1:12" ht="13" hidden="1" x14ac:dyDescent="0.15">
      <c r="A1321" s="65" t="s">
        <v>84</v>
      </c>
      <c r="B1321" s="10">
        <v>0</v>
      </c>
      <c r="C1321" s="10">
        <v>0</v>
      </c>
      <c r="D1321" s="10">
        <v>0</v>
      </c>
      <c r="E1321" s="10">
        <v>410.91</v>
      </c>
      <c r="F1321" s="10">
        <v>582.69000000000005</v>
      </c>
      <c r="G1321" s="10">
        <v>642.91999999999996</v>
      </c>
      <c r="H1321" s="10">
        <v>594.01</v>
      </c>
      <c r="I1321" s="10">
        <v>542.86</v>
      </c>
      <c r="J1321" s="10">
        <v>568.87</v>
      </c>
      <c r="K1321" s="10">
        <v>492.82</v>
      </c>
      <c r="L1321" s="10">
        <f t="shared" si="91"/>
        <v>3835.08</v>
      </c>
    </row>
    <row r="1322" spans="1:12" ht="13" hidden="1" x14ac:dyDescent="0.15">
      <c r="A1322" s="65" t="s">
        <v>83</v>
      </c>
      <c r="B1322" s="10">
        <v>0</v>
      </c>
      <c r="C1322" s="10">
        <v>0</v>
      </c>
      <c r="D1322" s="10">
        <v>0</v>
      </c>
      <c r="E1322" s="10">
        <v>23871.64</v>
      </c>
      <c r="F1322" s="10">
        <v>74510.31</v>
      </c>
      <c r="G1322" s="10">
        <v>64266.09</v>
      </c>
      <c r="H1322" s="10">
        <v>48768.34</v>
      </c>
      <c r="I1322" s="10">
        <v>51331.22</v>
      </c>
      <c r="J1322" s="10">
        <v>67171.960000000006</v>
      </c>
      <c r="K1322" s="10">
        <v>28899.32</v>
      </c>
      <c r="L1322" s="10">
        <f t="shared" si="91"/>
        <v>358818.88</v>
      </c>
    </row>
    <row r="1323" spans="1:12" ht="13" hidden="1" x14ac:dyDescent="0.15">
      <c r="A1323" s="65" t="s">
        <v>82</v>
      </c>
      <c r="B1323" s="10">
        <v>0</v>
      </c>
      <c r="C1323" s="10">
        <v>0</v>
      </c>
      <c r="D1323" s="10">
        <v>0</v>
      </c>
      <c r="E1323" s="10">
        <v>67092.28</v>
      </c>
      <c r="F1323" s="10">
        <v>96467.96</v>
      </c>
      <c r="G1323" s="10">
        <v>98899.95</v>
      </c>
      <c r="H1323" s="10">
        <v>84482.44</v>
      </c>
      <c r="I1323" s="10">
        <v>91379.75</v>
      </c>
      <c r="J1323" s="10">
        <v>97645.69</v>
      </c>
      <c r="K1323" s="10">
        <v>57808.98</v>
      </c>
      <c r="L1323" s="10">
        <f t="shared" si="91"/>
        <v>593777.05000000005</v>
      </c>
    </row>
    <row r="1324" spans="1:12" ht="13" hidden="1" x14ac:dyDescent="0.15">
      <c r="A1324" s="65" t="s">
        <v>81</v>
      </c>
      <c r="B1324" s="10">
        <v>0</v>
      </c>
      <c r="C1324" s="10">
        <v>0</v>
      </c>
      <c r="D1324" s="10">
        <v>0</v>
      </c>
      <c r="E1324" s="10">
        <v>5461.82</v>
      </c>
      <c r="F1324" s="10">
        <v>13315.52</v>
      </c>
      <c r="G1324" s="10">
        <v>10809.19</v>
      </c>
      <c r="H1324" s="10">
        <v>11970.35</v>
      </c>
      <c r="I1324" s="10">
        <v>12614.79</v>
      </c>
      <c r="J1324" s="10">
        <v>16089.23</v>
      </c>
      <c r="K1324" s="10">
        <v>9242.8799999999992</v>
      </c>
      <c r="L1324" s="10">
        <f t="shared" si="91"/>
        <v>79503.78</v>
      </c>
    </row>
    <row r="1325" spans="1:12" ht="13" hidden="1" x14ac:dyDescent="0.15">
      <c r="A1325" s="65" t="s">
        <v>218</v>
      </c>
      <c r="B1325" s="10">
        <v>0</v>
      </c>
      <c r="C1325" s="10">
        <v>0</v>
      </c>
      <c r="D1325" s="10">
        <v>0</v>
      </c>
      <c r="E1325" s="10">
        <v>0</v>
      </c>
      <c r="F1325" s="10">
        <v>5444.61</v>
      </c>
      <c r="G1325" s="10">
        <v>12137.41</v>
      </c>
      <c r="H1325" s="10">
        <v>19489.689999999999</v>
      </c>
      <c r="I1325" s="10">
        <v>32005.9</v>
      </c>
      <c r="J1325" s="10">
        <v>39380.86</v>
      </c>
      <c r="K1325" s="10">
        <v>27619.83</v>
      </c>
      <c r="L1325" s="10">
        <f t="shared" si="91"/>
        <v>136078.29999999999</v>
      </c>
    </row>
    <row r="1326" spans="1:12" ht="13" hidden="1" x14ac:dyDescent="0.15">
      <c r="A1326" s="65" t="s">
        <v>76</v>
      </c>
      <c r="B1326" s="10">
        <v>0</v>
      </c>
      <c r="C1326" s="10">
        <v>0</v>
      </c>
      <c r="D1326" s="10">
        <v>0</v>
      </c>
      <c r="E1326" s="10">
        <v>0</v>
      </c>
      <c r="F1326" s="10">
        <v>8846.16</v>
      </c>
      <c r="G1326" s="10">
        <v>0</v>
      </c>
      <c r="H1326" s="10">
        <v>1730.77</v>
      </c>
      <c r="I1326" s="10">
        <v>0</v>
      </c>
      <c r="J1326" s="10">
        <v>23525.65</v>
      </c>
      <c r="K1326" s="10">
        <v>0</v>
      </c>
      <c r="L1326" s="10">
        <f t="shared" si="91"/>
        <v>34102.58</v>
      </c>
    </row>
    <row r="1327" spans="1:12" ht="13" hidden="1" x14ac:dyDescent="0.15">
      <c r="A1327" s="65" t="s">
        <v>75</v>
      </c>
      <c r="B1327" s="10">
        <v>0</v>
      </c>
      <c r="C1327" s="10">
        <v>0</v>
      </c>
      <c r="D1327" s="10">
        <v>0</v>
      </c>
      <c r="E1327" s="10">
        <v>230541.08</v>
      </c>
      <c r="F1327" s="10">
        <v>63232.3</v>
      </c>
      <c r="G1327" s="10">
        <v>57180.02</v>
      </c>
      <c r="H1327" s="10">
        <v>40931.43</v>
      </c>
      <c r="I1327" s="10">
        <v>59582.26</v>
      </c>
      <c r="J1327" s="10">
        <v>56202.080000000002</v>
      </c>
      <c r="K1327" s="10">
        <v>-48455.25</v>
      </c>
      <c r="L1327" s="10">
        <f t="shared" si="91"/>
        <v>459213.92000000004</v>
      </c>
    </row>
    <row r="1328" spans="1:12" ht="13" hidden="1" x14ac:dyDescent="0.15">
      <c r="A1328" s="65" t="s">
        <v>74</v>
      </c>
      <c r="B1328" s="10">
        <v>0</v>
      </c>
      <c r="C1328" s="10">
        <v>0</v>
      </c>
      <c r="D1328" s="10">
        <v>0</v>
      </c>
      <c r="E1328" s="10">
        <v>0</v>
      </c>
      <c r="F1328" s="10">
        <v>0</v>
      </c>
      <c r="G1328" s="10">
        <v>648.55999999999995</v>
      </c>
      <c r="H1328" s="10">
        <v>3780.97</v>
      </c>
      <c r="I1328" s="10">
        <v>19218.189999999999</v>
      </c>
      <c r="J1328" s="10">
        <v>1211.46</v>
      </c>
      <c r="K1328" s="10">
        <v>201.56</v>
      </c>
      <c r="L1328" s="10">
        <f t="shared" si="91"/>
        <v>25060.739999999998</v>
      </c>
    </row>
    <row r="1329" spans="1:12" ht="13" hidden="1" x14ac:dyDescent="0.15">
      <c r="A1329" s="65" t="s">
        <v>73</v>
      </c>
      <c r="B1329" s="10">
        <v>0</v>
      </c>
      <c r="C1329" s="10">
        <v>0</v>
      </c>
      <c r="D1329" s="10">
        <v>0</v>
      </c>
      <c r="E1329" s="10">
        <v>1871.68</v>
      </c>
      <c r="F1329" s="10">
        <v>10534.37</v>
      </c>
      <c r="G1329" s="10">
        <v>6547.44</v>
      </c>
      <c r="H1329" s="10">
        <v>-4431.4399999999996</v>
      </c>
      <c r="I1329" s="10">
        <v>12172.93</v>
      </c>
      <c r="J1329" s="10">
        <v>17724.919999999998</v>
      </c>
      <c r="K1329" s="10">
        <v>1521.52</v>
      </c>
      <c r="L1329" s="10">
        <f t="shared" si="91"/>
        <v>45941.42</v>
      </c>
    </row>
    <row r="1330" spans="1:12" ht="13" hidden="1" x14ac:dyDescent="0.15">
      <c r="A1330" s="65" t="s">
        <v>72</v>
      </c>
      <c r="B1330" s="10">
        <v>0</v>
      </c>
      <c r="C1330" s="10">
        <v>0</v>
      </c>
      <c r="D1330" s="10">
        <v>0</v>
      </c>
      <c r="E1330" s="10">
        <v>0</v>
      </c>
      <c r="F1330" s="10">
        <v>134.34</v>
      </c>
      <c r="G1330" s="10">
        <v>43.29</v>
      </c>
      <c r="H1330" s="10">
        <v>0</v>
      </c>
      <c r="I1330" s="10">
        <v>0</v>
      </c>
      <c r="J1330" s="10">
        <v>0</v>
      </c>
      <c r="K1330" s="10">
        <v>0</v>
      </c>
      <c r="L1330" s="10">
        <f t="shared" si="91"/>
        <v>177.63</v>
      </c>
    </row>
    <row r="1331" spans="1:12" ht="13" hidden="1" x14ac:dyDescent="0.15">
      <c r="A1331" s="65" t="s">
        <v>71</v>
      </c>
      <c r="B1331" s="10">
        <v>0</v>
      </c>
      <c r="C1331" s="10">
        <v>0</v>
      </c>
      <c r="D1331" s="10">
        <v>0</v>
      </c>
      <c r="E1331" s="10">
        <v>186074.07</v>
      </c>
      <c r="F1331" s="10">
        <v>361324.34</v>
      </c>
      <c r="G1331" s="10">
        <v>368368.76</v>
      </c>
      <c r="H1331" s="10">
        <v>384831.41</v>
      </c>
      <c r="I1331" s="10">
        <v>411407.42</v>
      </c>
      <c r="J1331" s="10">
        <v>435026.46</v>
      </c>
      <c r="K1331" s="10">
        <v>275246.53999999998</v>
      </c>
      <c r="L1331" s="10">
        <f t="shared" si="91"/>
        <v>2422279</v>
      </c>
    </row>
    <row r="1332" spans="1:12" ht="13" hidden="1" x14ac:dyDescent="0.15">
      <c r="A1332" s="66" t="s">
        <v>264</v>
      </c>
      <c r="B1332" s="16">
        <f t="shared" ref="B1332:L1332" si="92">SUM(B1292:B1331)</f>
        <v>0</v>
      </c>
      <c r="C1332" s="16">
        <f t="shared" si="92"/>
        <v>0</v>
      </c>
      <c r="D1332" s="16">
        <f t="shared" si="92"/>
        <v>0</v>
      </c>
      <c r="E1332" s="16">
        <f t="shared" si="92"/>
        <v>648893.86</v>
      </c>
      <c r="F1332" s="16">
        <f t="shared" si="92"/>
        <v>834544.1</v>
      </c>
      <c r="G1332" s="16">
        <f t="shared" si="92"/>
        <v>846349.71</v>
      </c>
      <c r="H1332" s="16">
        <f t="shared" si="92"/>
        <v>793914.91999999993</v>
      </c>
      <c r="I1332" s="16">
        <f t="shared" si="92"/>
        <v>929673.7699999999</v>
      </c>
      <c r="J1332" s="16">
        <f t="shared" si="92"/>
        <v>1004934.4000000001</v>
      </c>
      <c r="K1332" s="16">
        <f t="shared" si="92"/>
        <v>501415.16999999993</v>
      </c>
      <c r="L1332" s="16">
        <f t="shared" si="92"/>
        <v>5559725.9299999997</v>
      </c>
    </row>
    <row r="1333" spans="1:12" ht="13" hidden="1" x14ac:dyDescent="0.15">
      <c r="A1333" s="64" t="s">
        <v>265</v>
      </c>
      <c r="B1333" s="7"/>
      <c r="C1333" s="7"/>
      <c r="D1333" s="7"/>
      <c r="E1333" s="7"/>
      <c r="F1333" s="7"/>
      <c r="G1333" s="7"/>
      <c r="H1333" s="7"/>
      <c r="I1333" s="7"/>
      <c r="J1333" s="7"/>
      <c r="K1333" s="7"/>
      <c r="L1333" s="7"/>
    </row>
    <row r="1334" spans="1:12" ht="13" hidden="1" x14ac:dyDescent="0.15">
      <c r="A1334" s="65" t="s">
        <v>129</v>
      </c>
      <c r="B1334" s="10">
        <v>0</v>
      </c>
      <c r="C1334" s="10">
        <v>0</v>
      </c>
      <c r="D1334" s="10">
        <v>0</v>
      </c>
      <c r="E1334" s="10">
        <v>7249.07</v>
      </c>
      <c r="F1334" s="10">
        <v>6531.3</v>
      </c>
      <c r="G1334" s="10">
        <v>7150.02</v>
      </c>
      <c r="H1334" s="10">
        <v>4319.99</v>
      </c>
      <c r="I1334" s="10">
        <v>4307.91</v>
      </c>
      <c r="J1334" s="10">
        <v>0</v>
      </c>
      <c r="K1334" s="10">
        <v>0</v>
      </c>
      <c r="L1334" s="10">
        <f t="shared" ref="L1334:L1353" si="93">SUM(B1334:K1334)</f>
        <v>29558.289999999997</v>
      </c>
    </row>
    <row r="1335" spans="1:12" ht="13" hidden="1" x14ac:dyDescent="0.15">
      <c r="A1335" s="65" t="s">
        <v>127</v>
      </c>
      <c r="B1335" s="10">
        <v>0</v>
      </c>
      <c r="C1335" s="10">
        <v>0</v>
      </c>
      <c r="D1335" s="10">
        <v>0</v>
      </c>
      <c r="E1335" s="10">
        <v>11175.86</v>
      </c>
      <c r="F1335" s="10">
        <v>2988.71</v>
      </c>
      <c r="G1335" s="10">
        <v>1893.55</v>
      </c>
      <c r="H1335" s="10">
        <v>967.76</v>
      </c>
      <c r="I1335" s="10">
        <v>1218.73</v>
      </c>
      <c r="J1335" s="10">
        <v>0</v>
      </c>
      <c r="K1335" s="10">
        <v>0</v>
      </c>
      <c r="L1335" s="10">
        <f t="shared" si="93"/>
        <v>18244.609999999997</v>
      </c>
    </row>
    <row r="1336" spans="1:12" ht="13" hidden="1" x14ac:dyDescent="0.15">
      <c r="A1336" s="65" t="s">
        <v>126</v>
      </c>
      <c r="B1336" s="10">
        <v>0</v>
      </c>
      <c r="C1336" s="10">
        <v>0</v>
      </c>
      <c r="D1336" s="10">
        <v>0</v>
      </c>
      <c r="E1336" s="10">
        <v>2408.0700000000002</v>
      </c>
      <c r="F1336" s="10">
        <v>2453.5700000000002</v>
      </c>
      <c r="G1336" s="10">
        <v>1001.62</v>
      </c>
      <c r="H1336" s="10">
        <v>689.31</v>
      </c>
      <c r="I1336" s="10">
        <v>570.13</v>
      </c>
      <c r="J1336" s="10">
        <v>0</v>
      </c>
      <c r="K1336" s="10">
        <v>0</v>
      </c>
      <c r="L1336" s="10">
        <f t="shared" si="93"/>
        <v>7122.7</v>
      </c>
    </row>
    <row r="1337" spans="1:12" ht="13" hidden="1" x14ac:dyDescent="0.15">
      <c r="A1337" s="65" t="s">
        <v>125</v>
      </c>
      <c r="B1337" s="10">
        <v>0</v>
      </c>
      <c r="C1337" s="10">
        <v>0</v>
      </c>
      <c r="D1337" s="10">
        <v>0</v>
      </c>
      <c r="E1337" s="10">
        <v>516.22</v>
      </c>
      <c r="F1337" s="10">
        <v>1176.02</v>
      </c>
      <c r="G1337" s="10">
        <v>697.75</v>
      </c>
      <c r="H1337" s="10">
        <v>1083.44</v>
      </c>
      <c r="I1337" s="10">
        <v>970.24</v>
      </c>
      <c r="J1337" s="10">
        <v>522.21</v>
      </c>
      <c r="K1337" s="10">
        <v>0</v>
      </c>
      <c r="L1337" s="10">
        <f t="shared" si="93"/>
        <v>4965.88</v>
      </c>
    </row>
    <row r="1338" spans="1:12" ht="13" hidden="1" x14ac:dyDescent="0.15">
      <c r="A1338" s="65" t="s">
        <v>124</v>
      </c>
      <c r="B1338" s="10">
        <v>0</v>
      </c>
      <c r="C1338" s="10">
        <v>0</v>
      </c>
      <c r="D1338" s="10">
        <v>0</v>
      </c>
      <c r="E1338" s="10">
        <v>128.12</v>
      </c>
      <c r="F1338" s="10">
        <v>256.24</v>
      </c>
      <c r="G1338" s="10">
        <v>0</v>
      </c>
      <c r="H1338" s="10">
        <v>0</v>
      </c>
      <c r="I1338" s="10">
        <v>0</v>
      </c>
      <c r="J1338" s="10">
        <v>0</v>
      </c>
      <c r="K1338" s="10">
        <v>0</v>
      </c>
      <c r="L1338" s="10">
        <f t="shared" si="93"/>
        <v>384.36</v>
      </c>
    </row>
    <row r="1339" spans="1:12" ht="13" hidden="1" x14ac:dyDescent="0.15">
      <c r="A1339" s="65" t="s">
        <v>123</v>
      </c>
      <c r="B1339" s="10">
        <v>0</v>
      </c>
      <c r="C1339" s="10">
        <v>0</v>
      </c>
      <c r="D1339" s="10">
        <v>0</v>
      </c>
      <c r="E1339" s="10">
        <v>492.95</v>
      </c>
      <c r="F1339" s="10">
        <v>1893.39</v>
      </c>
      <c r="G1339" s="10">
        <v>1667.96</v>
      </c>
      <c r="H1339" s="10">
        <v>990.07</v>
      </c>
      <c r="I1339" s="10">
        <v>947.43</v>
      </c>
      <c r="J1339" s="10">
        <v>0</v>
      </c>
      <c r="K1339" s="10">
        <v>0</v>
      </c>
      <c r="L1339" s="10">
        <f t="shared" si="93"/>
        <v>5991.8</v>
      </c>
    </row>
    <row r="1340" spans="1:12" ht="13" hidden="1" x14ac:dyDescent="0.15">
      <c r="A1340" s="65" t="s">
        <v>112</v>
      </c>
      <c r="B1340" s="10">
        <v>0</v>
      </c>
      <c r="C1340" s="10">
        <v>0</v>
      </c>
      <c r="D1340" s="10">
        <v>0</v>
      </c>
      <c r="E1340" s="10">
        <v>139.30000000000001</v>
      </c>
      <c r="F1340" s="10">
        <v>417.9</v>
      </c>
      <c r="G1340" s="10">
        <v>348.17</v>
      </c>
      <c r="H1340" s="10">
        <v>208.74</v>
      </c>
      <c r="I1340" s="10">
        <v>208.7</v>
      </c>
      <c r="J1340" s="10">
        <v>0</v>
      </c>
      <c r="K1340" s="10">
        <v>0</v>
      </c>
      <c r="L1340" s="10">
        <f t="shared" si="93"/>
        <v>1322.8100000000002</v>
      </c>
    </row>
    <row r="1341" spans="1:12" ht="13" hidden="1" x14ac:dyDescent="0.15">
      <c r="A1341" s="65" t="s">
        <v>107</v>
      </c>
      <c r="B1341" s="10">
        <v>0</v>
      </c>
      <c r="C1341" s="10">
        <v>0</v>
      </c>
      <c r="D1341" s="10">
        <v>0</v>
      </c>
      <c r="E1341" s="10">
        <v>0</v>
      </c>
      <c r="F1341" s="10">
        <v>180</v>
      </c>
      <c r="G1341" s="10">
        <v>90</v>
      </c>
      <c r="H1341" s="10">
        <v>0</v>
      </c>
      <c r="I1341" s="10">
        <v>90</v>
      </c>
      <c r="J1341" s="10">
        <v>90</v>
      </c>
      <c r="K1341" s="10">
        <v>90</v>
      </c>
      <c r="L1341" s="10">
        <f t="shared" si="93"/>
        <v>540</v>
      </c>
    </row>
    <row r="1342" spans="1:12" ht="13" hidden="1" x14ac:dyDescent="0.15">
      <c r="A1342" s="65" t="s">
        <v>100</v>
      </c>
      <c r="B1342" s="10">
        <v>0</v>
      </c>
      <c r="C1342" s="10">
        <v>0</v>
      </c>
      <c r="D1342" s="10">
        <v>0</v>
      </c>
      <c r="E1342" s="10">
        <v>0</v>
      </c>
      <c r="F1342" s="10">
        <v>0</v>
      </c>
      <c r="G1342" s="10">
        <v>137.46</v>
      </c>
      <c r="H1342" s="10">
        <v>0</v>
      </c>
      <c r="I1342" s="10">
        <v>0</v>
      </c>
      <c r="J1342" s="10">
        <v>0</v>
      </c>
      <c r="K1342" s="10">
        <v>0</v>
      </c>
      <c r="L1342" s="10">
        <f t="shared" si="93"/>
        <v>137.46</v>
      </c>
    </row>
    <row r="1343" spans="1:12" ht="13" hidden="1" x14ac:dyDescent="0.15">
      <c r="A1343" s="65" t="s">
        <v>99</v>
      </c>
      <c r="B1343" s="10">
        <v>0</v>
      </c>
      <c r="C1343" s="10">
        <v>0</v>
      </c>
      <c r="D1343" s="10">
        <v>0</v>
      </c>
      <c r="E1343" s="10">
        <v>0</v>
      </c>
      <c r="F1343" s="10">
        <v>0</v>
      </c>
      <c r="G1343" s="10">
        <v>0</v>
      </c>
      <c r="H1343" s="10">
        <v>0</v>
      </c>
      <c r="I1343" s="10">
        <v>24687</v>
      </c>
      <c r="J1343" s="10">
        <v>-100.49</v>
      </c>
      <c r="K1343" s="10">
        <v>0</v>
      </c>
      <c r="L1343" s="10">
        <f t="shared" si="93"/>
        <v>24586.51</v>
      </c>
    </row>
    <row r="1344" spans="1:12" ht="13" hidden="1" x14ac:dyDescent="0.15">
      <c r="A1344" s="65" t="s">
        <v>91</v>
      </c>
      <c r="B1344" s="10">
        <v>0</v>
      </c>
      <c r="C1344" s="10">
        <v>0</v>
      </c>
      <c r="D1344" s="10">
        <v>0</v>
      </c>
      <c r="E1344" s="10">
        <v>0</v>
      </c>
      <c r="F1344" s="10">
        <v>56.68</v>
      </c>
      <c r="G1344" s="10">
        <v>0</v>
      </c>
      <c r="H1344" s="10">
        <v>0</v>
      </c>
      <c r="I1344" s="10">
        <v>0</v>
      </c>
      <c r="J1344" s="10">
        <v>0</v>
      </c>
      <c r="K1344" s="10">
        <v>0</v>
      </c>
      <c r="L1344" s="10">
        <f t="shared" si="93"/>
        <v>56.68</v>
      </c>
    </row>
    <row r="1345" spans="1:12" ht="13" hidden="1" x14ac:dyDescent="0.15">
      <c r="A1345" s="65" t="s">
        <v>90</v>
      </c>
      <c r="B1345" s="10">
        <v>0</v>
      </c>
      <c r="C1345" s="10">
        <v>0</v>
      </c>
      <c r="D1345" s="10">
        <v>0</v>
      </c>
      <c r="E1345" s="10">
        <v>0</v>
      </c>
      <c r="F1345" s="10">
        <v>0</v>
      </c>
      <c r="G1345" s="10">
        <v>0</v>
      </c>
      <c r="H1345" s="10">
        <v>0</v>
      </c>
      <c r="I1345" s="10">
        <v>0</v>
      </c>
      <c r="J1345" s="10">
        <v>0</v>
      </c>
      <c r="K1345" s="10">
        <v>65</v>
      </c>
      <c r="L1345" s="10">
        <f t="shared" si="93"/>
        <v>65</v>
      </c>
    </row>
    <row r="1346" spans="1:12" ht="13" hidden="1" x14ac:dyDescent="0.15">
      <c r="A1346" s="65" t="s">
        <v>84</v>
      </c>
      <c r="B1346" s="10">
        <v>0</v>
      </c>
      <c r="C1346" s="10">
        <v>0</v>
      </c>
      <c r="D1346" s="10">
        <v>0</v>
      </c>
      <c r="E1346" s="10">
        <v>44.73</v>
      </c>
      <c r="F1346" s="10">
        <v>52.17</v>
      </c>
      <c r="G1346" s="10">
        <v>47.21</v>
      </c>
      <c r="H1346" s="10">
        <v>28.73</v>
      </c>
      <c r="I1346" s="10">
        <v>26.27</v>
      </c>
      <c r="J1346" s="10">
        <v>0</v>
      </c>
      <c r="K1346" s="10">
        <v>0</v>
      </c>
      <c r="L1346" s="10">
        <f t="shared" si="93"/>
        <v>199.11</v>
      </c>
    </row>
    <row r="1347" spans="1:12" ht="13" hidden="1" x14ac:dyDescent="0.15">
      <c r="A1347" s="65" t="s">
        <v>83</v>
      </c>
      <c r="B1347" s="10">
        <v>0</v>
      </c>
      <c r="C1347" s="10">
        <v>0</v>
      </c>
      <c r="D1347" s="10">
        <v>0</v>
      </c>
      <c r="E1347" s="10">
        <v>3229.6</v>
      </c>
      <c r="F1347" s="10">
        <v>7200.27</v>
      </c>
      <c r="G1347" s="10">
        <v>6167.53</v>
      </c>
      <c r="H1347" s="10">
        <v>5124.8900000000003</v>
      </c>
      <c r="I1347" s="10">
        <v>1292.1099999999999</v>
      </c>
      <c r="J1347" s="10">
        <v>3399.38</v>
      </c>
      <c r="K1347" s="10">
        <v>0</v>
      </c>
      <c r="L1347" s="10">
        <f t="shared" si="93"/>
        <v>26413.780000000002</v>
      </c>
    </row>
    <row r="1348" spans="1:12" ht="13" hidden="1" x14ac:dyDescent="0.15">
      <c r="A1348" s="65" t="s">
        <v>82</v>
      </c>
      <c r="B1348" s="10">
        <v>0</v>
      </c>
      <c r="C1348" s="10">
        <v>0</v>
      </c>
      <c r="D1348" s="10">
        <v>0</v>
      </c>
      <c r="E1348" s="10">
        <v>7150.28</v>
      </c>
      <c r="F1348" s="10">
        <v>8387.5499999999993</v>
      </c>
      <c r="G1348" s="10">
        <v>7092.68</v>
      </c>
      <c r="H1348" s="10">
        <v>3957.93</v>
      </c>
      <c r="I1348" s="10">
        <v>4285.8100000000004</v>
      </c>
      <c r="J1348" s="10">
        <v>0</v>
      </c>
      <c r="K1348" s="10">
        <v>0</v>
      </c>
      <c r="L1348" s="10">
        <f t="shared" si="93"/>
        <v>30874.25</v>
      </c>
    </row>
    <row r="1349" spans="1:12" ht="13" hidden="1" x14ac:dyDescent="0.15">
      <c r="A1349" s="65" t="s">
        <v>81</v>
      </c>
      <c r="B1349" s="10">
        <v>0</v>
      </c>
      <c r="C1349" s="10">
        <v>0</v>
      </c>
      <c r="D1349" s="10">
        <v>0</v>
      </c>
      <c r="E1349" s="10">
        <v>584.87</v>
      </c>
      <c r="F1349" s="10">
        <v>1567.7</v>
      </c>
      <c r="G1349" s="10">
        <v>1602.92</v>
      </c>
      <c r="H1349" s="10">
        <v>1222.42</v>
      </c>
      <c r="I1349" s="10">
        <v>1951.51</v>
      </c>
      <c r="J1349" s="10">
        <v>0</v>
      </c>
      <c r="K1349" s="10">
        <v>0</v>
      </c>
      <c r="L1349" s="10">
        <f t="shared" si="93"/>
        <v>6929.42</v>
      </c>
    </row>
    <row r="1350" spans="1:12" ht="13" hidden="1" x14ac:dyDescent="0.15">
      <c r="A1350" s="65" t="s">
        <v>75</v>
      </c>
      <c r="B1350" s="10">
        <v>0</v>
      </c>
      <c r="C1350" s="10">
        <v>0</v>
      </c>
      <c r="D1350" s="10">
        <v>0</v>
      </c>
      <c r="E1350" s="10">
        <v>20514.48</v>
      </c>
      <c r="F1350" s="10">
        <v>23458.05</v>
      </c>
      <c r="G1350" s="10">
        <v>16524.21</v>
      </c>
      <c r="H1350" s="10">
        <v>14992.87</v>
      </c>
      <c r="I1350" s="10">
        <v>13977.16</v>
      </c>
      <c r="J1350" s="10">
        <v>0</v>
      </c>
      <c r="K1350" s="10">
        <v>0</v>
      </c>
      <c r="L1350" s="10">
        <f t="shared" si="93"/>
        <v>89466.77</v>
      </c>
    </row>
    <row r="1351" spans="1:12" ht="13" hidden="1" x14ac:dyDescent="0.15">
      <c r="A1351" s="65" t="s">
        <v>74</v>
      </c>
      <c r="B1351" s="10">
        <v>0</v>
      </c>
      <c r="C1351" s="10">
        <v>0</v>
      </c>
      <c r="D1351" s="10">
        <v>0</v>
      </c>
      <c r="E1351" s="10">
        <v>0</v>
      </c>
      <c r="F1351" s="10">
        <v>0</v>
      </c>
      <c r="G1351" s="10">
        <v>0</v>
      </c>
      <c r="H1351" s="10">
        <v>0</v>
      </c>
      <c r="I1351" s="10">
        <v>2254.3000000000002</v>
      </c>
      <c r="J1351" s="10">
        <v>0</v>
      </c>
      <c r="K1351" s="10">
        <v>0</v>
      </c>
      <c r="L1351" s="10">
        <f t="shared" si="93"/>
        <v>2254.3000000000002</v>
      </c>
    </row>
    <row r="1352" spans="1:12" ht="13" hidden="1" x14ac:dyDescent="0.15">
      <c r="A1352" s="65" t="s">
        <v>73</v>
      </c>
      <c r="B1352" s="10">
        <v>0</v>
      </c>
      <c r="C1352" s="10">
        <v>0</v>
      </c>
      <c r="D1352" s="10">
        <v>0</v>
      </c>
      <c r="E1352" s="10">
        <v>793.35</v>
      </c>
      <c r="F1352" s="10">
        <v>-173.07</v>
      </c>
      <c r="G1352" s="10">
        <v>91.2</v>
      </c>
      <c r="H1352" s="10">
        <v>605.77</v>
      </c>
      <c r="I1352" s="10">
        <v>5937.26</v>
      </c>
      <c r="J1352" s="10">
        <v>0</v>
      </c>
      <c r="K1352" s="10">
        <v>0</v>
      </c>
      <c r="L1352" s="10">
        <f t="shared" si="93"/>
        <v>7254.51</v>
      </c>
    </row>
    <row r="1353" spans="1:12" ht="13" hidden="1" x14ac:dyDescent="0.15">
      <c r="A1353" s="65" t="s">
        <v>71</v>
      </c>
      <c r="B1353" s="10">
        <v>0</v>
      </c>
      <c r="C1353" s="10">
        <v>0</v>
      </c>
      <c r="D1353" s="10">
        <v>0</v>
      </c>
      <c r="E1353" s="10">
        <v>15798.09</v>
      </c>
      <c r="F1353" s="10">
        <v>35000.04</v>
      </c>
      <c r="G1353" s="10">
        <v>32371.77</v>
      </c>
      <c r="H1353" s="10">
        <v>22500</v>
      </c>
      <c r="I1353" s="10">
        <v>40833.360000000001</v>
      </c>
      <c r="J1353" s="10">
        <v>0</v>
      </c>
      <c r="K1353" s="10">
        <v>0</v>
      </c>
      <c r="L1353" s="10">
        <f t="shared" si="93"/>
        <v>146503.26</v>
      </c>
    </row>
    <row r="1354" spans="1:12" ht="13" hidden="1" x14ac:dyDescent="0.15">
      <c r="A1354" s="66" t="s">
        <v>266</v>
      </c>
      <c r="B1354" s="16">
        <f t="shared" ref="B1354:L1354" si="94">SUM(B1334:B1353)</f>
        <v>0</v>
      </c>
      <c r="C1354" s="16">
        <f t="shared" si="94"/>
        <v>0</v>
      </c>
      <c r="D1354" s="16">
        <f t="shared" si="94"/>
        <v>0</v>
      </c>
      <c r="E1354" s="16">
        <f t="shared" si="94"/>
        <v>70224.990000000005</v>
      </c>
      <c r="F1354" s="16">
        <f t="shared" si="94"/>
        <v>91446.52</v>
      </c>
      <c r="G1354" s="16">
        <f t="shared" si="94"/>
        <v>76884.05</v>
      </c>
      <c r="H1354" s="16">
        <f t="shared" si="94"/>
        <v>56691.92</v>
      </c>
      <c r="I1354" s="16">
        <f t="shared" si="94"/>
        <v>103557.92000000001</v>
      </c>
      <c r="J1354" s="16">
        <f t="shared" si="94"/>
        <v>3911.1000000000004</v>
      </c>
      <c r="K1354" s="16">
        <f t="shared" si="94"/>
        <v>155</v>
      </c>
      <c r="L1354" s="16">
        <f t="shared" si="94"/>
        <v>402871.5</v>
      </c>
    </row>
    <row r="1355" spans="1:12" ht="13" hidden="1" x14ac:dyDescent="0.15">
      <c r="A1355" s="64" t="s">
        <v>267</v>
      </c>
      <c r="B1355" s="7"/>
      <c r="C1355" s="7"/>
      <c r="D1355" s="7"/>
      <c r="E1355" s="7"/>
      <c r="F1355" s="7"/>
      <c r="G1355" s="7"/>
      <c r="H1355" s="7"/>
      <c r="I1355" s="7"/>
      <c r="J1355" s="7"/>
      <c r="K1355" s="7"/>
      <c r="L1355" s="7"/>
    </row>
    <row r="1356" spans="1:12" ht="13" hidden="1" x14ac:dyDescent="0.15">
      <c r="A1356" s="65" t="s">
        <v>129</v>
      </c>
      <c r="B1356" s="10">
        <v>0</v>
      </c>
      <c r="C1356" s="10">
        <v>0</v>
      </c>
      <c r="D1356" s="10">
        <v>5891.87</v>
      </c>
      <c r="E1356" s="10">
        <v>9487.64</v>
      </c>
      <c r="F1356" s="10">
        <v>0</v>
      </c>
      <c r="G1356" s="10">
        <v>0</v>
      </c>
      <c r="H1356" s="10">
        <v>0</v>
      </c>
      <c r="I1356" s="10">
        <v>0</v>
      </c>
      <c r="J1356" s="10">
        <v>0</v>
      </c>
      <c r="K1356" s="10">
        <v>0</v>
      </c>
      <c r="L1356" s="10">
        <f t="shared" ref="L1356:L1394" si="95">SUM(B1356:K1356)</f>
        <v>15379.509999999998</v>
      </c>
    </row>
    <row r="1357" spans="1:12" ht="13" hidden="1" x14ac:dyDescent="0.15">
      <c r="A1357" s="65" t="s">
        <v>128</v>
      </c>
      <c r="B1357" s="10">
        <v>861.86</v>
      </c>
      <c r="C1357" s="10">
        <v>0</v>
      </c>
      <c r="D1357" s="10">
        <v>0</v>
      </c>
      <c r="E1357" s="10">
        <v>0</v>
      </c>
      <c r="F1357" s="10">
        <v>0</v>
      </c>
      <c r="G1357" s="10">
        <v>0</v>
      </c>
      <c r="H1357" s="10">
        <v>0</v>
      </c>
      <c r="I1357" s="10">
        <v>0</v>
      </c>
      <c r="J1357" s="10">
        <v>0</v>
      </c>
      <c r="K1357" s="10">
        <v>0</v>
      </c>
      <c r="L1357" s="10">
        <f t="shared" si="95"/>
        <v>861.86</v>
      </c>
    </row>
    <row r="1358" spans="1:12" ht="13" hidden="1" x14ac:dyDescent="0.15">
      <c r="A1358" s="65" t="s">
        <v>127</v>
      </c>
      <c r="B1358" s="10">
        <v>5589.9</v>
      </c>
      <c r="C1358" s="10">
        <v>5208.41</v>
      </c>
      <c r="D1358" s="10">
        <v>5905.43</v>
      </c>
      <c r="E1358" s="10">
        <v>3650.22</v>
      </c>
      <c r="F1358" s="10">
        <v>0</v>
      </c>
      <c r="G1358" s="10">
        <v>0</v>
      </c>
      <c r="H1358" s="10">
        <v>0</v>
      </c>
      <c r="I1358" s="10">
        <v>0</v>
      </c>
      <c r="J1358" s="10">
        <v>0</v>
      </c>
      <c r="K1358" s="10">
        <v>0</v>
      </c>
      <c r="L1358" s="10">
        <f t="shared" si="95"/>
        <v>20353.96</v>
      </c>
    </row>
    <row r="1359" spans="1:12" ht="13" hidden="1" x14ac:dyDescent="0.15">
      <c r="A1359" s="65" t="s">
        <v>126</v>
      </c>
      <c r="B1359" s="10">
        <v>22368.2</v>
      </c>
      <c r="C1359" s="10">
        <v>22433.119999999999</v>
      </c>
      <c r="D1359" s="10">
        <v>16825.14</v>
      </c>
      <c r="E1359" s="10">
        <v>2755.89</v>
      </c>
      <c r="F1359" s="10">
        <v>0</v>
      </c>
      <c r="G1359" s="10">
        <v>0</v>
      </c>
      <c r="H1359" s="10">
        <v>0</v>
      </c>
      <c r="I1359" s="10">
        <v>0</v>
      </c>
      <c r="J1359" s="10">
        <v>0</v>
      </c>
      <c r="K1359" s="10">
        <v>0</v>
      </c>
      <c r="L1359" s="10">
        <f t="shared" si="95"/>
        <v>64382.35</v>
      </c>
    </row>
    <row r="1360" spans="1:12" ht="13" hidden="1" x14ac:dyDescent="0.15">
      <c r="A1360" s="65" t="s">
        <v>125</v>
      </c>
      <c r="B1360" s="10">
        <v>2874.14</v>
      </c>
      <c r="C1360" s="10">
        <v>2646.68</v>
      </c>
      <c r="D1360" s="10">
        <v>832.35</v>
      </c>
      <c r="E1360" s="10">
        <v>475.91</v>
      </c>
      <c r="F1360" s="10">
        <v>0</v>
      </c>
      <c r="G1360" s="10">
        <v>0</v>
      </c>
      <c r="H1360" s="10">
        <v>0</v>
      </c>
      <c r="I1360" s="10">
        <v>0</v>
      </c>
      <c r="J1360" s="10">
        <v>0</v>
      </c>
      <c r="K1360" s="10">
        <v>0</v>
      </c>
      <c r="L1360" s="10">
        <f t="shared" si="95"/>
        <v>6829.08</v>
      </c>
    </row>
    <row r="1361" spans="1:12" ht="13" hidden="1" x14ac:dyDescent="0.15">
      <c r="A1361" s="65" t="s">
        <v>123</v>
      </c>
      <c r="B1361" s="10">
        <v>0</v>
      </c>
      <c r="C1361" s="10">
        <v>4525.79</v>
      </c>
      <c r="D1361" s="10">
        <v>3842.04</v>
      </c>
      <c r="E1361" s="10">
        <v>2513.08</v>
      </c>
      <c r="F1361" s="10">
        <v>0</v>
      </c>
      <c r="G1361" s="10">
        <v>0</v>
      </c>
      <c r="H1361" s="10">
        <v>0</v>
      </c>
      <c r="I1361" s="10">
        <v>0</v>
      </c>
      <c r="J1361" s="10">
        <v>0</v>
      </c>
      <c r="K1361" s="10">
        <v>0</v>
      </c>
      <c r="L1361" s="10">
        <f t="shared" si="95"/>
        <v>10880.91</v>
      </c>
    </row>
    <row r="1362" spans="1:12" ht="13" hidden="1" x14ac:dyDescent="0.15">
      <c r="A1362" s="65" t="s">
        <v>122</v>
      </c>
      <c r="B1362" s="10">
        <v>0</v>
      </c>
      <c r="C1362" s="10">
        <v>-69.83</v>
      </c>
      <c r="D1362" s="10">
        <v>0</v>
      </c>
      <c r="E1362" s="10">
        <v>0</v>
      </c>
      <c r="F1362" s="10">
        <v>0</v>
      </c>
      <c r="G1362" s="10">
        <v>0</v>
      </c>
      <c r="H1362" s="10">
        <v>0</v>
      </c>
      <c r="I1362" s="10">
        <v>0</v>
      </c>
      <c r="J1362" s="10">
        <v>0</v>
      </c>
      <c r="K1362" s="10">
        <v>0</v>
      </c>
      <c r="L1362" s="10">
        <f t="shared" si="95"/>
        <v>-69.83</v>
      </c>
    </row>
    <row r="1363" spans="1:12" ht="13" hidden="1" x14ac:dyDescent="0.15">
      <c r="A1363" s="65" t="s">
        <v>121</v>
      </c>
      <c r="B1363" s="10">
        <v>0</v>
      </c>
      <c r="C1363" s="10">
        <v>-3.44</v>
      </c>
      <c r="D1363" s="10">
        <v>0</v>
      </c>
      <c r="E1363" s="10">
        <v>0</v>
      </c>
      <c r="F1363" s="10">
        <v>0</v>
      </c>
      <c r="G1363" s="10">
        <v>0</v>
      </c>
      <c r="H1363" s="10">
        <v>0</v>
      </c>
      <c r="I1363" s="10">
        <v>0</v>
      </c>
      <c r="J1363" s="10">
        <v>0</v>
      </c>
      <c r="K1363" s="10">
        <v>0</v>
      </c>
      <c r="L1363" s="10">
        <f t="shared" si="95"/>
        <v>-3.44</v>
      </c>
    </row>
    <row r="1364" spans="1:12" ht="13" hidden="1" x14ac:dyDescent="0.15">
      <c r="A1364" s="65" t="s">
        <v>195</v>
      </c>
      <c r="B1364" s="10">
        <v>0</v>
      </c>
      <c r="C1364" s="10">
        <v>0</v>
      </c>
      <c r="D1364" s="10">
        <v>128.4</v>
      </c>
      <c r="E1364" s="10">
        <v>0</v>
      </c>
      <c r="F1364" s="10">
        <v>0</v>
      </c>
      <c r="G1364" s="10">
        <v>0</v>
      </c>
      <c r="H1364" s="10">
        <v>0</v>
      </c>
      <c r="I1364" s="10">
        <v>0</v>
      </c>
      <c r="J1364" s="10">
        <v>0</v>
      </c>
      <c r="K1364" s="10">
        <v>0</v>
      </c>
      <c r="L1364" s="10">
        <f t="shared" si="95"/>
        <v>128.4</v>
      </c>
    </row>
    <row r="1365" spans="1:12" ht="13" hidden="1" x14ac:dyDescent="0.15">
      <c r="A1365" s="65" t="s">
        <v>117</v>
      </c>
      <c r="B1365" s="10">
        <v>0</v>
      </c>
      <c r="C1365" s="10">
        <v>160.19</v>
      </c>
      <c r="D1365" s="10">
        <v>695</v>
      </c>
      <c r="E1365" s="10">
        <v>0</v>
      </c>
      <c r="F1365" s="10">
        <v>0</v>
      </c>
      <c r="G1365" s="10">
        <v>0</v>
      </c>
      <c r="H1365" s="10">
        <v>0</v>
      </c>
      <c r="I1365" s="10">
        <v>0</v>
      </c>
      <c r="J1365" s="10">
        <v>0</v>
      </c>
      <c r="K1365" s="10">
        <v>0</v>
      </c>
      <c r="L1365" s="10">
        <f t="shared" si="95"/>
        <v>855.19</v>
      </c>
    </row>
    <row r="1366" spans="1:12" ht="13" hidden="1" x14ac:dyDescent="0.15">
      <c r="A1366" s="65" t="s">
        <v>112</v>
      </c>
      <c r="B1366" s="10">
        <v>1385.29</v>
      </c>
      <c r="C1366" s="10">
        <v>1492.29</v>
      </c>
      <c r="D1366" s="10">
        <v>1492.29</v>
      </c>
      <c r="E1366" s="10">
        <v>1026.8499999999999</v>
      </c>
      <c r="F1366" s="10">
        <v>64</v>
      </c>
      <c r="G1366" s="10">
        <v>0</v>
      </c>
      <c r="H1366" s="10">
        <v>0</v>
      </c>
      <c r="I1366" s="10">
        <v>0</v>
      </c>
      <c r="J1366" s="10">
        <v>0</v>
      </c>
      <c r="K1366" s="10">
        <v>0</v>
      </c>
      <c r="L1366" s="10">
        <f t="shared" si="95"/>
        <v>5460.7199999999993</v>
      </c>
    </row>
    <row r="1367" spans="1:12" ht="13" hidden="1" x14ac:dyDescent="0.15">
      <c r="A1367" s="65" t="s">
        <v>110</v>
      </c>
      <c r="B1367" s="10">
        <v>560.46</v>
      </c>
      <c r="C1367" s="10">
        <v>0</v>
      </c>
      <c r="D1367" s="10">
        <v>0</v>
      </c>
      <c r="E1367" s="10">
        <v>0</v>
      </c>
      <c r="F1367" s="10">
        <v>0</v>
      </c>
      <c r="G1367" s="10">
        <v>0</v>
      </c>
      <c r="H1367" s="10">
        <v>0</v>
      </c>
      <c r="I1367" s="10">
        <v>0</v>
      </c>
      <c r="J1367" s="10">
        <v>0</v>
      </c>
      <c r="K1367" s="10">
        <v>0</v>
      </c>
      <c r="L1367" s="10">
        <f t="shared" si="95"/>
        <v>560.46</v>
      </c>
    </row>
    <row r="1368" spans="1:12" ht="13" hidden="1" x14ac:dyDescent="0.15">
      <c r="A1368" s="65" t="s">
        <v>109</v>
      </c>
      <c r="B1368" s="10">
        <v>0</v>
      </c>
      <c r="C1368" s="10">
        <v>0</v>
      </c>
      <c r="D1368" s="10">
        <v>0</v>
      </c>
      <c r="E1368" s="10">
        <v>54.71</v>
      </c>
      <c r="F1368" s="10">
        <v>0</v>
      </c>
      <c r="G1368" s="10">
        <v>0</v>
      </c>
      <c r="H1368" s="10">
        <v>0</v>
      </c>
      <c r="I1368" s="10">
        <v>0</v>
      </c>
      <c r="J1368" s="10">
        <v>0</v>
      </c>
      <c r="K1368" s="10">
        <v>0</v>
      </c>
      <c r="L1368" s="10">
        <f t="shared" si="95"/>
        <v>54.71</v>
      </c>
    </row>
    <row r="1369" spans="1:12" ht="13" hidden="1" x14ac:dyDescent="0.15">
      <c r="A1369" s="65" t="s">
        <v>107</v>
      </c>
      <c r="B1369" s="10">
        <v>3642.28</v>
      </c>
      <c r="C1369" s="10">
        <v>2822.72</v>
      </c>
      <c r="D1369" s="10">
        <v>2293.25</v>
      </c>
      <c r="E1369" s="10">
        <v>1717.32</v>
      </c>
      <c r="F1369" s="10">
        <v>0</v>
      </c>
      <c r="G1369" s="10">
        <v>0</v>
      </c>
      <c r="H1369" s="10">
        <v>0</v>
      </c>
      <c r="I1369" s="10">
        <v>0</v>
      </c>
      <c r="J1369" s="10">
        <v>0</v>
      </c>
      <c r="K1369" s="10">
        <v>0</v>
      </c>
      <c r="L1369" s="10">
        <f t="shared" si="95"/>
        <v>10475.57</v>
      </c>
    </row>
    <row r="1370" spans="1:12" ht="13" hidden="1" x14ac:dyDescent="0.15">
      <c r="A1370" s="65" t="s">
        <v>106</v>
      </c>
      <c r="B1370" s="10">
        <v>0</v>
      </c>
      <c r="C1370" s="10">
        <v>0</v>
      </c>
      <c r="D1370" s="10">
        <v>0</v>
      </c>
      <c r="E1370" s="10">
        <v>14.81</v>
      </c>
      <c r="F1370" s="10">
        <v>0</v>
      </c>
      <c r="G1370" s="10">
        <v>0</v>
      </c>
      <c r="H1370" s="10">
        <v>0</v>
      </c>
      <c r="I1370" s="10">
        <v>0</v>
      </c>
      <c r="J1370" s="10">
        <v>0</v>
      </c>
      <c r="K1370" s="10">
        <v>0</v>
      </c>
      <c r="L1370" s="10">
        <f t="shared" si="95"/>
        <v>14.81</v>
      </c>
    </row>
    <row r="1371" spans="1:12" ht="13" hidden="1" x14ac:dyDescent="0.15">
      <c r="A1371" s="65" t="s">
        <v>105</v>
      </c>
      <c r="B1371" s="10">
        <v>7204.57</v>
      </c>
      <c r="C1371" s="10">
        <v>2646</v>
      </c>
      <c r="D1371" s="10">
        <v>2171.92</v>
      </c>
      <c r="E1371" s="10">
        <v>0</v>
      </c>
      <c r="F1371" s="10">
        <v>0</v>
      </c>
      <c r="G1371" s="10">
        <v>0</v>
      </c>
      <c r="H1371" s="10">
        <v>0</v>
      </c>
      <c r="I1371" s="10">
        <v>0</v>
      </c>
      <c r="J1371" s="10">
        <v>0</v>
      </c>
      <c r="K1371" s="10">
        <v>0</v>
      </c>
      <c r="L1371" s="10">
        <f t="shared" si="95"/>
        <v>12022.49</v>
      </c>
    </row>
    <row r="1372" spans="1:12" ht="13" hidden="1" x14ac:dyDescent="0.15">
      <c r="A1372" s="65" t="s">
        <v>104</v>
      </c>
      <c r="B1372" s="10">
        <v>12.62</v>
      </c>
      <c r="C1372" s="10">
        <v>0</v>
      </c>
      <c r="D1372" s="10">
        <v>148.4</v>
      </c>
      <c r="E1372" s="10">
        <v>86.99</v>
      </c>
      <c r="F1372" s="10">
        <v>0</v>
      </c>
      <c r="G1372" s="10">
        <v>0</v>
      </c>
      <c r="H1372" s="10">
        <v>0</v>
      </c>
      <c r="I1372" s="10">
        <v>0</v>
      </c>
      <c r="J1372" s="10">
        <v>0</v>
      </c>
      <c r="K1372" s="10">
        <v>0</v>
      </c>
      <c r="L1372" s="10">
        <f t="shared" si="95"/>
        <v>248.01</v>
      </c>
    </row>
    <row r="1373" spans="1:12" ht="13" hidden="1" x14ac:dyDescent="0.15">
      <c r="A1373" s="65" t="s">
        <v>103</v>
      </c>
      <c r="B1373" s="10">
        <v>40.159999999999997</v>
      </c>
      <c r="C1373" s="10">
        <v>40</v>
      </c>
      <c r="D1373" s="10">
        <v>33.36</v>
      </c>
      <c r="E1373" s="10">
        <v>2.2999999999999998</v>
      </c>
      <c r="F1373" s="10">
        <v>0</v>
      </c>
      <c r="G1373" s="10">
        <v>0</v>
      </c>
      <c r="H1373" s="10">
        <v>0</v>
      </c>
      <c r="I1373" s="10">
        <v>0</v>
      </c>
      <c r="J1373" s="10">
        <v>0</v>
      </c>
      <c r="K1373" s="10">
        <v>0</v>
      </c>
      <c r="L1373" s="10">
        <f t="shared" si="95"/>
        <v>115.82</v>
      </c>
    </row>
    <row r="1374" spans="1:12" ht="13" hidden="1" x14ac:dyDescent="0.15">
      <c r="A1374" s="65" t="s">
        <v>102</v>
      </c>
      <c r="B1374" s="10">
        <v>1463.06</v>
      </c>
      <c r="C1374" s="10">
        <v>1484.76</v>
      </c>
      <c r="D1374" s="10">
        <v>726.88</v>
      </c>
      <c r="E1374" s="10">
        <v>786.54</v>
      </c>
      <c r="F1374" s="10">
        <v>0</v>
      </c>
      <c r="G1374" s="10">
        <v>0</v>
      </c>
      <c r="H1374" s="10">
        <v>0</v>
      </c>
      <c r="I1374" s="10">
        <v>0</v>
      </c>
      <c r="J1374" s="10">
        <v>0</v>
      </c>
      <c r="K1374" s="10">
        <v>0</v>
      </c>
      <c r="L1374" s="10">
        <f t="shared" si="95"/>
        <v>4461.24</v>
      </c>
    </row>
    <row r="1375" spans="1:12" ht="13" hidden="1" x14ac:dyDescent="0.15">
      <c r="A1375" s="65" t="s">
        <v>101</v>
      </c>
      <c r="B1375" s="10">
        <v>0</v>
      </c>
      <c r="C1375" s="10">
        <v>0</v>
      </c>
      <c r="D1375" s="10">
        <v>1774.34</v>
      </c>
      <c r="E1375" s="10">
        <v>-1774.34</v>
      </c>
      <c r="F1375" s="10">
        <v>0</v>
      </c>
      <c r="G1375" s="10">
        <v>0</v>
      </c>
      <c r="H1375" s="10">
        <v>0</v>
      </c>
      <c r="I1375" s="10">
        <v>0</v>
      </c>
      <c r="J1375" s="10">
        <v>0</v>
      </c>
      <c r="K1375" s="10">
        <v>0</v>
      </c>
      <c r="L1375" s="10">
        <f t="shared" si="95"/>
        <v>0</v>
      </c>
    </row>
    <row r="1376" spans="1:12" ht="13" hidden="1" x14ac:dyDescent="0.15">
      <c r="A1376" s="65" t="s">
        <v>100</v>
      </c>
      <c r="B1376" s="10">
        <v>0</v>
      </c>
      <c r="C1376" s="10">
        <v>0</v>
      </c>
      <c r="D1376" s="10">
        <v>0</v>
      </c>
      <c r="E1376" s="10">
        <v>714.25</v>
      </c>
      <c r="F1376" s="10">
        <v>0</v>
      </c>
      <c r="G1376" s="10">
        <v>0</v>
      </c>
      <c r="H1376" s="10">
        <v>166.61</v>
      </c>
      <c r="I1376" s="10">
        <v>0</v>
      </c>
      <c r="J1376" s="10">
        <v>0</v>
      </c>
      <c r="K1376" s="10">
        <v>276.33</v>
      </c>
      <c r="L1376" s="10">
        <f t="shared" si="95"/>
        <v>1157.19</v>
      </c>
    </row>
    <row r="1377" spans="1:12" ht="13" hidden="1" x14ac:dyDescent="0.15">
      <c r="A1377" s="65" t="s">
        <v>201</v>
      </c>
      <c r="B1377" s="10">
        <v>176.53</v>
      </c>
      <c r="C1377" s="10">
        <v>0</v>
      </c>
      <c r="D1377" s="10">
        <v>0</v>
      </c>
      <c r="E1377" s="10">
        <v>0</v>
      </c>
      <c r="F1377" s="10">
        <v>0</v>
      </c>
      <c r="G1377" s="10">
        <v>0</v>
      </c>
      <c r="H1377" s="10">
        <v>0</v>
      </c>
      <c r="I1377" s="10">
        <v>0</v>
      </c>
      <c r="J1377" s="10">
        <v>0</v>
      </c>
      <c r="K1377" s="10">
        <v>0</v>
      </c>
      <c r="L1377" s="10">
        <f t="shared" si="95"/>
        <v>176.53</v>
      </c>
    </row>
    <row r="1378" spans="1:12" ht="13" hidden="1" x14ac:dyDescent="0.15">
      <c r="A1378" s="65" t="s">
        <v>99</v>
      </c>
      <c r="B1378" s="10">
        <v>0</v>
      </c>
      <c r="C1378" s="10">
        <v>770</v>
      </c>
      <c r="D1378" s="10">
        <v>0</v>
      </c>
      <c r="E1378" s="10">
        <v>0</v>
      </c>
      <c r="F1378" s="10">
        <v>0</v>
      </c>
      <c r="G1378" s="10">
        <v>0</v>
      </c>
      <c r="H1378" s="10">
        <v>0</v>
      </c>
      <c r="I1378" s="10">
        <v>0</v>
      </c>
      <c r="J1378" s="10">
        <v>0</v>
      </c>
      <c r="K1378" s="10">
        <v>0</v>
      </c>
      <c r="L1378" s="10">
        <f t="shared" si="95"/>
        <v>770</v>
      </c>
    </row>
    <row r="1379" spans="1:12" ht="13" hidden="1" x14ac:dyDescent="0.15">
      <c r="A1379" s="65" t="s">
        <v>132</v>
      </c>
      <c r="B1379" s="10">
        <v>416.67</v>
      </c>
      <c r="C1379" s="10">
        <v>0</v>
      </c>
      <c r="D1379" s="10">
        <v>55</v>
      </c>
      <c r="E1379" s="10">
        <v>0</v>
      </c>
      <c r="F1379" s="10">
        <v>0</v>
      </c>
      <c r="G1379" s="10">
        <v>0</v>
      </c>
      <c r="H1379" s="10">
        <v>0</v>
      </c>
      <c r="I1379" s="10">
        <v>0</v>
      </c>
      <c r="J1379" s="10">
        <v>0</v>
      </c>
      <c r="K1379" s="10">
        <v>0</v>
      </c>
      <c r="L1379" s="10">
        <f t="shared" si="95"/>
        <v>471.67</v>
      </c>
    </row>
    <row r="1380" spans="1:12" ht="13" hidden="1" x14ac:dyDescent="0.15">
      <c r="A1380" s="65" t="s">
        <v>98</v>
      </c>
      <c r="B1380" s="10">
        <v>0</v>
      </c>
      <c r="C1380" s="10">
        <v>3100</v>
      </c>
      <c r="D1380" s="10">
        <v>0</v>
      </c>
      <c r="E1380" s="10">
        <v>0</v>
      </c>
      <c r="F1380" s="10">
        <v>0</v>
      </c>
      <c r="G1380" s="10">
        <v>0</v>
      </c>
      <c r="H1380" s="10">
        <v>0</v>
      </c>
      <c r="I1380" s="10">
        <v>0</v>
      </c>
      <c r="J1380" s="10">
        <v>0</v>
      </c>
      <c r="K1380" s="10">
        <v>0</v>
      </c>
      <c r="L1380" s="10">
        <f t="shared" si="95"/>
        <v>3100</v>
      </c>
    </row>
    <row r="1381" spans="1:12" ht="13" hidden="1" x14ac:dyDescent="0.15">
      <c r="A1381" s="65" t="s">
        <v>94</v>
      </c>
      <c r="B1381" s="10">
        <v>0</v>
      </c>
      <c r="C1381" s="10">
        <v>0</v>
      </c>
      <c r="D1381" s="10">
        <v>18.93</v>
      </c>
      <c r="E1381" s="10">
        <v>865</v>
      </c>
      <c r="F1381" s="10">
        <v>0</v>
      </c>
      <c r="G1381" s="10">
        <v>0</v>
      </c>
      <c r="H1381" s="10">
        <v>0</v>
      </c>
      <c r="I1381" s="10">
        <v>0</v>
      </c>
      <c r="J1381" s="10">
        <v>0</v>
      </c>
      <c r="K1381" s="10">
        <v>0</v>
      </c>
      <c r="L1381" s="10">
        <f t="shared" si="95"/>
        <v>883.93</v>
      </c>
    </row>
    <row r="1382" spans="1:12" ht="13" hidden="1" x14ac:dyDescent="0.15">
      <c r="A1382" s="65" t="s">
        <v>93</v>
      </c>
      <c r="B1382" s="10">
        <v>10172.51</v>
      </c>
      <c r="C1382" s="10">
        <v>10165.27</v>
      </c>
      <c r="D1382" s="10">
        <v>4736.54</v>
      </c>
      <c r="E1382" s="10">
        <v>5525.19</v>
      </c>
      <c r="F1382" s="10">
        <v>0</v>
      </c>
      <c r="G1382" s="10">
        <v>0</v>
      </c>
      <c r="H1382" s="10">
        <v>0</v>
      </c>
      <c r="I1382" s="10">
        <v>0</v>
      </c>
      <c r="J1382" s="10">
        <v>0</v>
      </c>
      <c r="K1382" s="10">
        <v>0</v>
      </c>
      <c r="L1382" s="10">
        <f t="shared" si="95"/>
        <v>30599.51</v>
      </c>
    </row>
    <row r="1383" spans="1:12" ht="13" hidden="1" x14ac:dyDescent="0.15">
      <c r="A1383" s="65" t="s">
        <v>91</v>
      </c>
      <c r="B1383" s="10">
        <v>4390.8599999999997</v>
      </c>
      <c r="C1383" s="10">
        <v>3635.46</v>
      </c>
      <c r="D1383" s="10">
        <v>4638.37</v>
      </c>
      <c r="E1383" s="10">
        <v>3960.57</v>
      </c>
      <c r="F1383" s="10">
        <v>0</v>
      </c>
      <c r="G1383" s="10">
        <v>0</v>
      </c>
      <c r="H1383" s="10">
        <v>0</v>
      </c>
      <c r="I1383" s="10">
        <v>0</v>
      </c>
      <c r="J1383" s="10">
        <v>0</v>
      </c>
      <c r="K1383" s="10">
        <v>0</v>
      </c>
      <c r="L1383" s="10">
        <f t="shared" si="95"/>
        <v>16625.259999999998</v>
      </c>
    </row>
    <row r="1384" spans="1:12" ht="13" hidden="1" x14ac:dyDescent="0.15">
      <c r="A1384" s="65" t="s">
        <v>90</v>
      </c>
      <c r="B1384" s="10">
        <v>9083.11</v>
      </c>
      <c r="C1384" s="10">
        <v>27311.74</v>
      </c>
      <c r="D1384" s="10">
        <v>20245.189999999999</v>
      </c>
      <c r="E1384" s="10">
        <v>5470.18</v>
      </c>
      <c r="F1384" s="10">
        <v>0</v>
      </c>
      <c r="G1384" s="10">
        <v>0</v>
      </c>
      <c r="H1384" s="10">
        <v>0</v>
      </c>
      <c r="I1384" s="10">
        <v>0</v>
      </c>
      <c r="J1384" s="10">
        <v>0</v>
      </c>
      <c r="K1384" s="10">
        <v>0</v>
      </c>
      <c r="L1384" s="10">
        <f t="shared" si="95"/>
        <v>62110.220000000008</v>
      </c>
    </row>
    <row r="1385" spans="1:12" ht="13" hidden="1" x14ac:dyDescent="0.15">
      <c r="A1385" s="65" t="s">
        <v>88</v>
      </c>
      <c r="B1385" s="10">
        <v>1241.92</v>
      </c>
      <c r="C1385" s="10">
        <v>1274.3499999999999</v>
      </c>
      <c r="D1385" s="10">
        <v>1296.43</v>
      </c>
      <c r="E1385" s="10">
        <v>484.36</v>
      </c>
      <c r="F1385" s="10">
        <v>0</v>
      </c>
      <c r="G1385" s="10">
        <v>0</v>
      </c>
      <c r="H1385" s="10">
        <v>0</v>
      </c>
      <c r="I1385" s="10">
        <v>0</v>
      </c>
      <c r="J1385" s="10">
        <v>0</v>
      </c>
      <c r="K1385" s="10">
        <v>0</v>
      </c>
      <c r="L1385" s="10">
        <f t="shared" si="95"/>
        <v>4297.0599999999995</v>
      </c>
    </row>
    <row r="1386" spans="1:12" ht="13" hidden="1" x14ac:dyDescent="0.15">
      <c r="A1386" s="65" t="s">
        <v>84</v>
      </c>
      <c r="B1386" s="10">
        <v>85.93</v>
      </c>
      <c r="C1386" s="10">
        <v>111.71</v>
      </c>
      <c r="D1386" s="10">
        <v>111.5</v>
      </c>
      <c r="E1386" s="10">
        <v>63.54</v>
      </c>
      <c r="F1386" s="10">
        <v>0</v>
      </c>
      <c r="G1386" s="10">
        <v>0</v>
      </c>
      <c r="H1386" s="10">
        <v>0</v>
      </c>
      <c r="I1386" s="10">
        <v>0</v>
      </c>
      <c r="J1386" s="10">
        <v>0</v>
      </c>
      <c r="K1386" s="10">
        <v>0</v>
      </c>
      <c r="L1386" s="10">
        <f t="shared" si="95"/>
        <v>372.68</v>
      </c>
    </row>
    <row r="1387" spans="1:12" ht="13" hidden="1" x14ac:dyDescent="0.15">
      <c r="A1387" s="65" t="s">
        <v>83</v>
      </c>
      <c r="B1387" s="10">
        <v>40239.79</v>
      </c>
      <c r="C1387" s="10">
        <v>15778.47</v>
      </c>
      <c r="D1387" s="10">
        <v>14424.01</v>
      </c>
      <c r="E1387" s="10">
        <v>8280.49</v>
      </c>
      <c r="F1387" s="10">
        <v>0</v>
      </c>
      <c r="G1387" s="10">
        <v>0</v>
      </c>
      <c r="H1387" s="10">
        <v>0</v>
      </c>
      <c r="I1387" s="10">
        <v>0</v>
      </c>
      <c r="J1387" s="10">
        <v>0</v>
      </c>
      <c r="K1387" s="10">
        <v>0</v>
      </c>
      <c r="L1387" s="10">
        <f t="shared" si="95"/>
        <v>78722.760000000009</v>
      </c>
    </row>
    <row r="1388" spans="1:12" ht="13" hidden="1" x14ac:dyDescent="0.15">
      <c r="A1388" s="65" t="s">
        <v>82</v>
      </c>
      <c r="B1388" s="10">
        <v>19937.2</v>
      </c>
      <c r="C1388" s="10">
        <v>17891.810000000001</v>
      </c>
      <c r="D1388" s="10">
        <v>18851.580000000002</v>
      </c>
      <c r="E1388" s="10">
        <v>11587.5</v>
      </c>
      <c r="F1388" s="10">
        <v>1.55</v>
      </c>
      <c r="G1388" s="10">
        <v>0</v>
      </c>
      <c r="H1388" s="10">
        <v>0</v>
      </c>
      <c r="I1388" s="10">
        <v>0</v>
      </c>
      <c r="J1388" s="10">
        <v>0</v>
      </c>
      <c r="K1388" s="10">
        <v>0</v>
      </c>
      <c r="L1388" s="10">
        <f t="shared" si="95"/>
        <v>68269.64</v>
      </c>
    </row>
    <row r="1389" spans="1:12" ht="13" hidden="1" x14ac:dyDescent="0.15">
      <c r="A1389" s="65" t="s">
        <v>81</v>
      </c>
      <c r="B1389" s="10">
        <v>0</v>
      </c>
      <c r="C1389" s="10">
        <v>6063.85</v>
      </c>
      <c r="D1389" s="10">
        <v>5847.15</v>
      </c>
      <c r="E1389" s="10">
        <v>2641.15</v>
      </c>
      <c r="F1389" s="10">
        <v>0</v>
      </c>
      <c r="G1389" s="10">
        <v>0</v>
      </c>
      <c r="H1389" s="10">
        <v>0</v>
      </c>
      <c r="I1389" s="10">
        <v>0</v>
      </c>
      <c r="J1389" s="10">
        <v>0</v>
      </c>
      <c r="K1389" s="10">
        <v>0</v>
      </c>
      <c r="L1389" s="10">
        <f t="shared" si="95"/>
        <v>14552.15</v>
      </c>
    </row>
    <row r="1390" spans="1:12" ht="13" hidden="1" x14ac:dyDescent="0.15">
      <c r="A1390" s="65" t="s">
        <v>77</v>
      </c>
      <c r="B1390" s="10">
        <v>9600</v>
      </c>
      <c r="C1390" s="10">
        <v>0</v>
      </c>
      <c r="D1390" s="10">
        <v>0</v>
      </c>
      <c r="E1390" s="10">
        <v>0</v>
      </c>
      <c r="F1390" s="10">
        <v>0</v>
      </c>
      <c r="G1390" s="10">
        <v>0</v>
      </c>
      <c r="H1390" s="10">
        <v>0</v>
      </c>
      <c r="I1390" s="10">
        <v>0</v>
      </c>
      <c r="J1390" s="10">
        <v>0</v>
      </c>
      <c r="K1390" s="10">
        <v>0</v>
      </c>
      <c r="L1390" s="10">
        <f t="shared" si="95"/>
        <v>9600</v>
      </c>
    </row>
    <row r="1391" spans="1:12" ht="13" hidden="1" x14ac:dyDescent="0.15">
      <c r="A1391" s="65" t="s">
        <v>75</v>
      </c>
      <c r="B1391" s="10">
        <v>2549.92</v>
      </c>
      <c r="C1391" s="10">
        <v>6353.25</v>
      </c>
      <c r="D1391" s="10">
        <v>0</v>
      </c>
      <c r="E1391" s="10">
        <v>18368.91</v>
      </c>
      <c r="F1391" s="10">
        <v>0</v>
      </c>
      <c r="G1391" s="10">
        <v>0</v>
      </c>
      <c r="H1391" s="10">
        <v>0</v>
      </c>
      <c r="I1391" s="10">
        <v>0</v>
      </c>
      <c r="J1391" s="10">
        <v>0</v>
      </c>
      <c r="K1391" s="10">
        <v>0</v>
      </c>
      <c r="L1391" s="10">
        <f t="shared" si="95"/>
        <v>27272.080000000002</v>
      </c>
    </row>
    <row r="1392" spans="1:12" ht="13" hidden="1" x14ac:dyDescent="0.15">
      <c r="A1392" s="65" t="s">
        <v>74</v>
      </c>
      <c r="B1392" s="10">
        <v>61191.16</v>
      </c>
      <c r="C1392" s="10">
        <v>54238.38</v>
      </c>
      <c r="D1392" s="10">
        <v>63141</v>
      </c>
      <c r="E1392" s="10">
        <v>269</v>
      </c>
      <c r="F1392" s="10">
        <v>0</v>
      </c>
      <c r="G1392" s="10">
        <v>0</v>
      </c>
      <c r="H1392" s="10">
        <v>0</v>
      </c>
      <c r="I1392" s="10">
        <v>0</v>
      </c>
      <c r="J1392" s="10">
        <v>0</v>
      </c>
      <c r="K1392" s="10">
        <v>0</v>
      </c>
      <c r="L1392" s="10">
        <f t="shared" si="95"/>
        <v>178839.54</v>
      </c>
    </row>
    <row r="1393" spans="1:12" ht="13" hidden="1" x14ac:dyDescent="0.15">
      <c r="A1393" s="65" t="s">
        <v>73</v>
      </c>
      <c r="B1393" s="10">
        <v>5272.69</v>
      </c>
      <c r="C1393" s="10">
        <v>-409.92</v>
      </c>
      <c r="D1393" s="10">
        <v>-2370.06</v>
      </c>
      <c r="E1393" s="10">
        <v>-645.51</v>
      </c>
      <c r="F1393" s="10">
        <v>0</v>
      </c>
      <c r="G1393" s="10">
        <v>0</v>
      </c>
      <c r="H1393" s="10">
        <v>0</v>
      </c>
      <c r="I1393" s="10">
        <v>0</v>
      </c>
      <c r="J1393" s="10">
        <v>0</v>
      </c>
      <c r="K1393" s="10">
        <v>0</v>
      </c>
      <c r="L1393" s="10">
        <f t="shared" si="95"/>
        <v>1847.1999999999996</v>
      </c>
    </row>
    <row r="1394" spans="1:12" ht="13" hidden="1" x14ac:dyDescent="0.15">
      <c r="A1394" s="65" t="s">
        <v>71</v>
      </c>
      <c r="B1394" s="10">
        <v>212577.15</v>
      </c>
      <c r="C1394" s="10">
        <v>203208</v>
      </c>
      <c r="D1394" s="10">
        <v>200328.69</v>
      </c>
      <c r="E1394" s="10">
        <v>119090.69</v>
      </c>
      <c r="F1394" s="10">
        <v>0</v>
      </c>
      <c r="G1394" s="10">
        <v>0</v>
      </c>
      <c r="H1394" s="10">
        <v>0</v>
      </c>
      <c r="I1394" s="10">
        <v>0</v>
      </c>
      <c r="J1394" s="10">
        <v>0</v>
      </c>
      <c r="K1394" s="10">
        <v>0</v>
      </c>
      <c r="L1394" s="10">
        <f t="shared" si="95"/>
        <v>735204.53</v>
      </c>
    </row>
    <row r="1395" spans="1:12" ht="13" hidden="1" x14ac:dyDescent="0.15">
      <c r="A1395" s="66" t="s">
        <v>268</v>
      </c>
      <c r="B1395" s="16">
        <f t="shared" ref="B1395:L1395" si="96">SUM(B1356:B1394)</f>
        <v>422937.98</v>
      </c>
      <c r="C1395" s="16">
        <f t="shared" si="96"/>
        <v>392879.06000000006</v>
      </c>
      <c r="D1395" s="16">
        <f t="shared" si="96"/>
        <v>374085</v>
      </c>
      <c r="E1395" s="16">
        <f t="shared" si="96"/>
        <v>197473.24</v>
      </c>
      <c r="F1395" s="16">
        <f t="shared" si="96"/>
        <v>65.55</v>
      </c>
      <c r="G1395" s="16">
        <f t="shared" si="96"/>
        <v>0</v>
      </c>
      <c r="H1395" s="16">
        <f t="shared" si="96"/>
        <v>166.61</v>
      </c>
      <c r="I1395" s="16">
        <f t="shared" si="96"/>
        <v>0</v>
      </c>
      <c r="J1395" s="16">
        <f t="shared" si="96"/>
        <v>0</v>
      </c>
      <c r="K1395" s="16">
        <f t="shared" si="96"/>
        <v>276.33</v>
      </c>
      <c r="L1395" s="16">
        <f t="shared" si="96"/>
        <v>1387883.77</v>
      </c>
    </row>
    <row r="1396" spans="1:12" ht="13" hidden="1" x14ac:dyDescent="0.15">
      <c r="A1396" s="27" t="s">
        <v>269</v>
      </c>
      <c r="B1396" s="16">
        <f t="shared" ref="B1396:L1396" si="97">SUM(B927,B971,B1002,B1024,B1096,B1112,B1149,B1193,B1202,B1228,B1244,B1290,B1332,B1354,B1395)</f>
        <v>10077993.640000001</v>
      </c>
      <c r="C1396" s="16">
        <f t="shared" si="97"/>
        <v>9730986.1500000004</v>
      </c>
      <c r="D1396" s="16">
        <f t="shared" si="97"/>
        <v>9763026.9299999997</v>
      </c>
      <c r="E1396" s="16">
        <f t="shared" si="97"/>
        <v>9852895.3199999984</v>
      </c>
      <c r="F1396" s="16">
        <f t="shared" si="97"/>
        <v>9611757.2200000007</v>
      </c>
      <c r="G1396" s="16">
        <f t="shared" si="97"/>
        <v>9551230.75</v>
      </c>
      <c r="H1396" s="16">
        <f t="shared" si="97"/>
        <v>9231070.089999998</v>
      </c>
      <c r="I1396" s="16">
        <f t="shared" si="97"/>
        <v>11074362.43</v>
      </c>
      <c r="J1396" s="16">
        <f t="shared" si="97"/>
        <v>10656089</v>
      </c>
      <c r="K1396" s="16">
        <f t="shared" si="97"/>
        <v>5836103.4000000004</v>
      </c>
      <c r="L1396" s="16">
        <f t="shared" si="97"/>
        <v>95385514.930000022</v>
      </c>
    </row>
    <row r="1397" spans="1:12" ht="13" hidden="1" x14ac:dyDescent="0.15">
      <c r="A1397" s="15" t="s">
        <v>192</v>
      </c>
      <c r="B1397" s="16">
        <f t="shared" ref="B1397:L1397" si="98">SUM(B876,B1396)</f>
        <v>14930370.490000002</v>
      </c>
      <c r="C1397" s="16">
        <f t="shared" si="98"/>
        <v>14253116.790000001</v>
      </c>
      <c r="D1397" s="16">
        <f t="shared" si="98"/>
        <v>14244764.079999998</v>
      </c>
      <c r="E1397" s="16">
        <f t="shared" si="98"/>
        <v>15594076.909999998</v>
      </c>
      <c r="F1397" s="16">
        <f t="shared" si="98"/>
        <v>14597599.680000002</v>
      </c>
      <c r="G1397" s="16">
        <f t="shared" si="98"/>
        <v>16303776.279999999</v>
      </c>
      <c r="H1397" s="16">
        <f t="shared" si="98"/>
        <v>14326266.799999997</v>
      </c>
      <c r="I1397" s="16">
        <f t="shared" si="98"/>
        <v>18358955.239999998</v>
      </c>
      <c r="J1397" s="16">
        <f t="shared" si="98"/>
        <v>16246807.18</v>
      </c>
      <c r="K1397" s="16">
        <f t="shared" si="98"/>
        <v>8741172.3300000001</v>
      </c>
      <c r="L1397" s="16">
        <f t="shared" si="98"/>
        <v>147596905.78000003</v>
      </c>
    </row>
    <row r="1398" spans="1:12" ht="13" x14ac:dyDescent="0.15">
      <c r="A1398" s="14" t="s">
        <v>270</v>
      </c>
      <c r="B1398" s="7">
        <v>5808451.8700000001</v>
      </c>
      <c r="C1398" s="7">
        <v>4955017.2900000019</v>
      </c>
      <c r="D1398" s="7">
        <v>5068082.1600000011</v>
      </c>
      <c r="E1398" s="7">
        <v>5398495.5000000009</v>
      </c>
      <c r="F1398" s="7">
        <v>6789192.4399999995</v>
      </c>
      <c r="G1398" s="7">
        <v>5572820.9900000012</v>
      </c>
      <c r="H1398" s="7">
        <v>6007737.5899999989</v>
      </c>
      <c r="I1398" s="7">
        <v>5689369.4100000011</v>
      </c>
      <c r="J1398" s="7">
        <v>5939595.0100000007</v>
      </c>
      <c r="K1398" s="7">
        <v>3023799.9899999988</v>
      </c>
      <c r="L1398" s="7">
        <v>54252562.250000007</v>
      </c>
    </row>
    <row r="1399" spans="1:12" ht="13" hidden="1" x14ac:dyDescent="0.15">
      <c r="A1399" s="24" t="s">
        <v>271</v>
      </c>
      <c r="B1399" s="7"/>
      <c r="C1399" s="7"/>
      <c r="D1399" s="7"/>
      <c r="E1399" s="7"/>
      <c r="F1399" s="7"/>
      <c r="G1399" s="7"/>
      <c r="H1399" s="7"/>
      <c r="I1399" s="7"/>
      <c r="J1399" s="7"/>
      <c r="K1399" s="7"/>
      <c r="L1399" s="7"/>
    </row>
    <row r="1400" spans="1:12" ht="13" hidden="1" x14ac:dyDescent="0.15">
      <c r="A1400" s="64" t="s">
        <v>272</v>
      </c>
      <c r="B1400" s="7"/>
      <c r="C1400" s="7"/>
      <c r="D1400" s="7"/>
      <c r="E1400" s="7"/>
      <c r="F1400" s="7"/>
      <c r="G1400" s="7"/>
      <c r="H1400" s="7"/>
      <c r="I1400" s="7"/>
      <c r="J1400" s="7"/>
      <c r="K1400" s="7"/>
      <c r="L1400" s="7"/>
    </row>
    <row r="1401" spans="1:12" ht="13" hidden="1" x14ac:dyDescent="0.15">
      <c r="A1401" s="65" t="s">
        <v>71</v>
      </c>
      <c r="B1401" s="10">
        <v>31596.51</v>
      </c>
      <c r="C1401" s="10">
        <v>37834.75</v>
      </c>
      <c r="D1401" s="10">
        <v>12991.27</v>
      </c>
      <c r="E1401" s="10">
        <v>1362.95</v>
      </c>
      <c r="F1401" s="10">
        <v>0</v>
      </c>
      <c r="G1401" s="10">
        <v>0</v>
      </c>
      <c r="H1401" s="10">
        <v>0</v>
      </c>
      <c r="I1401" s="10">
        <v>0</v>
      </c>
      <c r="J1401" s="10">
        <v>0</v>
      </c>
      <c r="K1401" s="10">
        <v>0</v>
      </c>
      <c r="L1401" s="10">
        <f t="shared" ref="L1401:L1432" si="99">SUM(B1401:K1401)</f>
        <v>83785.48</v>
      </c>
    </row>
    <row r="1402" spans="1:12" ht="13" hidden="1" x14ac:dyDescent="0.15">
      <c r="A1402" s="65" t="s">
        <v>73</v>
      </c>
      <c r="B1402" s="10">
        <v>2099.36</v>
      </c>
      <c r="C1402" s="10">
        <v>1679.04</v>
      </c>
      <c r="D1402" s="10">
        <v>-3340.14</v>
      </c>
      <c r="E1402" s="10">
        <v>75.349999999999994</v>
      </c>
      <c r="F1402" s="10">
        <v>0</v>
      </c>
      <c r="G1402" s="10">
        <v>0</v>
      </c>
      <c r="H1402" s="10">
        <v>0</v>
      </c>
      <c r="I1402" s="10">
        <v>0</v>
      </c>
      <c r="J1402" s="10">
        <v>0</v>
      </c>
      <c r="K1402" s="10">
        <v>0</v>
      </c>
      <c r="L1402" s="10">
        <f t="shared" si="99"/>
        <v>513.61000000000024</v>
      </c>
    </row>
    <row r="1403" spans="1:12" ht="13" hidden="1" x14ac:dyDescent="0.15">
      <c r="A1403" s="65" t="s">
        <v>74</v>
      </c>
      <c r="B1403" s="10">
        <v>6215.56</v>
      </c>
      <c r="C1403" s="10">
        <v>4615.57</v>
      </c>
      <c r="D1403" s="10">
        <v>-55.03</v>
      </c>
      <c r="E1403" s="10">
        <v>0</v>
      </c>
      <c r="F1403" s="10">
        <v>0</v>
      </c>
      <c r="G1403" s="10">
        <v>0</v>
      </c>
      <c r="H1403" s="10">
        <v>0</v>
      </c>
      <c r="I1403" s="10">
        <v>0</v>
      </c>
      <c r="J1403" s="10">
        <v>0</v>
      </c>
      <c r="K1403" s="10">
        <v>0</v>
      </c>
      <c r="L1403" s="10">
        <f t="shared" si="99"/>
        <v>10776.1</v>
      </c>
    </row>
    <row r="1404" spans="1:12" ht="13" hidden="1" x14ac:dyDescent="0.15">
      <c r="A1404" s="65" t="s">
        <v>81</v>
      </c>
      <c r="B1404" s="10">
        <v>283154.67</v>
      </c>
      <c r="C1404" s="10">
        <v>1152.9000000000001</v>
      </c>
      <c r="D1404" s="10">
        <v>345.76</v>
      </c>
      <c r="E1404" s="10">
        <v>0</v>
      </c>
      <c r="F1404" s="10">
        <v>0</v>
      </c>
      <c r="G1404" s="10">
        <v>0</v>
      </c>
      <c r="H1404" s="10">
        <v>0</v>
      </c>
      <c r="I1404" s="10">
        <v>0</v>
      </c>
      <c r="J1404" s="10">
        <v>0</v>
      </c>
      <c r="K1404" s="10">
        <v>0</v>
      </c>
      <c r="L1404" s="10">
        <f t="shared" si="99"/>
        <v>284653.33</v>
      </c>
    </row>
    <row r="1405" spans="1:12" ht="13" hidden="1" x14ac:dyDescent="0.15">
      <c r="A1405" s="65" t="s">
        <v>82</v>
      </c>
      <c r="B1405" s="10">
        <v>23759.62</v>
      </c>
      <c r="C1405" s="10">
        <v>8590.51</v>
      </c>
      <c r="D1405" s="10">
        <v>5572.33</v>
      </c>
      <c r="E1405" s="10">
        <v>8023.95</v>
      </c>
      <c r="F1405" s="10">
        <v>10847.6</v>
      </c>
      <c r="G1405" s="10">
        <v>1108.23</v>
      </c>
      <c r="H1405" s="10">
        <v>1108.23</v>
      </c>
      <c r="I1405" s="10">
        <v>1108.24</v>
      </c>
      <c r="J1405" s="10">
        <v>1153.83</v>
      </c>
      <c r="K1405" s="10">
        <v>-7212.64</v>
      </c>
      <c r="L1405" s="10">
        <f t="shared" si="99"/>
        <v>54059.9</v>
      </c>
    </row>
    <row r="1406" spans="1:12" ht="13" hidden="1" x14ac:dyDescent="0.15">
      <c r="A1406" s="65" t="s">
        <v>83</v>
      </c>
      <c r="B1406" s="10">
        <v>23675.16</v>
      </c>
      <c r="C1406" s="10">
        <v>3022.27</v>
      </c>
      <c r="D1406" s="10">
        <v>1067.67</v>
      </c>
      <c r="E1406" s="10">
        <v>-1402.47</v>
      </c>
      <c r="F1406" s="10">
        <v>0</v>
      </c>
      <c r="G1406" s="10">
        <v>0</v>
      </c>
      <c r="H1406" s="10">
        <v>-178.16</v>
      </c>
      <c r="I1406" s="10">
        <v>0</v>
      </c>
      <c r="J1406" s="10">
        <v>0</v>
      </c>
      <c r="K1406" s="10">
        <v>0</v>
      </c>
      <c r="L1406" s="10">
        <f t="shared" si="99"/>
        <v>26184.469999999998</v>
      </c>
    </row>
    <row r="1407" spans="1:12" ht="13" hidden="1" x14ac:dyDescent="0.15">
      <c r="A1407" s="65" t="s">
        <v>85</v>
      </c>
      <c r="B1407" s="10">
        <v>19231.900000000001</v>
      </c>
      <c r="C1407" s="10">
        <v>23.68</v>
      </c>
      <c r="D1407" s="10">
        <v>0</v>
      </c>
      <c r="E1407" s="10">
        <v>-72929.33</v>
      </c>
      <c r="F1407" s="10">
        <v>5172.07</v>
      </c>
      <c r="G1407" s="10">
        <v>-5201.67</v>
      </c>
      <c r="H1407" s="10">
        <v>0</v>
      </c>
      <c r="I1407" s="10">
        <v>0</v>
      </c>
      <c r="J1407" s="10">
        <v>0</v>
      </c>
      <c r="K1407" s="10">
        <v>0</v>
      </c>
      <c r="L1407" s="10">
        <f t="shared" si="99"/>
        <v>-53703.35</v>
      </c>
    </row>
    <row r="1408" spans="1:12" ht="13" hidden="1" x14ac:dyDescent="0.15">
      <c r="A1408" s="65" t="s">
        <v>88</v>
      </c>
      <c r="B1408" s="10">
        <v>3378.58</v>
      </c>
      <c r="C1408" s="10">
        <v>-4937.6899999999996</v>
      </c>
      <c r="D1408" s="10">
        <v>-0.32</v>
      </c>
      <c r="E1408" s="10">
        <v>0.75</v>
      </c>
      <c r="F1408" s="10">
        <v>-3.06</v>
      </c>
      <c r="G1408" s="10">
        <v>-0.44</v>
      </c>
      <c r="H1408" s="10">
        <v>0</v>
      </c>
      <c r="I1408" s="10">
        <v>0</v>
      </c>
      <c r="J1408" s="10">
        <v>0</v>
      </c>
      <c r="K1408" s="10">
        <v>0</v>
      </c>
      <c r="L1408" s="10">
        <f t="shared" si="99"/>
        <v>-1562.1799999999996</v>
      </c>
    </row>
    <row r="1409" spans="1:12" ht="13" hidden="1" x14ac:dyDescent="0.15">
      <c r="A1409" s="65" t="s">
        <v>90</v>
      </c>
      <c r="B1409" s="10">
        <v>2538.66</v>
      </c>
      <c r="C1409" s="10">
        <v>-2271.04</v>
      </c>
      <c r="D1409" s="10">
        <v>2463.8200000000002</v>
      </c>
      <c r="E1409" s="10">
        <v>-1399.56</v>
      </c>
      <c r="F1409" s="10">
        <v>-905.04</v>
      </c>
      <c r="G1409" s="10">
        <v>0</v>
      </c>
      <c r="H1409" s="10">
        <v>117.9</v>
      </c>
      <c r="I1409" s="10">
        <v>101.46</v>
      </c>
      <c r="J1409" s="10">
        <v>58.7</v>
      </c>
      <c r="K1409" s="10">
        <v>0</v>
      </c>
      <c r="L1409" s="10">
        <f t="shared" si="99"/>
        <v>704.9000000000002</v>
      </c>
    </row>
    <row r="1410" spans="1:12" ht="13" hidden="1" x14ac:dyDescent="0.15">
      <c r="A1410" s="65" t="s">
        <v>91</v>
      </c>
      <c r="B1410" s="10">
        <v>213.05</v>
      </c>
      <c r="C1410" s="10">
        <v>214.12</v>
      </c>
      <c r="D1410" s="10">
        <v>302.11</v>
      </c>
      <c r="E1410" s="10">
        <v>114.21</v>
      </c>
      <c r="F1410" s="10">
        <v>563.54999999999995</v>
      </c>
      <c r="G1410" s="10">
        <v>6922.63</v>
      </c>
      <c r="H1410" s="10">
        <v>0</v>
      </c>
      <c r="I1410" s="10">
        <v>0</v>
      </c>
      <c r="J1410" s="10">
        <v>0</v>
      </c>
      <c r="K1410" s="10">
        <v>0</v>
      </c>
      <c r="L1410" s="10">
        <f t="shared" si="99"/>
        <v>8329.67</v>
      </c>
    </row>
    <row r="1411" spans="1:12" ht="13" hidden="1" x14ac:dyDescent="0.15">
      <c r="A1411" s="65" t="s">
        <v>92</v>
      </c>
      <c r="B1411" s="10">
        <v>21090.21</v>
      </c>
      <c r="C1411" s="10">
        <v>6753.24</v>
      </c>
      <c r="D1411" s="10">
        <v>15347.8</v>
      </c>
      <c r="E1411" s="10">
        <v>62287.77</v>
      </c>
      <c r="F1411" s="10">
        <v>206843.06</v>
      </c>
      <c r="G1411" s="10">
        <v>4998.3599999999997</v>
      </c>
      <c r="H1411" s="10">
        <v>29844.84</v>
      </c>
      <c r="I1411" s="10">
        <v>11310.45</v>
      </c>
      <c r="J1411" s="10">
        <v>149229.96</v>
      </c>
      <c r="K1411" s="10">
        <v>0</v>
      </c>
      <c r="L1411" s="10">
        <f t="shared" si="99"/>
        <v>507705.68999999994</v>
      </c>
    </row>
    <row r="1412" spans="1:12" ht="13" hidden="1" x14ac:dyDescent="0.15">
      <c r="A1412" s="65" t="s">
        <v>93</v>
      </c>
      <c r="B1412" s="10">
        <v>0</v>
      </c>
      <c r="C1412" s="10">
        <v>381.35</v>
      </c>
      <c r="D1412" s="10">
        <v>793.68</v>
      </c>
      <c r="E1412" s="10">
        <v>0</v>
      </c>
      <c r="F1412" s="10">
        <v>0</v>
      </c>
      <c r="G1412" s="10">
        <v>0</v>
      </c>
      <c r="H1412" s="10">
        <v>0</v>
      </c>
      <c r="I1412" s="10">
        <v>0</v>
      </c>
      <c r="J1412" s="10">
        <v>0</v>
      </c>
      <c r="K1412" s="10">
        <v>0</v>
      </c>
      <c r="L1412" s="10">
        <f t="shared" si="99"/>
        <v>1175.03</v>
      </c>
    </row>
    <row r="1413" spans="1:12" ht="13" hidden="1" x14ac:dyDescent="0.15">
      <c r="A1413" s="65" t="s">
        <v>98</v>
      </c>
      <c r="B1413" s="10">
        <v>2684.72</v>
      </c>
      <c r="C1413" s="10">
        <v>6916.42</v>
      </c>
      <c r="D1413" s="10">
        <v>0</v>
      </c>
      <c r="E1413" s="10">
        <v>3768.1</v>
      </c>
      <c r="F1413" s="10">
        <v>2973.42</v>
      </c>
      <c r="G1413" s="10">
        <v>0</v>
      </c>
      <c r="H1413" s="10">
        <v>0</v>
      </c>
      <c r="I1413" s="10">
        <v>0</v>
      </c>
      <c r="J1413" s="10">
        <v>0</v>
      </c>
      <c r="K1413" s="10">
        <v>0</v>
      </c>
      <c r="L1413" s="10">
        <f t="shared" si="99"/>
        <v>16342.66</v>
      </c>
    </row>
    <row r="1414" spans="1:12" ht="13" hidden="1" x14ac:dyDescent="0.15">
      <c r="A1414" s="65" t="s">
        <v>132</v>
      </c>
      <c r="B1414" s="10">
        <v>-0.36</v>
      </c>
      <c r="C1414" s="10">
        <v>0</v>
      </c>
      <c r="D1414" s="10">
        <v>0</v>
      </c>
      <c r="E1414" s="10">
        <v>448.45</v>
      </c>
      <c r="F1414" s="10">
        <v>1013.47</v>
      </c>
      <c r="G1414" s="10">
        <v>4166.66</v>
      </c>
      <c r="H1414" s="10">
        <v>-3445.83</v>
      </c>
      <c r="I1414" s="10">
        <v>838.75</v>
      </c>
      <c r="J1414" s="10">
        <v>895.31</v>
      </c>
      <c r="K1414" s="10">
        <v>457.82</v>
      </c>
      <c r="L1414" s="10">
        <f t="shared" si="99"/>
        <v>4374.2699999999995</v>
      </c>
    </row>
    <row r="1415" spans="1:12" ht="13" hidden="1" x14ac:dyDescent="0.15">
      <c r="A1415" s="65" t="s">
        <v>99</v>
      </c>
      <c r="B1415" s="10">
        <v>4934.8</v>
      </c>
      <c r="C1415" s="10">
        <v>0</v>
      </c>
      <c r="D1415" s="10">
        <v>0</v>
      </c>
      <c r="E1415" s="10">
        <v>0</v>
      </c>
      <c r="F1415" s="10">
        <v>0</v>
      </c>
      <c r="G1415" s="10">
        <v>0</v>
      </c>
      <c r="H1415" s="10">
        <v>0</v>
      </c>
      <c r="I1415" s="10">
        <v>0</v>
      </c>
      <c r="J1415" s="10">
        <v>0</v>
      </c>
      <c r="K1415" s="10">
        <v>0</v>
      </c>
      <c r="L1415" s="10">
        <f t="shared" si="99"/>
        <v>4934.8</v>
      </c>
    </row>
    <row r="1416" spans="1:12" ht="13" hidden="1" x14ac:dyDescent="0.15">
      <c r="A1416" s="65" t="s">
        <v>100</v>
      </c>
      <c r="B1416" s="10">
        <v>12306.37</v>
      </c>
      <c r="C1416" s="10">
        <v>4164.9799999999996</v>
      </c>
      <c r="D1416" s="10">
        <v>14590.39</v>
      </c>
      <c r="E1416" s="10">
        <v>2370.0100000000002</v>
      </c>
      <c r="F1416" s="10">
        <v>1253.47</v>
      </c>
      <c r="G1416" s="10">
        <v>0</v>
      </c>
      <c r="H1416" s="10">
        <v>-280.83999999999997</v>
      </c>
      <c r="I1416" s="10">
        <v>0</v>
      </c>
      <c r="J1416" s="10">
        <v>0</v>
      </c>
      <c r="K1416" s="10">
        <v>219.55</v>
      </c>
      <c r="L1416" s="10">
        <f t="shared" si="99"/>
        <v>34623.930000000008</v>
      </c>
    </row>
    <row r="1417" spans="1:12" ht="13" hidden="1" x14ac:dyDescent="0.15">
      <c r="A1417" s="65" t="s">
        <v>199</v>
      </c>
      <c r="B1417" s="10">
        <v>0</v>
      </c>
      <c r="C1417" s="10">
        <v>0</v>
      </c>
      <c r="D1417" s="10">
        <v>0</v>
      </c>
      <c r="E1417" s="10">
        <v>1620</v>
      </c>
      <c r="F1417" s="10">
        <v>0</v>
      </c>
      <c r="G1417" s="10">
        <v>0</v>
      </c>
      <c r="H1417" s="10">
        <v>0</v>
      </c>
      <c r="I1417" s="10">
        <v>0</v>
      </c>
      <c r="J1417" s="10">
        <v>0</v>
      </c>
      <c r="K1417" s="10">
        <v>0</v>
      </c>
      <c r="L1417" s="10">
        <f t="shared" si="99"/>
        <v>1620</v>
      </c>
    </row>
    <row r="1418" spans="1:12" ht="13" hidden="1" x14ac:dyDescent="0.15">
      <c r="A1418" s="65" t="s">
        <v>101</v>
      </c>
      <c r="B1418" s="10">
        <v>237.51</v>
      </c>
      <c r="C1418" s="10">
        <v>0</v>
      </c>
      <c r="D1418" s="10">
        <v>0</v>
      </c>
      <c r="E1418" s="10">
        <v>0</v>
      </c>
      <c r="F1418" s="10">
        <v>0</v>
      </c>
      <c r="G1418" s="10">
        <v>0</v>
      </c>
      <c r="H1418" s="10">
        <v>0</v>
      </c>
      <c r="I1418" s="10">
        <v>1856.64</v>
      </c>
      <c r="J1418" s="10">
        <v>0</v>
      </c>
      <c r="K1418" s="10">
        <v>0</v>
      </c>
      <c r="L1418" s="10">
        <f t="shared" si="99"/>
        <v>2094.15</v>
      </c>
    </row>
    <row r="1419" spans="1:12" ht="13" hidden="1" x14ac:dyDescent="0.15">
      <c r="A1419" s="65" t="s">
        <v>171</v>
      </c>
      <c r="B1419" s="10">
        <v>392.28</v>
      </c>
      <c r="C1419" s="10">
        <v>0</v>
      </c>
      <c r="D1419" s="10">
        <v>0</v>
      </c>
      <c r="E1419" s="10">
        <v>0</v>
      </c>
      <c r="F1419" s="10">
        <v>0</v>
      </c>
      <c r="G1419" s="10">
        <v>0</v>
      </c>
      <c r="H1419" s="10">
        <v>0</v>
      </c>
      <c r="I1419" s="10">
        <v>0</v>
      </c>
      <c r="J1419" s="10">
        <v>0</v>
      </c>
      <c r="K1419" s="10">
        <v>0</v>
      </c>
      <c r="L1419" s="10">
        <f t="shared" si="99"/>
        <v>392.28</v>
      </c>
    </row>
    <row r="1420" spans="1:12" ht="13" hidden="1" x14ac:dyDescent="0.15">
      <c r="A1420" s="65" t="s">
        <v>102</v>
      </c>
      <c r="B1420" s="10">
        <v>888317.28</v>
      </c>
      <c r="C1420" s="10">
        <v>1338911.6100000001</v>
      </c>
      <c r="D1420" s="10">
        <v>1058796.1499999999</v>
      </c>
      <c r="E1420" s="10">
        <v>17543.18</v>
      </c>
      <c r="F1420" s="10">
        <v>0</v>
      </c>
      <c r="G1420" s="10">
        <v>0</v>
      </c>
      <c r="H1420" s="10">
        <v>0</v>
      </c>
      <c r="I1420" s="10">
        <v>0</v>
      </c>
      <c r="J1420" s="10">
        <v>0</v>
      </c>
      <c r="K1420" s="10">
        <v>0</v>
      </c>
      <c r="L1420" s="10">
        <f t="shared" si="99"/>
        <v>3303568.22</v>
      </c>
    </row>
    <row r="1421" spans="1:12" ht="13" hidden="1" x14ac:dyDescent="0.15">
      <c r="A1421" s="65" t="s">
        <v>103</v>
      </c>
      <c r="B1421" s="10">
        <v>15435.97</v>
      </c>
      <c r="C1421" s="10">
        <v>3715.17</v>
      </c>
      <c r="D1421" s="10">
        <v>3286.73</v>
      </c>
      <c r="E1421" s="10">
        <v>1117.28</v>
      </c>
      <c r="F1421" s="10">
        <v>1890.5</v>
      </c>
      <c r="G1421" s="10">
        <v>1147.72</v>
      </c>
      <c r="H1421" s="10">
        <v>-4861.43</v>
      </c>
      <c r="I1421" s="10">
        <v>173.44</v>
      </c>
      <c r="J1421" s="10">
        <v>109.32</v>
      </c>
      <c r="K1421" s="10">
        <v>529.03</v>
      </c>
      <c r="L1421" s="10">
        <f t="shared" si="99"/>
        <v>22543.729999999996</v>
      </c>
    </row>
    <row r="1422" spans="1:12" ht="13" hidden="1" x14ac:dyDescent="0.15">
      <c r="A1422" s="65" t="s">
        <v>104</v>
      </c>
      <c r="B1422" s="10">
        <v>49235.77</v>
      </c>
      <c r="C1422" s="10">
        <v>71679.490000000005</v>
      </c>
      <c r="D1422" s="10">
        <v>52221.11</v>
      </c>
      <c r="E1422" s="10">
        <v>53207.06</v>
      </c>
      <c r="F1422" s="10">
        <v>63297</v>
      </c>
      <c r="G1422" s="10">
        <v>0</v>
      </c>
      <c r="H1422" s="10">
        <v>80.52</v>
      </c>
      <c r="I1422" s="10">
        <v>176.04</v>
      </c>
      <c r="J1422" s="10">
        <v>121.99</v>
      </c>
      <c r="K1422" s="10">
        <v>129.6</v>
      </c>
      <c r="L1422" s="10">
        <f t="shared" si="99"/>
        <v>290148.57999999996</v>
      </c>
    </row>
    <row r="1423" spans="1:12" ht="13" hidden="1" x14ac:dyDescent="0.15">
      <c r="A1423" s="65" t="s">
        <v>105</v>
      </c>
      <c r="B1423" s="10">
        <v>0</v>
      </c>
      <c r="C1423" s="10">
        <v>0</v>
      </c>
      <c r="D1423" s="10">
        <v>0</v>
      </c>
      <c r="E1423" s="10">
        <v>0</v>
      </c>
      <c r="F1423" s="10">
        <v>0</v>
      </c>
      <c r="G1423" s="10">
        <v>5005.7</v>
      </c>
      <c r="H1423" s="10">
        <v>4502.72</v>
      </c>
      <c r="I1423" s="10">
        <v>3593.18</v>
      </c>
      <c r="J1423" s="10">
        <v>1549.56</v>
      </c>
      <c r="K1423" s="10">
        <v>774.78</v>
      </c>
      <c r="L1423" s="10">
        <f t="shared" si="99"/>
        <v>15425.94</v>
      </c>
    </row>
    <row r="1424" spans="1:12" ht="13" hidden="1" x14ac:dyDescent="0.15">
      <c r="A1424" s="65" t="s">
        <v>106</v>
      </c>
      <c r="B1424" s="10">
        <v>63373.52</v>
      </c>
      <c r="C1424" s="10">
        <v>64483.28</v>
      </c>
      <c r="D1424" s="10">
        <v>33062.83</v>
      </c>
      <c r="E1424" s="10">
        <v>-15522</v>
      </c>
      <c r="F1424" s="10">
        <v>0</v>
      </c>
      <c r="G1424" s="10">
        <v>0</v>
      </c>
      <c r="H1424" s="10">
        <v>0</v>
      </c>
      <c r="I1424" s="10">
        <v>0</v>
      </c>
      <c r="J1424" s="10">
        <v>0</v>
      </c>
      <c r="K1424" s="10">
        <v>0</v>
      </c>
      <c r="L1424" s="10">
        <f t="shared" si="99"/>
        <v>145397.63</v>
      </c>
    </row>
    <row r="1425" spans="1:12" ht="13" hidden="1" x14ac:dyDescent="0.15">
      <c r="A1425" s="65" t="s">
        <v>107</v>
      </c>
      <c r="B1425" s="10">
        <v>206094.72</v>
      </c>
      <c r="C1425" s="10">
        <v>171393.05</v>
      </c>
      <c r="D1425" s="10">
        <v>-16201.45</v>
      </c>
      <c r="E1425" s="10">
        <v>-3857.06</v>
      </c>
      <c r="F1425" s="10">
        <v>3106.45</v>
      </c>
      <c r="G1425" s="10">
        <v>3388</v>
      </c>
      <c r="H1425" s="10">
        <v>1694</v>
      </c>
      <c r="I1425" s="10">
        <v>0</v>
      </c>
      <c r="J1425" s="10">
        <v>0</v>
      </c>
      <c r="K1425" s="10">
        <v>0</v>
      </c>
      <c r="L1425" s="10">
        <f t="shared" si="99"/>
        <v>365617.71</v>
      </c>
    </row>
    <row r="1426" spans="1:12" ht="13" hidden="1" x14ac:dyDescent="0.15">
      <c r="A1426" s="65" t="s">
        <v>244</v>
      </c>
      <c r="B1426" s="10">
        <v>211149.4</v>
      </c>
      <c r="C1426" s="10">
        <v>218066.52</v>
      </c>
      <c r="D1426" s="10">
        <v>226878.4</v>
      </c>
      <c r="E1426" s="10">
        <v>222739.78</v>
      </c>
      <c r="F1426" s="10">
        <v>240718.1</v>
      </c>
      <c r="G1426" s="10">
        <v>227912.98</v>
      </c>
      <c r="H1426" s="10">
        <v>270870.96000000002</v>
      </c>
      <c r="I1426" s="10">
        <v>242193.5</v>
      </c>
      <c r="J1426" s="10">
        <v>279481.11</v>
      </c>
      <c r="K1426" s="10">
        <v>184270.14</v>
      </c>
      <c r="L1426" s="10">
        <f t="shared" si="99"/>
        <v>2324280.89</v>
      </c>
    </row>
    <row r="1427" spans="1:12" ht="13" hidden="1" x14ac:dyDescent="0.15">
      <c r="A1427" s="65" t="s">
        <v>108</v>
      </c>
      <c r="B1427" s="10">
        <v>85000.94</v>
      </c>
      <c r="C1427" s="10">
        <v>75678.97</v>
      </c>
      <c r="D1427" s="10">
        <v>45547.4</v>
      </c>
      <c r="E1427" s="10">
        <v>1107.8</v>
      </c>
      <c r="F1427" s="10">
        <v>0</v>
      </c>
      <c r="G1427" s="10">
        <v>0</v>
      </c>
      <c r="H1427" s="10">
        <v>0</v>
      </c>
      <c r="I1427" s="10">
        <v>0</v>
      </c>
      <c r="J1427" s="10">
        <v>0</v>
      </c>
      <c r="K1427" s="10">
        <v>0</v>
      </c>
      <c r="L1427" s="10">
        <f t="shared" si="99"/>
        <v>207335.11</v>
      </c>
    </row>
    <row r="1428" spans="1:12" ht="13" hidden="1" x14ac:dyDescent="0.15">
      <c r="A1428" s="65" t="s">
        <v>133</v>
      </c>
      <c r="B1428" s="10">
        <v>27662.23</v>
      </c>
      <c r="C1428" s="10">
        <v>29651.200000000001</v>
      </c>
      <c r="D1428" s="10">
        <v>17833.259999999998</v>
      </c>
      <c r="E1428" s="10">
        <v>0</v>
      </c>
      <c r="F1428" s="10">
        <v>0</v>
      </c>
      <c r="G1428" s="10">
        <v>0</v>
      </c>
      <c r="H1428" s="10">
        <v>0</v>
      </c>
      <c r="I1428" s="10">
        <v>0</v>
      </c>
      <c r="J1428" s="10">
        <v>0</v>
      </c>
      <c r="K1428" s="10">
        <v>0</v>
      </c>
      <c r="L1428" s="10">
        <f t="shared" si="99"/>
        <v>75146.69</v>
      </c>
    </row>
    <row r="1429" spans="1:12" ht="13" hidden="1" x14ac:dyDescent="0.15">
      <c r="A1429" s="65" t="s">
        <v>134</v>
      </c>
      <c r="B1429" s="10">
        <v>1426</v>
      </c>
      <c r="C1429" s="10">
        <v>1426</v>
      </c>
      <c r="D1429" s="10">
        <v>0</v>
      </c>
      <c r="E1429" s="10">
        <v>0</v>
      </c>
      <c r="F1429" s="10">
        <v>0</v>
      </c>
      <c r="G1429" s="10">
        <v>2791.26</v>
      </c>
      <c r="H1429" s="10">
        <v>1395.61</v>
      </c>
      <c r="I1429" s="10">
        <v>0</v>
      </c>
      <c r="J1429" s="10">
        <v>0</v>
      </c>
      <c r="K1429" s="10">
        <v>0</v>
      </c>
      <c r="L1429" s="10">
        <f t="shared" si="99"/>
        <v>7038.87</v>
      </c>
    </row>
    <row r="1430" spans="1:12" ht="13" hidden="1" x14ac:dyDescent="0.15">
      <c r="A1430" s="65" t="s">
        <v>109</v>
      </c>
      <c r="B1430" s="10">
        <v>14330.42</v>
      </c>
      <c r="C1430" s="10">
        <v>3528.03</v>
      </c>
      <c r="D1430" s="10">
        <v>1243.6199999999999</v>
      </c>
      <c r="E1430" s="10">
        <v>481.25</v>
      </c>
      <c r="F1430" s="10">
        <v>748.27</v>
      </c>
      <c r="G1430" s="10">
        <v>0</v>
      </c>
      <c r="H1430" s="10">
        <v>0</v>
      </c>
      <c r="I1430" s="10">
        <v>370.66</v>
      </c>
      <c r="J1430" s="10">
        <v>0</v>
      </c>
      <c r="K1430" s="10">
        <v>0</v>
      </c>
      <c r="L1430" s="10">
        <f t="shared" si="99"/>
        <v>20702.25</v>
      </c>
    </row>
    <row r="1431" spans="1:12" ht="13" hidden="1" x14ac:dyDescent="0.15">
      <c r="A1431" s="65" t="s">
        <v>110</v>
      </c>
      <c r="B1431" s="10">
        <v>25631.71</v>
      </c>
      <c r="C1431" s="10">
        <v>18014.810000000001</v>
      </c>
      <c r="D1431" s="10">
        <v>25998.959999999999</v>
      </c>
      <c r="E1431" s="10">
        <v>23121.86</v>
      </c>
      <c r="F1431" s="10">
        <v>21470.77</v>
      </c>
      <c r="G1431" s="10">
        <v>15781.31</v>
      </c>
      <c r="H1431" s="10">
        <v>16048.32</v>
      </c>
      <c r="I1431" s="10">
        <v>-32489.97</v>
      </c>
      <c r="J1431" s="10">
        <v>2239.23</v>
      </c>
      <c r="K1431" s="10">
        <v>2376.54</v>
      </c>
      <c r="L1431" s="10">
        <f t="shared" si="99"/>
        <v>118193.54000000001</v>
      </c>
    </row>
    <row r="1432" spans="1:12" ht="13" hidden="1" x14ac:dyDescent="0.15">
      <c r="A1432" s="65" t="s">
        <v>111</v>
      </c>
      <c r="B1432" s="10">
        <v>39456.14</v>
      </c>
      <c r="C1432" s="10">
        <v>41192.910000000003</v>
      </c>
      <c r="D1432" s="10">
        <v>40979.64</v>
      </c>
      <c r="E1432" s="10">
        <v>34018.67</v>
      </c>
      <c r="F1432" s="10">
        <v>3806.45</v>
      </c>
      <c r="G1432" s="10">
        <v>4242.24</v>
      </c>
      <c r="H1432" s="10">
        <v>4242.24</v>
      </c>
      <c r="I1432" s="10">
        <v>4242.24</v>
      </c>
      <c r="J1432" s="10">
        <v>0</v>
      </c>
      <c r="K1432" s="10">
        <v>1414.14</v>
      </c>
      <c r="L1432" s="10">
        <f t="shared" si="99"/>
        <v>173594.66999999998</v>
      </c>
    </row>
    <row r="1433" spans="1:12" ht="13" hidden="1" x14ac:dyDescent="0.15">
      <c r="A1433" s="65" t="s">
        <v>112</v>
      </c>
      <c r="B1433" s="10">
        <v>24048.86</v>
      </c>
      <c r="C1433" s="10">
        <v>59122.17</v>
      </c>
      <c r="D1433" s="10">
        <v>70720.89</v>
      </c>
      <c r="E1433" s="10">
        <v>69674.740000000005</v>
      </c>
      <c r="F1433" s="10">
        <v>50122.87</v>
      </c>
      <c r="G1433" s="10">
        <v>50244.14</v>
      </c>
      <c r="H1433" s="10">
        <v>49357.62</v>
      </c>
      <c r="I1433" s="10">
        <v>49184.24</v>
      </c>
      <c r="J1433" s="10">
        <v>656.47</v>
      </c>
      <c r="K1433" s="10">
        <v>160.22999999999999</v>
      </c>
      <c r="L1433" s="10">
        <f t="shared" ref="L1433:L1450" si="100">SUM(B1433:K1433)</f>
        <v>423292.22999999992</v>
      </c>
    </row>
    <row r="1434" spans="1:12" ht="13" hidden="1" x14ac:dyDescent="0.15">
      <c r="A1434" s="65" t="s">
        <v>136</v>
      </c>
      <c r="B1434" s="10">
        <v>296.02999999999997</v>
      </c>
      <c r="C1434" s="10">
        <v>888.12</v>
      </c>
      <c r="D1434" s="10">
        <v>888.12</v>
      </c>
      <c r="E1434" s="10">
        <v>888.12</v>
      </c>
      <c r="F1434" s="10">
        <v>888.12</v>
      </c>
      <c r="G1434" s="10">
        <v>888.12</v>
      </c>
      <c r="H1434" s="10">
        <v>888.12</v>
      </c>
      <c r="I1434" s="10">
        <v>888.12</v>
      </c>
      <c r="J1434" s="10">
        <v>0</v>
      </c>
      <c r="K1434" s="10">
        <v>296.04000000000002</v>
      </c>
      <c r="L1434" s="10">
        <f t="shared" si="100"/>
        <v>6808.91</v>
      </c>
    </row>
    <row r="1435" spans="1:12" ht="13" hidden="1" x14ac:dyDescent="0.15">
      <c r="A1435" s="65" t="s">
        <v>137</v>
      </c>
      <c r="B1435" s="10">
        <v>33770.94</v>
      </c>
      <c r="C1435" s="10">
        <v>38529.35</v>
      </c>
      <c r="D1435" s="10">
        <v>37752.559999999998</v>
      </c>
      <c r="E1435" s="10">
        <v>36129.39</v>
      </c>
      <c r="F1435" s="10">
        <v>1834.34</v>
      </c>
      <c r="G1435" s="10">
        <v>2936.31</v>
      </c>
      <c r="H1435" s="10">
        <v>2936.31</v>
      </c>
      <c r="I1435" s="10">
        <v>2936.22</v>
      </c>
      <c r="J1435" s="10">
        <v>1990.34</v>
      </c>
      <c r="K1435" s="10">
        <v>1481.28</v>
      </c>
      <c r="L1435" s="10">
        <f t="shared" si="100"/>
        <v>160297.03999999998</v>
      </c>
    </row>
    <row r="1436" spans="1:12" ht="13" hidden="1" x14ac:dyDescent="0.15">
      <c r="A1436" s="65" t="s">
        <v>114</v>
      </c>
      <c r="B1436" s="10">
        <v>88232.95</v>
      </c>
      <c r="C1436" s="10">
        <v>93921.9</v>
      </c>
      <c r="D1436" s="10">
        <v>133194.57</v>
      </c>
      <c r="E1436" s="10">
        <v>86549.07</v>
      </c>
      <c r="F1436" s="10">
        <v>7994.62</v>
      </c>
      <c r="G1436" s="10">
        <v>9589.65</v>
      </c>
      <c r="H1436" s="10">
        <v>7266.06</v>
      </c>
      <c r="I1436" s="10">
        <v>11913.24</v>
      </c>
      <c r="J1436" s="10">
        <v>9589.65</v>
      </c>
      <c r="K1436" s="10">
        <v>6393.1</v>
      </c>
      <c r="L1436" s="10">
        <f t="shared" si="100"/>
        <v>454644.81</v>
      </c>
    </row>
    <row r="1437" spans="1:12" ht="13" hidden="1" x14ac:dyDescent="0.15">
      <c r="A1437" s="65" t="s">
        <v>115</v>
      </c>
      <c r="B1437" s="10">
        <v>0</v>
      </c>
      <c r="C1437" s="10">
        <v>0</v>
      </c>
      <c r="D1437" s="10">
        <v>0</v>
      </c>
      <c r="E1437" s="10">
        <v>158475.04999999999</v>
      </c>
      <c r="F1437" s="10">
        <v>0</v>
      </c>
      <c r="G1437" s="10">
        <v>0</v>
      </c>
      <c r="H1437" s="10">
        <v>0</v>
      </c>
      <c r="I1437" s="10">
        <v>0</v>
      </c>
      <c r="J1437" s="10">
        <v>0</v>
      </c>
      <c r="K1437" s="10">
        <v>0</v>
      </c>
      <c r="L1437" s="10">
        <f t="shared" si="100"/>
        <v>158475.04999999999</v>
      </c>
    </row>
    <row r="1438" spans="1:12" ht="13" hidden="1" x14ac:dyDescent="0.15">
      <c r="A1438" s="65" t="s">
        <v>242</v>
      </c>
      <c r="B1438" s="10">
        <v>0</v>
      </c>
      <c r="C1438" s="10">
        <v>0</v>
      </c>
      <c r="D1438" s="10">
        <v>0</v>
      </c>
      <c r="E1438" s="10">
        <v>0</v>
      </c>
      <c r="F1438" s="10">
        <v>0</v>
      </c>
      <c r="G1438" s="10">
        <v>0</v>
      </c>
      <c r="H1438" s="10">
        <v>0</v>
      </c>
      <c r="I1438" s="10">
        <v>0</v>
      </c>
      <c r="J1438" s="10">
        <v>-22280.15</v>
      </c>
      <c r="K1438" s="10">
        <v>0</v>
      </c>
      <c r="L1438" s="10">
        <f t="shared" si="100"/>
        <v>-22280.15</v>
      </c>
    </row>
    <row r="1439" spans="1:12" ht="13" hidden="1" x14ac:dyDescent="0.15">
      <c r="A1439" s="65" t="s">
        <v>143</v>
      </c>
      <c r="B1439" s="10">
        <v>0</v>
      </c>
      <c r="C1439" s="10">
        <v>0</v>
      </c>
      <c r="D1439" s="10">
        <v>1532.7</v>
      </c>
      <c r="E1439" s="10">
        <v>10.41</v>
      </c>
      <c r="F1439" s="10">
        <v>-37.130000000000003</v>
      </c>
      <c r="G1439" s="10">
        <v>0</v>
      </c>
      <c r="H1439" s="10">
        <v>0</v>
      </c>
      <c r="I1439" s="10">
        <v>13.01</v>
      </c>
      <c r="J1439" s="10">
        <v>0</v>
      </c>
      <c r="K1439" s="10">
        <v>0</v>
      </c>
      <c r="L1439" s="10">
        <f t="shared" si="100"/>
        <v>1518.99</v>
      </c>
    </row>
    <row r="1440" spans="1:12" ht="13" hidden="1" x14ac:dyDescent="0.15">
      <c r="A1440" s="65" t="s">
        <v>117</v>
      </c>
      <c r="B1440" s="10">
        <v>1305.21</v>
      </c>
      <c r="C1440" s="10">
        <v>3468.7</v>
      </c>
      <c r="D1440" s="10">
        <v>4306.5200000000004</v>
      </c>
      <c r="E1440" s="10">
        <v>6049.1</v>
      </c>
      <c r="F1440" s="10">
        <v>2969.6</v>
      </c>
      <c r="G1440" s="10">
        <v>3623.7</v>
      </c>
      <c r="H1440" s="10">
        <v>201.64</v>
      </c>
      <c r="I1440" s="10">
        <v>190.65</v>
      </c>
      <c r="J1440" s="10">
        <v>0</v>
      </c>
      <c r="K1440" s="10">
        <v>0</v>
      </c>
      <c r="L1440" s="10">
        <f t="shared" si="100"/>
        <v>22115.120000000003</v>
      </c>
    </row>
    <row r="1441" spans="1:12" ht="13" hidden="1" x14ac:dyDescent="0.15">
      <c r="A1441" s="65" t="s">
        <v>241</v>
      </c>
      <c r="B1441" s="10">
        <v>-182.28</v>
      </c>
      <c r="C1441" s="10">
        <v>0</v>
      </c>
      <c r="D1441" s="10">
        <v>0</v>
      </c>
      <c r="E1441" s="10">
        <v>0</v>
      </c>
      <c r="F1441" s="10">
        <v>0</v>
      </c>
      <c r="G1441" s="10">
        <v>0</v>
      </c>
      <c r="H1441" s="10">
        <v>0</v>
      </c>
      <c r="I1441" s="10">
        <v>0</v>
      </c>
      <c r="J1441" s="10">
        <v>0</v>
      </c>
      <c r="K1441" s="10">
        <v>0</v>
      </c>
      <c r="L1441" s="10">
        <f t="shared" si="100"/>
        <v>-182.28</v>
      </c>
    </row>
    <row r="1442" spans="1:12" ht="13" hidden="1" x14ac:dyDescent="0.15">
      <c r="A1442" s="65" t="s">
        <v>240</v>
      </c>
      <c r="B1442" s="10">
        <v>9223.36</v>
      </c>
      <c r="C1442" s="10">
        <v>72987.570000000007</v>
      </c>
      <c r="D1442" s="10">
        <v>35419.269999999997</v>
      </c>
      <c r="E1442" s="10">
        <v>35804.58</v>
      </c>
      <c r="F1442" s="10">
        <v>-252.46</v>
      </c>
      <c r="G1442" s="10">
        <v>0</v>
      </c>
      <c r="H1442" s="10">
        <v>0</v>
      </c>
      <c r="I1442" s="10">
        <v>0</v>
      </c>
      <c r="J1442" s="10">
        <v>0</v>
      </c>
      <c r="K1442" s="10">
        <v>0</v>
      </c>
      <c r="L1442" s="10">
        <f t="shared" si="100"/>
        <v>153182.32000000004</v>
      </c>
    </row>
    <row r="1443" spans="1:12" ht="13" hidden="1" x14ac:dyDescent="0.15">
      <c r="A1443" s="65" t="s">
        <v>273</v>
      </c>
      <c r="B1443" s="10">
        <v>2016.29</v>
      </c>
      <c r="C1443" s="10">
        <v>2171.75</v>
      </c>
      <c r="D1443" s="10">
        <v>763.46</v>
      </c>
      <c r="E1443" s="10">
        <v>0</v>
      </c>
      <c r="F1443" s="10">
        <v>0</v>
      </c>
      <c r="G1443" s="10">
        <v>0</v>
      </c>
      <c r="H1443" s="10">
        <v>0</v>
      </c>
      <c r="I1443" s="10">
        <v>0</v>
      </c>
      <c r="J1443" s="10">
        <v>0</v>
      </c>
      <c r="K1443" s="10">
        <v>0</v>
      </c>
      <c r="L1443" s="10">
        <f t="shared" si="100"/>
        <v>4951.5</v>
      </c>
    </row>
    <row r="1444" spans="1:12" ht="13" hidden="1" x14ac:dyDescent="0.15">
      <c r="A1444" s="65" t="s">
        <v>239</v>
      </c>
      <c r="B1444" s="10">
        <v>10724.54</v>
      </c>
      <c r="C1444" s="10">
        <v>15241.33</v>
      </c>
      <c r="D1444" s="10">
        <v>17913.09</v>
      </c>
      <c r="E1444" s="10">
        <v>16109.6</v>
      </c>
      <c r="F1444" s="10">
        <v>-1955.08</v>
      </c>
      <c r="G1444" s="10">
        <v>8956.58</v>
      </c>
      <c r="H1444" s="10">
        <v>0</v>
      </c>
      <c r="I1444" s="10">
        <v>0</v>
      </c>
      <c r="J1444" s="10">
        <v>0</v>
      </c>
      <c r="K1444" s="10">
        <v>0</v>
      </c>
      <c r="L1444" s="10">
        <f t="shared" si="100"/>
        <v>66990.06</v>
      </c>
    </row>
    <row r="1445" spans="1:12" ht="13" hidden="1" x14ac:dyDescent="0.15">
      <c r="A1445" s="65" t="s">
        <v>195</v>
      </c>
      <c r="B1445" s="10">
        <v>0</v>
      </c>
      <c r="C1445" s="10">
        <v>0</v>
      </c>
      <c r="D1445" s="10">
        <v>0</v>
      </c>
      <c r="E1445" s="10">
        <v>0</v>
      </c>
      <c r="F1445" s="10">
        <v>0</v>
      </c>
      <c r="G1445" s="10">
        <v>0</v>
      </c>
      <c r="H1445" s="10">
        <v>23270</v>
      </c>
      <c r="I1445" s="10">
        <v>0</v>
      </c>
      <c r="J1445" s="10">
        <v>0</v>
      </c>
      <c r="K1445" s="10">
        <v>0</v>
      </c>
      <c r="L1445" s="10">
        <f t="shared" si="100"/>
        <v>23270</v>
      </c>
    </row>
    <row r="1446" spans="1:12" ht="13" hidden="1" x14ac:dyDescent="0.15">
      <c r="A1446" s="65" t="s">
        <v>121</v>
      </c>
      <c r="B1446" s="10">
        <v>0</v>
      </c>
      <c r="C1446" s="10">
        <v>3717.56</v>
      </c>
      <c r="D1446" s="10">
        <v>0</v>
      </c>
      <c r="E1446" s="10">
        <v>0</v>
      </c>
      <c r="F1446" s="10">
        <v>0</v>
      </c>
      <c r="G1446" s="10">
        <v>0</v>
      </c>
      <c r="H1446" s="10">
        <v>0</v>
      </c>
      <c r="I1446" s="10">
        <v>0</v>
      </c>
      <c r="J1446" s="10">
        <v>0</v>
      </c>
      <c r="K1446" s="10">
        <v>0</v>
      </c>
      <c r="L1446" s="10">
        <f t="shared" si="100"/>
        <v>3717.56</v>
      </c>
    </row>
    <row r="1447" spans="1:12" ht="13" hidden="1" x14ac:dyDescent="0.15">
      <c r="A1447" s="65" t="s">
        <v>122</v>
      </c>
      <c r="B1447" s="10">
        <v>0</v>
      </c>
      <c r="C1447" s="10">
        <v>909.68</v>
      </c>
      <c r="D1447" s="10">
        <v>0</v>
      </c>
      <c r="E1447" s="10">
        <v>0</v>
      </c>
      <c r="F1447" s="10">
        <v>0</v>
      </c>
      <c r="G1447" s="10">
        <v>0</v>
      </c>
      <c r="H1447" s="10">
        <v>0</v>
      </c>
      <c r="I1447" s="10">
        <v>0</v>
      </c>
      <c r="J1447" s="10">
        <v>0</v>
      </c>
      <c r="K1447" s="10">
        <v>0</v>
      </c>
      <c r="L1447" s="10">
        <f t="shared" si="100"/>
        <v>909.68</v>
      </c>
    </row>
    <row r="1448" spans="1:12" ht="13" hidden="1" x14ac:dyDescent="0.15">
      <c r="A1448" s="65" t="s">
        <v>123</v>
      </c>
      <c r="B1448" s="10">
        <v>0</v>
      </c>
      <c r="C1448" s="10">
        <v>797.39</v>
      </c>
      <c r="D1448" s="10">
        <v>0</v>
      </c>
      <c r="E1448" s="10">
        <v>0</v>
      </c>
      <c r="F1448" s="10">
        <v>0</v>
      </c>
      <c r="G1448" s="10">
        <v>0</v>
      </c>
      <c r="H1448" s="10">
        <v>0</v>
      </c>
      <c r="I1448" s="10">
        <v>0</v>
      </c>
      <c r="J1448" s="10">
        <v>0</v>
      </c>
      <c r="K1448" s="10">
        <v>0</v>
      </c>
      <c r="L1448" s="10">
        <f t="shared" si="100"/>
        <v>797.39</v>
      </c>
    </row>
    <row r="1449" spans="1:12" ht="13" hidden="1" x14ac:dyDescent="0.15">
      <c r="A1449" s="65" t="s">
        <v>274</v>
      </c>
      <c r="B1449" s="10">
        <v>-2234770.0099999998</v>
      </c>
      <c r="C1449" s="10">
        <v>-2403175.59</v>
      </c>
      <c r="D1449" s="10">
        <v>-1849501.94</v>
      </c>
      <c r="E1449" s="10">
        <v>-754456.58</v>
      </c>
      <c r="F1449" s="10">
        <v>-631539.24</v>
      </c>
      <c r="G1449" s="10">
        <v>-349526.46</v>
      </c>
      <c r="H1449" s="10">
        <v>-404629.56</v>
      </c>
      <c r="I1449" s="10">
        <v>-290484.69</v>
      </c>
      <c r="J1449" s="10">
        <v>-421268.84</v>
      </c>
      <c r="K1449" s="10">
        <v>-197953.29</v>
      </c>
      <c r="L1449" s="10">
        <f t="shared" si="100"/>
        <v>-9537306.1999999974</v>
      </c>
    </row>
    <row r="1450" spans="1:12" ht="13" hidden="1" x14ac:dyDescent="0.15">
      <c r="A1450" s="65" t="s">
        <v>128</v>
      </c>
      <c r="B1450" s="10">
        <v>0</v>
      </c>
      <c r="C1450" s="10">
        <v>0</v>
      </c>
      <c r="D1450" s="10">
        <v>0</v>
      </c>
      <c r="E1450" s="10">
        <v>0</v>
      </c>
      <c r="F1450" s="10">
        <v>0</v>
      </c>
      <c r="G1450" s="10">
        <v>0</v>
      </c>
      <c r="H1450" s="10">
        <v>0</v>
      </c>
      <c r="I1450" s="10">
        <v>0</v>
      </c>
      <c r="J1450" s="10">
        <v>0</v>
      </c>
      <c r="K1450" s="10">
        <v>-25.44</v>
      </c>
      <c r="L1450" s="10">
        <f t="shared" si="100"/>
        <v>-25.44</v>
      </c>
    </row>
    <row r="1451" spans="1:12" ht="13" hidden="1" x14ac:dyDescent="0.15">
      <c r="A1451" s="66" t="s">
        <v>275</v>
      </c>
      <c r="B1451" s="16">
        <f t="shared" ref="B1451:L1451" si="101">SUM(B1401:B1450)</f>
        <v>-711.40999999968335</v>
      </c>
      <c r="C1451" s="16">
        <f t="shared" si="101"/>
        <v>-5538.9299999992363</v>
      </c>
      <c r="D1451" s="16">
        <f t="shared" si="101"/>
        <v>-7284.7699999997858</v>
      </c>
      <c r="E1451" s="16">
        <f t="shared" si="101"/>
        <v>-6468.520000000135</v>
      </c>
      <c r="F1451" s="16">
        <f t="shared" si="101"/>
        <v>-7178.2799999999115</v>
      </c>
      <c r="G1451" s="16">
        <f t="shared" si="101"/>
        <v>-1024.9799999999232</v>
      </c>
      <c r="H1451" s="16">
        <f t="shared" si="101"/>
        <v>429.27000000001863</v>
      </c>
      <c r="I1451" s="16">
        <f t="shared" si="101"/>
        <v>8115.4199999999837</v>
      </c>
      <c r="J1451" s="16">
        <f t="shared" si="101"/>
        <v>3526.4799999999232</v>
      </c>
      <c r="K1451" s="16">
        <f t="shared" si="101"/>
        <v>-6689.1199999999344</v>
      </c>
      <c r="L1451" s="16">
        <f t="shared" si="101"/>
        <v>-22824.839999992921</v>
      </c>
    </row>
    <row r="1452" spans="1:12" ht="13" hidden="1" x14ac:dyDescent="0.15">
      <c r="A1452" s="64" t="s">
        <v>276</v>
      </c>
      <c r="B1452" s="7"/>
      <c r="C1452" s="7"/>
      <c r="D1452" s="7"/>
      <c r="E1452" s="7"/>
      <c r="F1452" s="7"/>
      <c r="G1452" s="7"/>
      <c r="H1452" s="7"/>
      <c r="I1452" s="7"/>
      <c r="J1452" s="7"/>
      <c r="K1452" s="7"/>
      <c r="L1452" s="7"/>
    </row>
    <row r="1453" spans="1:12" ht="13" hidden="1" x14ac:dyDescent="0.15">
      <c r="A1453" s="65" t="s">
        <v>71</v>
      </c>
      <c r="B1453" s="10">
        <v>85323.12</v>
      </c>
      <c r="C1453" s="10">
        <v>93750</v>
      </c>
      <c r="D1453" s="10">
        <v>93750</v>
      </c>
      <c r="E1453" s="10">
        <v>93750</v>
      </c>
      <c r="F1453" s="10">
        <v>93750</v>
      </c>
      <c r="G1453" s="10">
        <v>93750</v>
      </c>
      <c r="H1453" s="10">
        <v>93750</v>
      </c>
      <c r="I1453" s="10">
        <v>94365.68</v>
      </c>
      <c r="J1453" s="10">
        <v>93368.21</v>
      </c>
      <c r="K1453" s="10">
        <v>198459.06</v>
      </c>
      <c r="L1453" s="10">
        <f t="shared" ref="L1453:L1487" si="102">SUM(B1453:K1453)</f>
        <v>1034016.0700000001</v>
      </c>
    </row>
    <row r="1454" spans="1:12" ht="13" hidden="1" x14ac:dyDescent="0.15">
      <c r="A1454" s="65" t="s">
        <v>73</v>
      </c>
      <c r="B1454" s="10">
        <v>0</v>
      </c>
      <c r="C1454" s="10">
        <v>0</v>
      </c>
      <c r="D1454" s="10">
        <v>0</v>
      </c>
      <c r="E1454" s="10">
        <v>0</v>
      </c>
      <c r="F1454" s="10">
        <v>0</v>
      </c>
      <c r="G1454" s="10">
        <v>0</v>
      </c>
      <c r="H1454" s="10">
        <v>901.44</v>
      </c>
      <c r="I1454" s="10">
        <v>-901.44</v>
      </c>
      <c r="J1454" s="10">
        <v>-5.26</v>
      </c>
      <c r="K1454" s="10">
        <v>0</v>
      </c>
      <c r="L1454" s="10">
        <f t="shared" si="102"/>
        <v>-5.26</v>
      </c>
    </row>
    <row r="1455" spans="1:12" ht="13" hidden="1" x14ac:dyDescent="0.15">
      <c r="A1455" s="65" t="s">
        <v>74</v>
      </c>
      <c r="B1455" s="10">
        <v>-52019.7</v>
      </c>
      <c r="C1455" s="10">
        <v>79886.47</v>
      </c>
      <c r="D1455" s="10">
        <v>93352</v>
      </c>
      <c r="E1455" s="10">
        <v>90799</v>
      </c>
      <c r="F1455" s="10">
        <v>92587.41</v>
      </c>
      <c r="G1455" s="10">
        <v>86803.21</v>
      </c>
      <c r="H1455" s="10">
        <v>55378.95</v>
      </c>
      <c r="I1455" s="10">
        <v>71254</v>
      </c>
      <c r="J1455" s="10">
        <v>73480.240000000005</v>
      </c>
      <c r="K1455" s="10">
        <v>0</v>
      </c>
      <c r="L1455" s="10">
        <f t="shared" si="102"/>
        <v>591521.58000000007</v>
      </c>
    </row>
    <row r="1456" spans="1:12" ht="13" hidden="1" x14ac:dyDescent="0.15">
      <c r="A1456" s="65" t="s">
        <v>77</v>
      </c>
      <c r="B1456" s="10">
        <v>-6821.5</v>
      </c>
      <c r="C1456" s="10">
        <v>0</v>
      </c>
      <c r="D1456" s="10">
        <v>0</v>
      </c>
      <c r="E1456" s="10">
        <v>0</v>
      </c>
      <c r="F1456" s="10">
        <v>0</v>
      </c>
      <c r="G1456" s="10">
        <v>0</v>
      </c>
      <c r="H1456" s="10">
        <v>0</v>
      </c>
      <c r="I1456" s="10">
        <v>0</v>
      </c>
      <c r="J1456" s="10">
        <v>0</v>
      </c>
      <c r="K1456" s="10">
        <v>0</v>
      </c>
      <c r="L1456" s="10">
        <f t="shared" si="102"/>
        <v>-6821.5</v>
      </c>
    </row>
    <row r="1457" spans="1:12" ht="13" hidden="1" x14ac:dyDescent="0.15">
      <c r="A1457" s="65" t="s">
        <v>82</v>
      </c>
      <c r="B1457" s="10">
        <v>4251.3100000000004</v>
      </c>
      <c r="C1457" s="10">
        <v>4235.01</v>
      </c>
      <c r="D1457" s="10">
        <v>4206.12</v>
      </c>
      <c r="E1457" s="10">
        <v>4401.33</v>
      </c>
      <c r="F1457" s="10">
        <v>4193.7700000000004</v>
      </c>
      <c r="G1457" s="10">
        <v>4253.09</v>
      </c>
      <c r="H1457" s="10">
        <v>3957.93</v>
      </c>
      <c r="I1457" s="10">
        <v>4285.8100000000004</v>
      </c>
      <c r="J1457" s="10">
        <v>4425.6400000000003</v>
      </c>
      <c r="K1457" s="10">
        <v>2802.41</v>
      </c>
      <c r="L1457" s="10">
        <f t="shared" si="102"/>
        <v>41012.42</v>
      </c>
    </row>
    <row r="1458" spans="1:12" ht="13" hidden="1" x14ac:dyDescent="0.15">
      <c r="A1458" s="65" t="s">
        <v>83</v>
      </c>
      <c r="B1458" s="10">
        <v>661409.98</v>
      </c>
      <c r="C1458" s="10">
        <v>-678.04</v>
      </c>
      <c r="D1458" s="10">
        <v>32369.88</v>
      </c>
      <c r="E1458" s="10">
        <v>326787.07</v>
      </c>
      <c r="F1458" s="10">
        <v>73584.61</v>
      </c>
      <c r="G1458" s="10">
        <v>75049.929999999993</v>
      </c>
      <c r="H1458" s="10">
        <v>303844.13</v>
      </c>
      <c r="I1458" s="10">
        <v>25508.91</v>
      </c>
      <c r="J1458" s="10">
        <v>38702.269999999997</v>
      </c>
      <c r="K1458" s="10">
        <v>29971.22</v>
      </c>
      <c r="L1458" s="10">
        <f t="shared" si="102"/>
        <v>1566549.96</v>
      </c>
    </row>
    <row r="1459" spans="1:12" ht="13" hidden="1" x14ac:dyDescent="0.15">
      <c r="A1459" s="65" t="s">
        <v>84</v>
      </c>
      <c r="B1459" s="10">
        <v>21.49</v>
      </c>
      <c r="C1459" s="10">
        <v>27.93</v>
      </c>
      <c r="D1459" s="10">
        <v>27.88</v>
      </c>
      <c r="E1459" s="10">
        <v>27.01</v>
      </c>
      <c r="F1459" s="10">
        <v>26.09</v>
      </c>
      <c r="G1459" s="10">
        <v>28.36</v>
      </c>
      <c r="H1459" s="10">
        <v>28.73</v>
      </c>
      <c r="I1459" s="10">
        <v>26.27</v>
      </c>
      <c r="J1459" s="10">
        <v>26.68</v>
      </c>
      <c r="K1459" s="10">
        <v>24.64</v>
      </c>
      <c r="L1459" s="10">
        <f t="shared" si="102"/>
        <v>265.08</v>
      </c>
    </row>
    <row r="1460" spans="1:12" ht="13" hidden="1" x14ac:dyDescent="0.15">
      <c r="A1460" s="65" t="s">
        <v>85</v>
      </c>
      <c r="B1460" s="10">
        <v>0</v>
      </c>
      <c r="C1460" s="10">
        <v>0</v>
      </c>
      <c r="D1460" s="10">
        <v>0</v>
      </c>
      <c r="E1460" s="10">
        <v>0</v>
      </c>
      <c r="F1460" s="10">
        <v>0</v>
      </c>
      <c r="G1460" s="10">
        <v>0</v>
      </c>
      <c r="H1460" s="10">
        <v>0</v>
      </c>
      <c r="I1460" s="10">
        <v>0</v>
      </c>
      <c r="J1460" s="10">
        <v>-208.5</v>
      </c>
      <c r="K1460" s="10">
        <v>0</v>
      </c>
      <c r="L1460" s="10">
        <f t="shared" si="102"/>
        <v>-208.5</v>
      </c>
    </row>
    <row r="1461" spans="1:12" ht="13" hidden="1" x14ac:dyDescent="0.15">
      <c r="A1461" s="65" t="s">
        <v>86</v>
      </c>
      <c r="B1461" s="10">
        <v>0</v>
      </c>
      <c r="C1461" s="10">
        <v>0</v>
      </c>
      <c r="D1461" s="10">
        <v>0</v>
      </c>
      <c r="E1461" s="10">
        <v>0</v>
      </c>
      <c r="F1461" s="10">
        <v>0</v>
      </c>
      <c r="G1461" s="10">
        <v>0</v>
      </c>
      <c r="H1461" s="10">
        <v>0</v>
      </c>
      <c r="I1461" s="10">
        <v>0</v>
      </c>
      <c r="J1461" s="10">
        <v>-83.6</v>
      </c>
      <c r="K1461" s="10">
        <v>0</v>
      </c>
      <c r="L1461" s="10">
        <f t="shared" si="102"/>
        <v>-83.6</v>
      </c>
    </row>
    <row r="1462" spans="1:12" ht="13" hidden="1" x14ac:dyDescent="0.15">
      <c r="A1462" s="65" t="s">
        <v>87</v>
      </c>
      <c r="B1462" s="10">
        <v>0</v>
      </c>
      <c r="C1462" s="10">
        <v>0</v>
      </c>
      <c r="D1462" s="10">
        <v>0</v>
      </c>
      <c r="E1462" s="10">
        <v>0</v>
      </c>
      <c r="F1462" s="10">
        <v>0</v>
      </c>
      <c r="G1462" s="10">
        <v>0</v>
      </c>
      <c r="H1462" s="10">
        <v>0</v>
      </c>
      <c r="I1462" s="10">
        <v>0</v>
      </c>
      <c r="J1462" s="10">
        <v>-7.12</v>
      </c>
      <c r="K1462" s="10">
        <v>0</v>
      </c>
      <c r="L1462" s="10">
        <f t="shared" si="102"/>
        <v>-7.12</v>
      </c>
    </row>
    <row r="1463" spans="1:12" ht="13" hidden="1" x14ac:dyDescent="0.15">
      <c r="A1463" s="65" t="s">
        <v>88</v>
      </c>
      <c r="B1463" s="10">
        <v>0</v>
      </c>
      <c r="C1463" s="10">
        <v>0</v>
      </c>
      <c r="D1463" s="10">
        <v>0</v>
      </c>
      <c r="E1463" s="10">
        <v>0</v>
      </c>
      <c r="F1463" s="10">
        <v>0</v>
      </c>
      <c r="G1463" s="10">
        <v>0</v>
      </c>
      <c r="H1463" s="10">
        <v>0</v>
      </c>
      <c r="I1463" s="10">
        <v>0</v>
      </c>
      <c r="J1463" s="10">
        <v>-13.21</v>
      </c>
      <c r="K1463" s="10">
        <v>0</v>
      </c>
      <c r="L1463" s="10">
        <f t="shared" si="102"/>
        <v>-13.21</v>
      </c>
    </row>
    <row r="1464" spans="1:12" ht="13" hidden="1" x14ac:dyDescent="0.15">
      <c r="A1464" s="65" t="s">
        <v>90</v>
      </c>
      <c r="B1464" s="10">
        <v>4242.09</v>
      </c>
      <c r="C1464" s="10">
        <v>4779.8100000000004</v>
      </c>
      <c r="D1464" s="10">
        <v>8412.61</v>
      </c>
      <c r="E1464" s="10">
        <v>51747.33</v>
      </c>
      <c r="F1464" s="10">
        <v>10790.57</v>
      </c>
      <c r="G1464" s="10">
        <v>27169.3</v>
      </c>
      <c r="H1464" s="10">
        <v>12093.9</v>
      </c>
      <c r="I1464" s="10">
        <v>60215.1</v>
      </c>
      <c r="J1464" s="10">
        <v>19832.38</v>
      </c>
      <c r="K1464" s="10">
        <v>32217.75</v>
      </c>
      <c r="L1464" s="10">
        <f t="shared" si="102"/>
        <v>231500.84</v>
      </c>
    </row>
    <row r="1465" spans="1:12" ht="13" hidden="1" x14ac:dyDescent="0.15">
      <c r="A1465" s="65" t="s">
        <v>91</v>
      </c>
      <c r="B1465" s="10">
        <v>259.42</v>
      </c>
      <c r="C1465" s="10">
        <v>512.30999999999995</v>
      </c>
      <c r="D1465" s="10">
        <v>507.97</v>
      </c>
      <c r="E1465" s="10">
        <v>977.12</v>
      </c>
      <c r="F1465" s="10">
        <v>1348.28</v>
      </c>
      <c r="G1465" s="10">
        <v>746.36</v>
      </c>
      <c r="H1465" s="10">
        <v>1336.29</v>
      </c>
      <c r="I1465" s="10">
        <v>1399.46</v>
      </c>
      <c r="J1465" s="10">
        <v>106.13</v>
      </c>
      <c r="K1465" s="10">
        <v>1357.24</v>
      </c>
      <c r="L1465" s="10">
        <f t="shared" si="102"/>
        <v>8550.58</v>
      </c>
    </row>
    <row r="1466" spans="1:12" ht="13" hidden="1" x14ac:dyDescent="0.15">
      <c r="A1466" s="65" t="s">
        <v>93</v>
      </c>
      <c r="B1466" s="10">
        <v>947.9</v>
      </c>
      <c r="C1466" s="10">
        <v>1560.03</v>
      </c>
      <c r="D1466" s="10">
        <v>7335.21</v>
      </c>
      <c r="E1466" s="10">
        <v>19027.349999999999</v>
      </c>
      <c r="F1466" s="10">
        <v>4480.87</v>
      </c>
      <c r="G1466" s="10">
        <v>10914.04</v>
      </c>
      <c r="H1466" s="10">
        <v>9020.07</v>
      </c>
      <c r="I1466" s="10">
        <v>15509.79</v>
      </c>
      <c r="J1466" s="10">
        <v>4628.88</v>
      </c>
      <c r="K1466" s="10">
        <v>5129.67</v>
      </c>
      <c r="L1466" s="10">
        <f t="shared" si="102"/>
        <v>78553.810000000012</v>
      </c>
    </row>
    <row r="1467" spans="1:12" ht="13" hidden="1" x14ac:dyDescent="0.15">
      <c r="A1467" s="65" t="s">
        <v>94</v>
      </c>
      <c r="B1467" s="10">
        <v>0</v>
      </c>
      <c r="C1467" s="10">
        <v>0</v>
      </c>
      <c r="D1467" s="10">
        <v>0</v>
      </c>
      <c r="E1467" s="10">
        <v>314.2</v>
      </c>
      <c r="F1467" s="10">
        <v>0</v>
      </c>
      <c r="G1467" s="10">
        <v>0</v>
      </c>
      <c r="H1467" s="10">
        <v>0</v>
      </c>
      <c r="I1467" s="10">
        <v>0</v>
      </c>
      <c r="J1467" s="10">
        <v>0</v>
      </c>
      <c r="K1467" s="10">
        <v>0</v>
      </c>
      <c r="L1467" s="10">
        <f t="shared" si="102"/>
        <v>314.2</v>
      </c>
    </row>
    <row r="1468" spans="1:12" ht="13" hidden="1" x14ac:dyDescent="0.15">
      <c r="A1468" s="65" t="s">
        <v>132</v>
      </c>
      <c r="B1468" s="10">
        <v>647.73</v>
      </c>
      <c r="C1468" s="10">
        <v>403.33</v>
      </c>
      <c r="D1468" s="10">
        <v>694.85</v>
      </c>
      <c r="E1468" s="10">
        <v>299.85000000000002</v>
      </c>
      <c r="F1468" s="10">
        <v>795.68</v>
      </c>
      <c r="G1468" s="10">
        <v>303.38</v>
      </c>
      <c r="H1468" s="10">
        <v>933.85</v>
      </c>
      <c r="I1468" s="10">
        <v>299.85000000000002</v>
      </c>
      <c r="J1468" s="10">
        <v>873.1</v>
      </c>
      <c r="K1468" s="10">
        <v>99.95</v>
      </c>
      <c r="L1468" s="10">
        <f t="shared" si="102"/>
        <v>5351.57</v>
      </c>
    </row>
    <row r="1469" spans="1:12" ht="13" hidden="1" x14ac:dyDescent="0.15">
      <c r="A1469" s="65" t="s">
        <v>100</v>
      </c>
      <c r="B1469" s="10">
        <v>0</v>
      </c>
      <c r="C1469" s="10">
        <v>0</v>
      </c>
      <c r="D1469" s="10">
        <v>0</v>
      </c>
      <c r="E1469" s="10">
        <v>213.84</v>
      </c>
      <c r="F1469" s="10">
        <v>0</v>
      </c>
      <c r="G1469" s="10">
        <v>204.09</v>
      </c>
      <c r="H1469" s="10">
        <v>0</v>
      </c>
      <c r="I1469" s="10">
        <v>0</v>
      </c>
      <c r="J1469" s="10">
        <v>0</v>
      </c>
      <c r="K1469" s="10">
        <v>0</v>
      </c>
      <c r="L1469" s="10">
        <f t="shared" si="102"/>
        <v>417.93</v>
      </c>
    </row>
    <row r="1470" spans="1:12" ht="13" hidden="1" x14ac:dyDescent="0.15">
      <c r="A1470" s="65" t="s">
        <v>101</v>
      </c>
      <c r="B1470" s="10">
        <v>0</v>
      </c>
      <c r="C1470" s="10">
        <v>0</v>
      </c>
      <c r="D1470" s="10">
        <v>0</v>
      </c>
      <c r="E1470" s="10">
        <v>0</v>
      </c>
      <c r="F1470" s="10">
        <v>1303.8</v>
      </c>
      <c r="G1470" s="10">
        <v>8362.34</v>
      </c>
      <c r="H1470" s="10">
        <v>51409.74</v>
      </c>
      <c r="I1470" s="10">
        <v>25378.81</v>
      </c>
      <c r="J1470" s="10">
        <v>24866.92</v>
      </c>
      <c r="K1470" s="10">
        <v>10655.44</v>
      </c>
      <c r="L1470" s="10">
        <f t="shared" si="102"/>
        <v>121977.05</v>
      </c>
    </row>
    <row r="1471" spans="1:12" ht="13" hidden="1" x14ac:dyDescent="0.15">
      <c r="A1471" s="65" t="s">
        <v>171</v>
      </c>
      <c r="B1471" s="10">
        <v>0</v>
      </c>
      <c r="C1471" s="10">
        <v>0</v>
      </c>
      <c r="D1471" s="10">
        <v>8475</v>
      </c>
      <c r="E1471" s="10">
        <v>0</v>
      </c>
      <c r="F1471" s="10">
        <v>0</v>
      </c>
      <c r="G1471" s="10">
        <v>2713.05</v>
      </c>
      <c r="H1471" s="10">
        <v>0</v>
      </c>
      <c r="I1471" s="10">
        <v>0</v>
      </c>
      <c r="J1471" s="10">
        <v>0</v>
      </c>
      <c r="K1471" s="10">
        <v>0</v>
      </c>
      <c r="L1471" s="10">
        <f t="shared" si="102"/>
        <v>11188.05</v>
      </c>
    </row>
    <row r="1472" spans="1:12" ht="13" hidden="1" x14ac:dyDescent="0.15">
      <c r="A1472" s="65" t="s">
        <v>278</v>
      </c>
      <c r="B1472" s="10">
        <v>0</v>
      </c>
      <c r="C1472" s="10">
        <v>0</v>
      </c>
      <c r="D1472" s="10">
        <v>67875</v>
      </c>
      <c r="E1472" s="10">
        <v>67875</v>
      </c>
      <c r="F1472" s="10">
        <v>67875</v>
      </c>
      <c r="G1472" s="10">
        <v>67875</v>
      </c>
      <c r="H1472" s="10">
        <v>73741.66</v>
      </c>
      <c r="I1472" s="10">
        <v>73616.94</v>
      </c>
      <c r="J1472" s="10">
        <v>69125.009999999995</v>
      </c>
      <c r="K1472" s="10">
        <v>46083.34</v>
      </c>
      <c r="L1472" s="10">
        <f t="shared" si="102"/>
        <v>534066.95000000007</v>
      </c>
    </row>
    <row r="1473" spans="1:12" ht="13" hidden="1" x14ac:dyDescent="0.15">
      <c r="A1473" s="65" t="s">
        <v>103</v>
      </c>
      <c r="B1473" s="10">
        <v>0</v>
      </c>
      <c r="C1473" s="10">
        <v>0</v>
      </c>
      <c r="D1473" s="10">
        <v>0</v>
      </c>
      <c r="E1473" s="10">
        <v>0</v>
      </c>
      <c r="F1473" s="10">
        <v>0</v>
      </c>
      <c r="G1473" s="10">
        <v>0</v>
      </c>
      <c r="H1473" s="10">
        <v>0</v>
      </c>
      <c r="I1473" s="10">
        <v>0</v>
      </c>
      <c r="J1473" s="10">
        <v>26.1</v>
      </c>
      <c r="K1473" s="10">
        <v>0</v>
      </c>
      <c r="L1473" s="10">
        <f t="shared" si="102"/>
        <v>26.1</v>
      </c>
    </row>
    <row r="1474" spans="1:12" ht="13" hidden="1" x14ac:dyDescent="0.15">
      <c r="A1474" s="65" t="s">
        <v>104</v>
      </c>
      <c r="B1474" s="10">
        <v>-466.71</v>
      </c>
      <c r="C1474" s="10">
        <v>0</v>
      </c>
      <c r="D1474" s="10">
        <v>0</v>
      </c>
      <c r="E1474" s="10">
        <v>0</v>
      </c>
      <c r="F1474" s="10">
        <v>0</v>
      </c>
      <c r="G1474" s="10">
        <v>0</v>
      </c>
      <c r="H1474" s="10">
        <v>0</v>
      </c>
      <c r="I1474" s="10">
        <v>0</v>
      </c>
      <c r="J1474" s="10">
        <v>0</v>
      </c>
      <c r="K1474" s="10">
        <v>0</v>
      </c>
      <c r="L1474" s="10">
        <f t="shared" si="102"/>
        <v>-466.71</v>
      </c>
    </row>
    <row r="1475" spans="1:12" ht="13" hidden="1" x14ac:dyDescent="0.15">
      <c r="A1475" s="65" t="s">
        <v>105</v>
      </c>
      <c r="B1475" s="10">
        <v>38.97</v>
      </c>
      <c r="C1475" s="10">
        <v>38.97</v>
      </c>
      <c r="D1475" s="10">
        <v>138.96</v>
      </c>
      <c r="E1475" s="10">
        <v>38.97</v>
      </c>
      <c r="F1475" s="10">
        <v>38.97</v>
      </c>
      <c r="G1475" s="10">
        <v>25.98</v>
      </c>
      <c r="H1475" s="10">
        <v>151.94999999999999</v>
      </c>
      <c r="I1475" s="10">
        <v>38.97</v>
      </c>
      <c r="J1475" s="10">
        <v>38.97</v>
      </c>
      <c r="K1475" s="10">
        <v>25.98</v>
      </c>
      <c r="L1475" s="10">
        <f t="shared" si="102"/>
        <v>576.69000000000005</v>
      </c>
    </row>
    <row r="1476" spans="1:12" ht="13" hidden="1" x14ac:dyDescent="0.15">
      <c r="A1476" s="65" t="s">
        <v>107</v>
      </c>
      <c r="B1476" s="10">
        <v>3150</v>
      </c>
      <c r="C1476" s="10">
        <v>3150</v>
      </c>
      <c r="D1476" s="10">
        <v>3245.93</v>
      </c>
      <c r="E1476" s="10">
        <v>3499.35</v>
      </c>
      <c r="F1476" s="10">
        <v>3429.78</v>
      </c>
      <c r="G1476" s="10">
        <v>3200.93</v>
      </c>
      <c r="H1476" s="10">
        <v>3344.84</v>
      </c>
      <c r="I1476" s="10">
        <v>3499.35</v>
      </c>
      <c r="J1476" s="10">
        <v>-83850</v>
      </c>
      <c r="K1476" s="10">
        <v>231.01</v>
      </c>
      <c r="L1476" s="10">
        <f t="shared" si="102"/>
        <v>-57098.81</v>
      </c>
    </row>
    <row r="1477" spans="1:12" ht="13" hidden="1" x14ac:dyDescent="0.15">
      <c r="A1477" s="65" t="s">
        <v>108</v>
      </c>
      <c r="B1477" s="10">
        <v>-1018</v>
      </c>
      <c r="C1477" s="10">
        <v>0</v>
      </c>
      <c r="D1477" s="10">
        <v>0</v>
      </c>
      <c r="E1477" s="10">
        <v>0</v>
      </c>
      <c r="F1477" s="10">
        <v>0</v>
      </c>
      <c r="G1477" s="10">
        <v>0</v>
      </c>
      <c r="H1477" s="10">
        <v>0</v>
      </c>
      <c r="I1477" s="10">
        <v>0</v>
      </c>
      <c r="J1477" s="10">
        <v>0</v>
      </c>
      <c r="K1477" s="10">
        <v>0</v>
      </c>
      <c r="L1477" s="10">
        <f t="shared" si="102"/>
        <v>-1018</v>
      </c>
    </row>
    <row r="1478" spans="1:12" ht="13" hidden="1" x14ac:dyDescent="0.15">
      <c r="A1478" s="65" t="s">
        <v>109</v>
      </c>
      <c r="B1478" s="10">
        <v>0</v>
      </c>
      <c r="C1478" s="10">
        <v>0</v>
      </c>
      <c r="D1478" s="10">
        <v>0</v>
      </c>
      <c r="E1478" s="10">
        <v>0</v>
      </c>
      <c r="F1478" s="10">
        <v>0</v>
      </c>
      <c r="G1478" s="10">
        <v>0</v>
      </c>
      <c r="H1478" s="10">
        <v>0</v>
      </c>
      <c r="I1478" s="10">
        <v>2658.98</v>
      </c>
      <c r="J1478" s="10">
        <v>0</v>
      </c>
      <c r="K1478" s="10">
        <v>0</v>
      </c>
      <c r="L1478" s="10">
        <f t="shared" si="102"/>
        <v>2658.98</v>
      </c>
    </row>
    <row r="1479" spans="1:12" ht="13" hidden="1" x14ac:dyDescent="0.15">
      <c r="A1479" s="65" t="s">
        <v>111</v>
      </c>
      <c r="B1479" s="10">
        <v>84.9</v>
      </c>
      <c r="C1479" s="10">
        <v>84.9</v>
      </c>
      <c r="D1479" s="10">
        <v>0</v>
      </c>
      <c r="E1479" s="10">
        <v>0</v>
      </c>
      <c r="F1479" s="10">
        <v>0</v>
      </c>
      <c r="G1479" s="10">
        <v>0</v>
      </c>
      <c r="H1479" s="10">
        <v>0</v>
      </c>
      <c r="I1479" s="10">
        <v>0</v>
      </c>
      <c r="J1479" s="10">
        <v>0</v>
      </c>
      <c r="K1479" s="10">
        <v>0</v>
      </c>
      <c r="L1479" s="10">
        <f t="shared" si="102"/>
        <v>169.8</v>
      </c>
    </row>
    <row r="1480" spans="1:12" ht="13" hidden="1" x14ac:dyDescent="0.15">
      <c r="A1480" s="65" t="s">
        <v>112</v>
      </c>
      <c r="B1480" s="10">
        <v>2743.23</v>
      </c>
      <c r="C1480" s="10">
        <v>2743.23</v>
      </c>
      <c r="D1480" s="10">
        <v>0</v>
      </c>
      <c r="E1480" s="10">
        <v>0</v>
      </c>
      <c r="F1480" s="10">
        <v>0</v>
      </c>
      <c r="G1480" s="10">
        <v>0</v>
      </c>
      <c r="H1480" s="10">
        <v>0</v>
      </c>
      <c r="I1480" s="10">
        <v>0</v>
      </c>
      <c r="J1480" s="10">
        <v>0</v>
      </c>
      <c r="K1480" s="10">
        <v>0</v>
      </c>
      <c r="L1480" s="10">
        <f t="shared" si="102"/>
        <v>5486.46</v>
      </c>
    </row>
    <row r="1481" spans="1:12" ht="13" hidden="1" x14ac:dyDescent="0.15">
      <c r="A1481" s="65" t="s">
        <v>117</v>
      </c>
      <c r="B1481" s="10">
        <v>0</v>
      </c>
      <c r="C1481" s="10">
        <v>0</v>
      </c>
      <c r="D1481" s="10">
        <v>0</v>
      </c>
      <c r="E1481" s="10">
        <v>0</v>
      </c>
      <c r="F1481" s="10">
        <v>0</v>
      </c>
      <c r="G1481" s="10">
        <v>0</v>
      </c>
      <c r="H1481" s="10">
        <v>0</v>
      </c>
      <c r="I1481" s="10">
        <v>80</v>
      </c>
      <c r="J1481" s="10">
        <v>0</v>
      </c>
      <c r="K1481" s="10">
        <v>5.35</v>
      </c>
      <c r="L1481" s="10">
        <f t="shared" si="102"/>
        <v>85.35</v>
      </c>
    </row>
    <row r="1482" spans="1:12" ht="13" hidden="1" x14ac:dyDescent="0.15">
      <c r="A1482" s="65" t="s">
        <v>279</v>
      </c>
      <c r="B1482" s="10">
        <v>0</v>
      </c>
      <c r="C1482" s="10">
        <v>0</v>
      </c>
      <c r="D1482" s="10">
        <v>-1438.92</v>
      </c>
      <c r="E1482" s="10">
        <v>0</v>
      </c>
      <c r="F1482" s="10">
        <v>0</v>
      </c>
      <c r="G1482" s="10">
        <v>0</v>
      </c>
      <c r="H1482" s="10">
        <v>0</v>
      </c>
      <c r="I1482" s="10">
        <v>0</v>
      </c>
      <c r="J1482" s="10">
        <v>0</v>
      </c>
      <c r="K1482" s="10">
        <v>0</v>
      </c>
      <c r="L1482" s="10">
        <f t="shared" si="102"/>
        <v>-1438.92</v>
      </c>
    </row>
    <row r="1483" spans="1:12" ht="13" hidden="1" x14ac:dyDescent="0.15">
      <c r="A1483" s="65" t="s">
        <v>123</v>
      </c>
      <c r="B1483" s="10">
        <v>0</v>
      </c>
      <c r="C1483" s="10">
        <v>0</v>
      </c>
      <c r="D1483" s="10">
        <v>768.41</v>
      </c>
      <c r="E1483" s="10">
        <v>749.09</v>
      </c>
      <c r="F1483" s="10">
        <v>946.7</v>
      </c>
      <c r="G1483" s="10">
        <v>992.34</v>
      </c>
      <c r="H1483" s="10">
        <v>990.07</v>
      </c>
      <c r="I1483" s="10">
        <v>947.43</v>
      </c>
      <c r="J1483" s="10">
        <v>684.44</v>
      </c>
      <c r="K1483" s="10">
        <v>555.21</v>
      </c>
      <c r="L1483" s="10">
        <f t="shared" si="102"/>
        <v>6633.69</v>
      </c>
    </row>
    <row r="1484" spans="1:12" ht="13" hidden="1" x14ac:dyDescent="0.15">
      <c r="A1484" s="65" t="s">
        <v>125</v>
      </c>
      <c r="B1484" s="10">
        <v>0</v>
      </c>
      <c r="C1484" s="10">
        <v>0</v>
      </c>
      <c r="D1484" s="10">
        <v>0</v>
      </c>
      <c r="E1484" s="10">
        <v>95.18</v>
      </c>
      <c r="F1484" s="10">
        <v>138.66</v>
      </c>
      <c r="G1484" s="10">
        <v>348.82</v>
      </c>
      <c r="H1484" s="10">
        <v>541.67999999999995</v>
      </c>
      <c r="I1484" s="10">
        <v>485.08</v>
      </c>
      <c r="J1484" s="10">
        <v>1182.5</v>
      </c>
      <c r="K1484" s="10">
        <v>333.25</v>
      </c>
      <c r="L1484" s="10">
        <f t="shared" si="102"/>
        <v>3125.17</v>
      </c>
    </row>
    <row r="1485" spans="1:12" ht="13" hidden="1" x14ac:dyDescent="0.15">
      <c r="A1485" s="65" t="s">
        <v>126</v>
      </c>
      <c r="B1485" s="10">
        <v>4141.4799999999996</v>
      </c>
      <c r="C1485" s="10">
        <v>4430.6899999999996</v>
      </c>
      <c r="D1485" s="10">
        <v>3399.91</v>
      </c>
      <c r="E1485" s="10">
        <v>1349.96</v>
      </c>
      <c r="F1485" s="10">
        <v>1226.78</v>
      </c>
      <c r="G1485" s="10">
        <v>606.07000000000005</v>
      </c>
      <c r="H1485" s="10">
        <v>689.31</v>
      </c>
      <c r="I1485" s="10">
        <v>570.13</v>
      </c>
      <c r="J1485" s="10">
        <v>724.09</v>
      </c>
      <c r="K1485" s="10">
        <v>161.35</v>
      </c>
      <c r="L1485" s="10">
        <f t="shared" si="102"/>
        <v>17299.769999999997</v>
      </c>
    </row>
    <row r="1486" spans="1:12" ht="13" hidden="1" x14ac:dyDescent="0.15">
      <c r="A1486" s="65" t="s">
        <v>127</v>
      </c>
      <c r="B1486" s="10">
        <v>931.65</v>
      </c>
      <c r="C1486" s="10">
        <v>818.37</v>
      </c>
      <c r="D1486" s="10">
        <v>979.64</v>
      </c>
      <c r="E1486" s="10">
        <v>1295.42</v>
      </c>
      <c r="F1486" s="10">
        <v>1494.34</v>
      </c>
      <c r="G1486" s="10">
        <v>1111.77</v>
      </c>
      <c r="H1486" s="10">
        <v>967.76</v>
      </c>
      <c r="I1486" s="10">
        <v>1218.73</v>
      </c>
      <c r="J1486" s="10">
        <v>1416.56</v>
      </c>
      <c r="K1486" s="10">
        <v>871.46</v>
      </c>
      <c r="L1486" s="10">
        <f t="shared" si="102"/>
        <v>11105.7</v>
      </c>
    </row>
    <row r="1487" spans="1:12" ht="13" hidden="1" x14ac:dyDescent="0.15">
      <c r="A1487" s="65" t="s">
        <v>129</v>
      </c>
      <c r="B1487" s="10">
        <v>0</v>
      </c>
      <c r="C1487" s="10">
        <v>0</v>
      </c>
      <c r="D1487" s="10">
        <v>1359.05</v>
      </c>
      <c r="E1487" s="10">
        <v>4280.03</v>
      </c>
      <c r="F1487" s="10">
        <v>3265.65</v>
      </c>
      <c r="G1487" s="10">
        <v>4339.3500000000004</v>
      </c>
      <c r="H1487" s="10">
        <v>4319.99</v>
      </c>
      <c r="I1487" s="10">
        <v>4307.91</v>
      </c>
      <c r="J1487" s="10">
        <v>4563.26</v>
      </c>
      <c r="K1487" s="10">
        <v>3927.22</v>
      </c>
      <c r="L1487" s="10">
        <f t="shared" si="102"/>
        <v>30362.46</v>
      </c>
    </row>
    <row r="1488" spans="1:12" ht="13" hidden="1" x14ac:dyDescent="0.15">
      <c r="A1488" s="66" t="s">
        <v>280</v>
      </c>
      <c r="B1488" s="16">
        <f t="shared" ref="B1488:L1488" si="103">SUM(B1453:B1487)</f>
        <v>707867.36</v>
      </c>
      <c r="C1488" s="16">
        <f t="shared" si="103"/>
        <v>195743.00999999998</v>
      </c>
      <c r="D1488" s="16">
        <f t="shared" si="103"/>
        <v>325459.5</v>
      </c>
      <c r="E1488" s="16">
        <f t="shared" si="103"/>
        <v>667527.09999999986</v>
      </c>
      <c r="F1488" s="16">
        <f t="shared" si="103"/>
        <v>361276.96000000008</v>
      </c>
      <c r="G1488" s="16">
        <f t="shared" si="103"/>
        <v>388797.41000000003</v>
      </c>
      <c r="H1488" s="16">
        <f t="shared" si="103"/>
        <v>617402.29</v>
      </c>
      <c r="I1488" s="16">
        <f t="shared" si="103"/>
        <v>384765.75999999983</v>
      </c>
      <c r="J1488" s="16">
        <f t="shared" si="103"/>
        <v>253903.68999999997</v>
      </c>
      <c r="K1488" s="16">
        <f t="shared" si="103"/>
        <v>332911.54999999993</v>
      </c>
      <c r="L1488" s="16">
        <f t="shared" si="103"/>
        <v>4235654.629999999</v>
      </c>
    </row>
    <row r="1489" spans="1:12" ht="13" hidden="1" x14ac:dyDescent="0.15">
      <c r="A1489" s="64" t="s">
        <v>281</v>
      </c>
      <c r="B1489" s="7"/>
      <c r="C1489" s="7"/>
      <c r="D1489" s="7"/>
      <c r="E1489" s="7"/>
      <c r="F1489" s="7"/>
      <c r="G1489" s="7"/>
      <c r="H1489" s="7"/>
      <c r="I1489" s="7"/>
      <c r="J1489" s="7"/>
      <c r="K1489" s="7"/>
      <c r="L1489" s="7"/>
    </row>
    <row r="1490" spans="1:12" ht="13" hidden="1" x14ac:dyDescent="0.15">
      <c r="A1490" s="65" t="s">
        <v>73</v>
      </c>
      <c r="B1490" s="10">
        <v>-21.72</v>
      </c>
      <c r="C1490" s="10">
        <v>0</v>
      </c>
      <c r="D1490" s="10">
        <v>0</v>
      </c>
      <c r="E1490" s="10">
        <v>0</v>
      </c>
      <c r="F1490" s="10">
        <v>0</v>
      </c>
      <c r="G1490" s="10">
        <v>0</v>
      </c>
      <c r="H1490" s="10">
        <v>0</v>
      </c>
      <c r="I1490" s="10">
        <v>0</v>
      </c>
      <c r="J1490" s="10">
        <v>0</v>
      </c>
      <c r="K1490" s="10">
        <v>0</v>
      </c>
      <c r="L1490" s="10">
        <f t="shared" ref="L1490:L1497" si="104">SUM(B1490:K1490)</f>
        <v>-21.72</v>
      </c>
    </row>
    <row r="1491" spans="1:12" ht="13" hidden="1" x14ac:dyDescent="0.15">
      <c r="A1491" s="65" t="s">
        <v>89</v>
      </c>
      <c r="B1491" s="10">
        <v>-9.7799999999999994</v>
      </c>
      <c r="C1491" s="10">
        <v>0</v>
      </c>
      <c r="D1491" s="10">
        <v>0</v>
      </c>
      <c r="E1491" s="10">
        <v>0</v>
      </c>
      <c r="F1491" s="10">
        <v>0</v>
      </c>
      <c r="G1491" s="10">
        <v>0</v>
      </c>
      <c r="H1491" s="10">
        <v>0</v>
      </c>
      <c r="I1491" s="10">
        <v>0</v>
      </c>
      <c r="J1491" s="10">
        <v>0</v>
      </c>
      <c r="K1491" s="10">
        <v>0</v>
      </c>
      <c r="L1491" s="10">
        <f t="shared" si="104"/>
        <v>-9.7799999999999994</v>
      </c>
    </row>
    <row r="1492" spans="1:12" ht="13" hidden="1" x14ac:dyDescent="0.15">
      <c r="A1492" s="65" t="s">
        <v>96</v>
      </c>
      <c r="B1492" s="10">
        <v>14.83</v>
      </c>
      <c r="C1492" s="10">
        <v>0</v>
      </c>
      <c r="D1492" s="10">
        <v>0</v>
      </c>
      <c r="E1492" s="10">
        <v>0</v>
      </c>
      <c r="F1492" s="10">
        <v>0</v>
      </c>
      <c r="G1492" s="10">
        <v>0</v>
      </c>
      <c r="H1492" s="10">
        <v>0</v>
      </c>
      <c r="I1492" s="10">
        <v>0</v>
      </c>
      <c r="J1492" s="10">
        <v>0</v>
      </c>
      <c r="K1492" s="10">
        <v>0</v>
      </c>
      <c r="L1492" s="10">
        <f t="shared" si="104"/>
        <v>14.83</v>
      </c>
    </row>
    <row r="1493" spans="1:12" ht="13" hidden="1" x14ac:dyDescent="0.15">
      <c r="A1493" s="65" t="s">
        <v>101</v>
      </c>
      <c r="B1493" s="10">
        <v>45.25</v>
      </c>
      <c r="C1493" s="10">
        <v>0</v>
      </c>
      <c r="D1493" s="10">
        <v>0</v>
      </c>
      <c r="E1493" s="10">
        <v>0</v>
      </c>
      <c r="F1493" s="10">
        <v>0</v>
      </c>
      <c r="G1493" s="10">
        <v>0</v>
      </c>
      <c r="H1493" s="10">
        <v>0</v>
      </c>
      <c r="I1493" s="10">
        <v>0</v>
      </c>
      <c r="J1493" s="10">
        <v>0</v>
      </c>
      <c r="K1493" s="10">
        <v>0</v>
      </c>
      <c r="L1493" s="10">
        <f t="shared" si="104"/>
        <v>45.25</v>
      </c>
    </row>
    <row r="1494" spans="1:12" ht="13" hidden="1" x14ac:dyDescent="0.15">
      <c r="A1494" s="65" t="s">
        <v>107</v>
      </c>
      <c r="B1494" s="10">
        <v>0.03</v>
      </c>
      <c r="C1494" s="10">
        <v>0</v>
      </c>
      <c r="D1494" s="10">
        <v>0</v>
      </c>
      <c r="E1494" s="10">
        <v>0</v>
      </c>
      <c r="F1494" s="10">
        <v>0</v>
      </c>
      <c r="G1494" s="10">
        <v>0</v>
      </c>
      <c r="H1494" s="10">
        <v>0</v>
      </c>
      <c r="I1494" s="10">
        <v>0</v>
      </c>
      <c r="J1494" s="10">
        <v>0</v>
      </c>
      <c r="K1494" s="10">
        <v>0</v>
      </c>
      <c r="L1494" s="10">
        <f t="shared" si="104"/>
        <v>0.03</v>
      </c>
    </row>
    <row r="1495" spans="1:12" ht="13" hidden="1" x14ac:dyDescent="0.15">
      <c r="A1495" s="65" t="s">
        <v>112</v>
      </c>
      <c r="B1495" s="10">
        <v>475.02</v>
      </c>
      <c r="C1495" s="10">
        <v>0</v>
      </c>
      <c r="D1495" s="10">
        <v>0</v>
      </c>
      <c r="E1495" s="10">
        <v>0</v>
      </c>
      <c r="F1495" s="10">
        <v>0</v>
      </c>
      <c r="G1495" s="10">
        <v>0</v>
      </c>
      <c r="H1495" s="10">
        <v>0</v>
      </c>
      <c r="I1495" s="10">
        <v>0</v>
      </c>
      <c r="J1495" s="10">
        <v>0</v>
      </c>
      <c r="K1495" s="10">
        <v>0</v>
      </c>
      <c r="L1495" s="10">
        <f t="shared" si="104"/>
        <v>475.02</v>
      </c>
    </row>
    <row r="1496" spans="1:12" ht="13" hidden="1" x14ac:dyDescent="0.15">
      <c r="A1496" s="65" t="s">
        <v>241</v>
      </c>
      <c r="B1496" s="10">
        <v>-200.44</v>
      </c>
      <c r="C1496" s="10">
        <v>0</v>
      </c>
      <c r="D1496" s="10">
        <v>0</v>
      </c>
      <c r="E1496" s="10">
        <v>0</v>
      </c>
      <c r="F1496" s="10">
        <v>0</v>
      </c>
      <c r="G1496" s="10">
        <v>0</v>
      </c>
      <c r="H1496" s="10">
        <v>0</v>
      </c>
      <c r="I1496" s="10">
        <v>0</v>
      </c>
      <c r="J1496" s="10">
        <v>0</v>
      </c>
      <c r="K1496" s="10">
        <v>0</v>
      </c>
      <c r="L1496" s="10">
        <f t="shared" si="104"/>
        <v>-200.44</v>
      </c>
    </row>
    <row r="1497" spans="1:12" ht="13" hidden="1" x14ac:dyDescent="0.15">
      <c r="A1497" s="65" t="s">
        <v>279</v>
      </c>
      <c r="B1497" s="10">
        <v>0</v>
      </c>
      <c r="C1497" s="10">
        <v>0</v>
      </c>
      <c r="D1497" s="10">
        <v>1438.92</v>
      </c>
      <c r="E1497" s="10">
        <v>0</v>
      </c>
      <c r="F1497" s="10">
        <v>0</v>
      </c>
      <c r="G1497" s="10">
        <v>0</v>
      </c>
      <c r="H1497" s="10">
        <v>0</v>
      </c>
      <c r="I1497" s="10">
        <v>0</v>
      </c>
      <c r="J1497" s="10">
        <v>0</v>
      </c>
      <c r="K1497" s="10">
        <v>0</v>
      </c>
      <c r="L1497" s="10">
        <f t="shared" si="104"/>
        <v>1438.92</v>
      </c>
    </row>
    <row r="1498" spans="1:12" ht="13" hidden="1" x14ac:dyDescent="0.15">
      <c r="A1498" s="66" t="s">
        <v>282</v>
      </c>
      <c r="B1498" s="16">
        <f t="shared" ref="B1498:L1498" si="105">SUM(B1490:B1497)</f>
        <v>303.19</v>
      </c>
      <c r="C1498" s="16">
        <f t="shared" si="105"/>
        <v>0</v>
      </c>
      <c r="D1498" s="16">
        <f t="shared" si="105"/>
        <v>1438.92</v>
      </c>
      <c r="E1498" s="16">
        <f t="shared" si="105"/>
        <v>0</v>
      </c>
      <c r="F1498" s="16">
        <f t="shared" si="105"/>
        <v>0</v>
      </c>
      <c r="G1498" s="16">
        <f t="shared" si="105"/>
        <v>0</v>
      </c>
      <c r="H1498" s="16">
        <f t="shared" si="105"/>
        <v>0</v>
      </c>
      <c r="I1498" s="16">
        <f t="shared" si="105"/>
        <v>0</v>
      </c>
      <c r="J1498" s="16">
        <f t="shared" si="105"/>
        <v>0</v>
      </c>
      <c r="K1498" s="16">
        <f t="shared" si="105"/>
        <v>0</v>
      </c>
      <c r="L1498" s="16">
        <f t="shared" si="105"/>
        <v>1742.1100000000001</v>
      </c>
    </row>
    <row r="1499" spans="1:12" ht="13" hidden="1" x14ac:dyDescent="0.15">
      <c r="A1499" s="64" t="s">
        <v>283</v>
      </c>
      <c r="B1499" s="7"/>
      <c r="C1499" s="7"/>
      <c r="D1499" s="7"/>
      <c r="E1499" s="7"/>
      <c r="F1499" s="7"/>
      <c r="G1499" s="7"/>
      <c r="H1499" s="7"/>
      <c r="I1499" s="7"/>
      <c r="J1499" s="7"/>
      <c r="K1499" s="7"/>
      <c r="L1499" s="7"/>
    </row>
    <row r="1500" spans="1:12" ht="13" hidden="1" x14ac:dyDescent="0.15">
      <c r="A1500" s="65" t="s">
        <v>71</v>
      </c>
      <c r="B1500" s="10">
        <v>470739.25</v>
      </c>
      <c r="C1500" s="10">
        <v>517796.52</v>
      </c>
      <c r="D1500" s="10">
        <v>539553.21</v>
      </c>
      <c r="E1500" s="10">
        <v>487381.73</v>
      </c>
      <c r="F1500" s="10">
        <v>611616.24</v>
      </c>
      <c r="G1500" s="10">
        <v>619469.11</v>
      </c>
      <c r="H1500" s="10">
        <v>638210.81999999995</v>
      </c>
      <c r="I1500" s="10">
        <v>616518.44999999995</v>
      </c>
      <c r="J1500" s="10">
        <v>591944.17000000004</v>
      </c>
      <c r="K1500" s="10">
        <v>400937.02</v>
      </c>
      <c r="L1500" s="10">
        <f t="shared" ref="L1500:L1531" si="106">SUM(B1500:K1500)</f>
        <v>5494166.5199999996</v>
      </c>
    </row>
    <row r="1501" spans="1:12" ht="13" hidden="1" x14ac:dyDescent="0.15">
      <c r="A1501" s="65" t="s">
        <v>72</v>
      </c>
      <c r="B1501" s="10">
        <v>922.5</v>
      </c>
      <c r="C1501" s="10">
        <v>1080</v>
      </c>
      <c r="D1501" s="10">
        <v>405</v>
      </c>
      <c r="E1501" s="10">
        <v>858.3</v>
      </c>
      <c r="F1501" s="10">
        <v>1460.63</v>
      </c>
      <c r="G1501" s="10">
        <v>693.76</v>
      </c>
      <c r="H1501" s="10">
        <v>403.13</v>
      </c>
      <c r="I1501" s="10">
        <v>637.52</v>
      </c>
      <c r="J1501" s="10">
        <v>628.51</v>
      </c>
      <c r="K1501" s="10">
        <v>516.75</v>
      </c>
      <c r="L1501" s="10">
        <f t="shared" si="106"/>
        <v>7606.1</v>
      </c>
    </row>
    <row r="1502" spans="1:12" ht="13" hidden="1" x14ac:dyDescent="0.15">
      <c r="A1502" s="65" t="s">
        <v>73</v>
      </c>
      <c r="B1502" s="10">
        <v>16563.52</v>
      </c>
      <c r="C1502" s="10">
        <v>10748</v>
      </c>
      <c r="D1502" s="10">
        <v>-18187.669999999998</v>
      </c>
      <c r="E1502" s="10">
        <v>22998.720000000001</v>
      </c>
      <c r="F1502" s="10">
        <v>23634.6</v>
      </c>
      <c r="G1502" s="10">
        <v>3783.58</v>
      </c>
      <c r="H1502" s="10">
        <v>20385.25</v>
      </c>
      <c r="I1502" s="10">
        <v>16153.42</v>
      </c>
      <c r="J1502" s="10">
        <v>23155.279999999999</v>
      </c>
      <c r="K1502" s="10">
        <v>-7087.68</v>
      </c>
      <c r="L1502" s="10">
        <f t="shared" si="106"/>
        <v>112147.01999999999</v>
      </c>
    </row>
    <row r="1503" spans="1:12" ht="13" hidden="1" x14ac:dyDescent="0.15">
      <c r="A1503" s="65" t="s">
        <v>74</v>
      </c>
      <c r="B1503" s="10">
        <v>98987.65</v>
      </c>
      <c r="C1503" s="10">
        <v>66640.05</v>
      </c>
      <c r="D1503" s="10">
        <v>84524.69</v>
      </c>
      <c r="E1503" s="10">
        <v>63795.35</v>
      </c>
      <c r="F1503" s="10">
        <v>86711.32</v>
      </c>
      <c r="G1503" s="10">
        <v>74970.86</v>
      </c>
      <c r="H1503" s="10">
        <v>64089.97</v>
      </c>
      <c r="I1503" s="10">
        <v>68639.320000000007</v>
      </c>
      <c r="J1503" s="10">
        <v>66035.320000000007</v>
      </c>
      <c r="K1503" s="10">
        <v>-944.6</v>
      </c>
      <c r="L1503" s="10">
        <f t="shared" si="106"/>
        <v>673449.93</v>
      </c>
    </row>
    <row r="1504" spans="1:12" ht="13" hidden="1" x14ac:dyDescent="0.15">
      <c r="A1504" s="65" t="s">
        <v>76</v>
      </c>
      <c r="B1504" s="10">
        <v>0</v>
      </c>
      <c r="C1504" s="10">
        <v>0</v>
      </c>
      <c r="D1504" s="10">
        <v>10442.31</v>
      </c>
      <c r="E1504" s="10">
        <v>0</v>
      </c>
      <c r="F1504" s="10">
        <v>9403.86</v>
      </c>
      <c r="G1504" s="10">
        <v>0</v>
      </c>
      <c r="H1504" s="10">
        <v>11230.78</v>
      </c>
      <c r="I1504" s="10">
        <v>0</v>
      </c>
      <c r="J1504" s="10">
        <v>20833.34</v>
      </c>
      <c r="K1504" s="10">
        <v>0</v>
      </c>
      <c r="L1504" s="10">
        <f t="shared" si="106"/>
        <v>51910.289999999994</v>
      </c>
    </row>
    <row r="1505" spans="1:12" ht="13" hidden="1" x14ac:dyDescent="0.15">
      <c r="A1505" s="65" t="s">
        <v>77</v>
      </c>
      <c r="B1505" s="10">
        <v>230371.5</v>
      </c>
      <c r="C1505" s="10">
        <v>8301</v>
      </c>
      <c r="D1505" s="10">
        <v>46826.5</v>
      </c>
      <c r="E1505" s="10">
        <v>123122.46</v>
      </c>
      <c r="F1505" s="10">
        <v>125933.58</v>
      </c>
      <c r="G1505" s="10">
        <v>84581</v>
      </c>
      <c r="H1505" s="10">
        <v>56465.5</v>
      </c>
      <c r="I1505" s="10">
        <v>124459.98</v>
      </c>
      <c r="J1505" s="10">
        <v>199844.7</v>
      </c>
      <c r="K1505" s="10">
        <v>56377.279999999999</v>
      </c>
      <c r="L1505" s="10">
        <f t="shared" si="106"/>
        <v>1056283.5</v>
      </c>
    </row>
    <row r="1506" spans="1:12" ht="13" hidden="1" x14ac:dyDescent="0.15">
      <c r="A1506" s="65" t="s">
        <v>81</v>
      </c>
      <c r="B1506" s="10">
        <v>0</v>
      </c>
      <c r="C1506" s="10">
        <v>12925.18</v>
      </c>
      <c r="D1506" s="10">
        <v>13299.45</v>
      </c>
      <c r="E1506" s="10">
        <v>10435.76</v>
      </c>
      <c r="F1506" s="10">
        <v>13977.19</v>
      </c>
      <c r="G1506" s="10">
        <v>14855.77</v>
      </c>
      <c r="H1506" s="10">
        <v>13327.98</v>
      </c>
      <c r="I1506" s="10">
        <v>11452.05</v>
      </c>
      <c r="J1506" s="10">
        <v>13910.13</v>
      </c>
      <c r="K1506" s="10">
        <v>9662.26</v>
      </c>
      <c r="L1506" s="10">
        <f t="shared" si="106"/>
        <v>113845.77</v>
      </c>
    </row>
    <row r="1507" spans="1:12" ht="13" hidden="1" x14ac:dyDescent="0.15">
      <c r="A1507" s="65" t="s">
        <v>82</v>
      </c>
      <c r="B1507" s="10">
        <v>69845.289999999994</v>
      </c>
      <c r="C1507" s="10">
        <v>72435.27</v>
      </c>
      <c r="D1507" s="10">
        <v>71999.08</v>
      </c>
      <c r="E1507" s="10">
        <v>70952.97</v>
      </c>
      <c r="F1507" s="10">
        <v>82766.210000000006</v>
      </c>
      <c r="G1507" s="10">
        <v>84784</v>
      </c>
      <c r="H1507" s="10">
        <v>80114.11</v>
      </c>
      <c r="I1507" s="10">
        <v>80533.929999999993</v>
      </c>
      <c r="J1507" s="10">
        <v>82290.850000000006</v>
      </c>
      <c r="K1507" s="10">
        <v>41294.46</v>
      </c>
      <c r="L1507" s="10">
        <f t="shared" si="106"/>
        <v>737016.17</v>
      </c>
    </row>
    <row r="1508" spans="1:12" ht="13" hidden="1" x14ac:dyDescent="0.15">
      <c r="A1508" s="65" t="s">
        <v>83</v>
      </c>
      <c r="B1508" s="10">
        <v>67389.23</v>
      </c>
      <c r="C1508" s="10">
        <v>70462.899999999994</v>
      </c>
      <c r="D1508" s="10">
        <v>42552.54</v>
      </c>
      <c r="E1508" s="10">
        <v>47109.440000000002</v>
      </c>
      <c r="F1508" s="10">
        <v>71149.649999999994</v>
      </c>
      <c r="G1508" s="10">
        <v>63646.04</v>
      </c>
      <c r="H1508" s="10">
        <v>56655.199999999997</v>
      </c>
      <c r="I1508" s="10">
        <v>40867.1</v>
      </c>
      <c r="J1508" s="10">
        <v>74381.75</v>
      </c>
      <c r="K1508" s="10">
        <v>39644.019999999997</v>
      </c>
      <c r="L1508" s="10">
        <f t="shared" si="106"/>
        <v>573857.87</v>
      </c>
    </row>
    <row r="1509" spans="1:12" ht="13" hidden="1" x14ac:dyDescent="0.15">
      <c r="A1509" s="65" t="s">
        <v>84</v>
      </c>
      <c r="B1509" s="10">
        <v>350.94</v>
      </c>
      <c r="C1509" s="10">
        <v>474.75</v>
      </c>
      <c r="D1509" s="10">
        <v>473.84</v>
      </c>
      <c r="E1509" s="10">
        <v>432.06</v>
      </c>
      <c r="F1509" s="10">
        <v>504.17</v>
      </c>
      <c r="G1509" s="10">
        <v>585.86</v>
      </c>
      <c r="H1509" s="10">
        <v>585.29</v>
      </c>
      <c r="I1509" s="10">
        <v>481.5</v>
      </c>
      <c r="J1509" s="10">
        <v>479.87</v>
      </c>
      <c r="K1509" s="10">
        <v>431.12</v>
      </c>
      <c r="L1509" s="10">
        <f t="shared" si="106"/>
        <v>4799.3999999999996</v>
      </c>
    </row>
    <row r="1510" spans="1:12" ht="13" hidden="1" x14ac:dyDescent="0.15">
      <c r="A1510" s="65" t="s">
        <v>90</v>
      </c>
      <c r="B1510" s="10">
        <v>5488.93</v>
      </c>
      <c r="C1510" s="10">
        <v>6128.46</v>
      </c>
      <c r="D1510" s="10">
        <v>5792.43</v>
      </c>
      <c r="E1510" s="10">
        <v>1842.92</v>
      </c>
      <c r="F1510" s="10">
        <v>4568.25</v>
      </c>
      <c r="G1510" s="10">
        <v>4357.6099999999997</v>
      </c>
      <c r="H1510" s="10">
        <v>6783.05</v>
      </c>
      <c r="I1510" s="10">
        <v>540.01</v>
      </c>
      <c r="J1510" s="10">
        <v>5853.43</v>
      </c>
      <c r="K1510" s="10">
        <v>116.48</v>
      </c>
      <c r="L1510" s="10">
        <f t="shared" si="106"/>
        <v>41471.570000000007</v>
      </c>
    </row>
    <row r="1511" spans="1:12" ht="13" hidden="1" x14ac:dyDescent="0.15">
      <c r="A1511" s="65" t="s">
        <v>91</v>
      </c>
      <c r="B1511" s="10">
        <v>351.18</v>
      </c>
      <c r="C1511" s="10">
        <v>717.48</v>
      </c>
      <c r="D1511" s="10">
        <v>761.34</v>
      </c>
      <c r="E1511" s="10">
        <v>329.68</v>
      </c>
      <c r="F1511" s="10">
        <v>134.44</v>
      </c>
      <c r="G1511" s="10">
        <v>1654.78</v>
      </c>
      <c r="H1511" s="10">
        <v>1060.6400000000001</v>
      </c>
      <c r="I1511" s="10">
        <v>594.65</v>
      </c>
      <c r="J1511" s="10">
        <v>684.73</v>
      </c>
      <c r="K1511" s="10">
        <v>642.84</v>
      </c>
      <c r="L1511" s="10">
        <f t="shared" si="106"/>
        <v>6931.76</v>
      </c>
    </row>
    <row r="1512" spans="1:12" ht="13" hidden="1" x14ac:dyDescent="0.15">
      <c r="A1512" s="65" t="s">
        <v>93</v>
      </c>
      <c r="B1512" s="10">
        <v>2099.2399999999998</v>
      </c>
      <c r="C1512" s="10">
        <v>910.01</v>
      </c>
      <c r="D1512" s="10">
        <v>169.26</v>
      </c>
      <c r="E1512" s="10">
        <v>326.52999999999997</v>
      </c>
      <c r="F1512" s="10">
        <v>179.64</v>
      </c>
      <c r="G1512" s="10">
        <v>4661.2299999999996</v>
      </c>
      <c r="H1512" s="10">
        <v>3545.25</v>
      </c>
      <c r="I1512" s="10">
        <v>4871.5</v>
      </c>
      <c r="J1512" s="10">
        <v>3673.89</v>
      </c>
      <c r="K1512" s="10">
        <v>1595.49</v>
      </c>
      <c r="L1512" s="10">
        <f t="shared" si="106"/>
        <v>22032.04</v>
      </c>
    </row>
    <row r="1513" spans="1:12" ht="13" hidden="1" x14ac:dyDescent="0.15">
      <c r="A1513" s="65" t="s">
        <v>94</v>
      </c>
      <c r="B1513" s="10">
        <v>127.7</v>
      </c>
      <c r="C1513" s="10">
        <v>0</v>
      </c>
      <c r="D1513" s="10">
        <v>55.03</v>
      </c>
      <c r="E1513" s="10">
        <v>244.28</v>
      </c>
      <c r="F1513" s="10">
        <v>1013.04</v>
      </c>
      <c r="G1513" s="10">
        <v>-1013.04</v>
      </c>
      <c r="H1513" s="10">
        <v>1161.1099999999999</v>
      </c>
      <c r="I1513" s="10">
        <v>451.49</v>
      </c>
      <c r="J1513" s="10">
        <v>0</v>
      </c>
      <c r="K1513" s="10">
        <v>0</v>
      </c>
      <c r="L1513" s="10">
        <f t="shared" si="106"/>
        <v>2039.61</v>
      </c>
    </row>
    <row r="1514" spans="1:12" ht="13" hidden="1" x14ac:dyDescent="0.15">
      <c r="A1514" s="65" t="s">
        <v>95</v>
      </c>
      <c r="B1514" s="10">
        <v>0</v>
      </c>
      <c r="C1514" s="10">
        <v>0</v>
      </c>
      <c r="D1514" s="10">
        <v>0</v>
      </c>
      <c r="E1514" s="10">
        <v>0</v>
      </c>
      <c r="F1514" s="10">
        <v>0</v>
      </c>
      <c r="G1514" s="10">
        <v>107</v>
      </c>
      <c r="H1514" s="10">
        <v>39.6</v>
      </c>
      <c r="I1514" s="10">
        <v>14.99</v>
      </c>
      <c r="J1514" s="10">
        <v>36.380000000000003</v>
      </c>
      <c r="K1514" s="10">
        <v>125.28</v>
      </c>
      <c r="L1514" s="10">
        <f t="shared" si="106"/>
        <v>323.25</v>
      </c>
    </row>
    <row r="1515" spans="1:12" ht="13" hidden="1" x14ac:dyDescent="0.15">
      <c r="A1515" s="65" t="s">
        <v>96</v>
      </c>
      <c r="B1515" s="10">
        <v>20000</v>
      </c>
      <c r="C1515" s="10">
        <v>0</v>
      </c>
      <c r="D1515" s="10">
        <v>0</v>
      </c>
      <c r="E1515" s="10">
        <v>0</v>
      </c>
      <c r="F1515" s="10">
        <v>19450.28</v>
      </c>
      <c r="G1515" s="10">
        <v>39200</v>
      </c>
      <c r="H1515" s="10">
        <v>22000</v>
      </c>
      <c r="I1515" s="10">
        <v>0</v>
      </c>
      <c r="J1515" s="10">
        <v>18000</v>
      </c>
      <c r="K1515" s="10">
        <v>19000</v>
      </c>
      <c r="L1515" s="10">
        <f t="shared" si="106"/>
        <v>137650.28</v>
      </c>
    </row>
    <row r="1516" spans="1:12" ht="13" hidden="1" x14ac:dyDescent="0.15">
      <c r="A1516" s="65" t="s">
        <v>98</v>
      </c>
      <c r="B1516" s="10">
        <v>3642.71</v>
      </c>
      <c r="C1516" s="10">
        <v>0</v>
      </c>
      <c r="D1516" s="10">
        <v>0</v>
      </c>
      <c r="E1516" s="10">
        <v>0</v>
      </c>
      <c r="F1516" s="10">
        <v>1350</v>
      </c>
      <c r="G1516" s="10">
        <v>795</v>
      </c>
      <c r="H1516" s="10">
        <v>0</v>
      </c>
      <c r="I1516" s="10">
        <v>3475</v>
      </c>
      <c r="J1516" s="10">
        <v>0</v>
      </c>
      <c r="K1516" s="10">
        <v>795</v>
      </c>
      <c r="L1516" s="10">
        <f t="shared" si="106"/>
        <v>10057.709999999999</v>
      </c>
    </row>
    <row r="1517" spans="1:12" ht="13" hidden="1" x14ac:dyDescent="0.15">
      <c r="A1517" s="65" t="s">
        <v>132</v>
      </c>
      <c r="B1517" s="10">
        <v>10811.14</v>
      </c>
      <c r="C1517" s="10">
        <v>10598.78</v>
      </c>
      <c r="D1517" s="10">
        <v>18669.080000000002</v>
      </c>
      <c r="E1517" s="10">
        <v>14152.1</v>
      </c>
      <c r="F1517" s="10">
        <v>8363.8700000000008</v>
      </c>
      <c r="G1517" s="10">
        <v>8080.02</v>
      </c>
      <c r="H1517" s="10">
        <v>11610.45</v>
      </c>
      <c r="I1517" s="10">
        <v>9167.4500000000007</v>
      </c>
      <c r="J1517" s="10">
        <v>9080.43</v>
      </c>
      <c r="K1517" s="10">
        <v>7464</v>
      </c>
      <c r="L1517" s="10">
        <f t="shared" si="106"/>
        <v>107997.32</v>
      </c>
    </row>
    <row r="1518" spans="1:12" ht="13" hidden="1" x14ac:dyDescent="0.15">
      <c r="A1518" s="65" t="s">
        <v>100</v>
      </c>
      <c r="B1518" s="10">
        <v>0</v>
      </c>
      <c r="C1518" s="10">
        <v>0</v>
      </c>
      <c r="D1518" s="10">
        <v>0</v>
      </c>
      <c r="E1518" s="10">
        <v>0</v>
      </c>
      <c r="F1518" s="10">
        <v>1032.68</v>
      </c>
      <c r="G1518" s="10">
        <v>0</v>
      </c>
      <c r="H1518" s="10">
        <v>368.24</v>
      </c>
      <c r="I1518" s="10">
        <v>0</v>
      </c>
      <c r="J1518" s="10">
        <v>91.72</v>
      </c>
      <c r="K1518" s="10">
        <v>192.95</v>
      </c>
      <c r="L1518" s="10">
        <f t="shared" si="106"/>
        <v>1685.5900000000001</v>
      </c>
    </row>
    <row r="1519" spans="1:12" ht="13" hidden="1" x14ac:dyDescent="0.15">
      <c r="A1519" s="65" t="s">
        <v>101</v>
      </c>
      <c r="B1519" s="10">
        <v>224642.79</v>
      </c>
      <c r="C1519" s="10">
        <v>38771.31</v>
      </c>
      <c r="D1519" s="10">
        <v>110750.51</v>
      </c>
      <c r="E1519" s="10">
        <v>40524.639999999999</v>
      </c>
      <c r="F1519" s="10">
        <v>27075.97</v>
      </c>
      <c r="G1519" s="10">
        <v>12124.78</v>
      </c>
      <c r="H1519" s="10">
        <v>79042.83</v>
      </c>
      <c r="I1519" s="10">
        <v>33554.22</v>
      </c>
      <c r="J1519" s="10">
        <v>9935.5300000000007</v>
      </c>
      <c r="K1519" s="10">
        <v>9311.09</v>
      </c>
      <c r="L1519" s="10">
        <f t="shared" si="106"/>
        <v>585733.66999999993</v>
      </c>
    </row>
    <row r="1520" spans="1:12" ht="13" hidden="1" x14ac:dyDescent="0.15">
      <c r="A1520" s="65" t="s">
        <v>171</v>
      </c>
      <c r="B1520" s="10">
        <v>5447.5</v>
      </c>
      <c r="C1520" s="10">
        <v>0</v>
      </c>
      <c r="D1520" s="10">
        <v>0</v>
      </c>
      <c r="E1520" s="10">
        <v>0</v>
      </c>
      <c r="F1520" s="10">
        <v>0</v>
      </c>
      <c r="G1520" s="10">
        <v>0</v>
      </c>
      <c r="H1520" s="10">
        <v>15000</v>
      </c>
      <c r="I1520" s="10">
        <v>703.8</v>
      </c>
      <c r="J1520" s="10">
        <v>0</v>
      </c>
      <c r="K1520" s="10">
        <v>0</v>
      </c>
      <c r="L1520" s="10">
        <f t="shared" si="106"/>
        <v>21151.3</v>
      </c>
    </row>
    <row r="1521" spans="1:12" ht="13" hidden="1" x14ac:dyDescent="0.15">
      <c r="A1521" s="65" t="s">
        <v>285</v>
      </c>
      <c r="B1521" s="10">
        <v>906971.64</v>
      </c>
      <c r="C1521" s="10">
        <v>836708.16</v>
      </c>
      <c r="D1521" s="10">
        <v>1004783.3</v>
      </c>
      <c r="E1521" s="10">
        <v>647006.13</v>
      </c>
      <c r="F1521" s="10">
        <v>824430.43</v>
      </c>
      <c r="G1521" s="10">
        <v>519184.91</v>
      </c>
      <c r="H1521" s="10">
        <v>778847.48</v>
      </c>
      <c r="I1521" s="10">
        <v>680687.08</v>
      </c>
      <c r="J1521" s="10">
        <v>790910.92</v>
      </c>
      <c r="K1521" s="10">
        <v>295072.76</v>
      </c>
      <c r="L1521" s="10">
        <f t="shared" si="106"/>
        <v>7284602.8100000005</v>
      </c>
    </row>
    <row r="1522" spans="1:12" ht="13" hidden="1" x14ac:dyDescent="0.15">
      <c r="A1522" s="65" t="s">
        <v>286</v>
      </c>
      <c r="B1522" s="10">
        <v>1605.65</v>
      </c>
      <c r="C1522" s="10">
        <v>47844.85</v>
      </c>
      <c r="D1522" s="10">
        <v>501.5</v>
      </c>
      <c r="E1522" s="10">
        <v>586.5</v>
      </c>
      <c r="F1522" s="10">
        <v>829.25</v>
      </c>
      <c r="G1522" s="10">
        <v>22263.91</v>
      </c>
      <c r="H1522" s="10">
        <v>1945</v>
      </c>
      <c r="I1522" s="10">
        <v>2056.5</v>
      </c>
      <c r="J1522" s="10">
        <v>5176.6499999999996</v>
      </c>
      <c r="K1522" s="10">
        <v>25685.78</v>
      </c>
      <c r="L1522" s="10">
        <f t="shared" si="106"/>
        <v>108495.59</v>
      </c>
    </row>
    <row r="1523" spans="1:12" ht="13" hidden="1" x14ac:dyDescent="0.15">
      <c r="A1523" s="65" t="s">
        <v>278</v>
      </c>
      <c r="B1523" s="10">
        <v>73249.990000000005</v>
      </c>
      <c r="C1523" s="10">
        <v>67875</v>
      </c>
      <c r="D1523" s="10">
        <v>0</v>
      </c>
      <c r="E1523" s="10">
        <v>0</v>
      </c>
      <c r="F1523" s="10">
        <v>0</v>
      </c>
      <c r="G1523" s="10">
        <v>0</v>
      </c>
      <c r="H1523" s="10">
        <v>0</v>
      </c>
      <c r="I1523" s="10">
        <v>0</v>
      </c>
      <c r="J1523" s="10">
        <v>0</v>
      </c>
      <c r="K1523" s="10">
        <v>0</v>
      </c>
      <c r="L1523" s="10">
        <f t="shared" si="106"/>
        <v>141124.99</v>
      </c>
    </row>
    <row r="1524" spans="1:12" ht="13" hidden="1" x14ac:dyDescent="0.15">
      <c r="A1524" s="65" t="s">
        <v>103</v>
      </c>
      <c r="B1524" s="10">
        <v>1523.76</v>
      </c>
      <c r="C1524" s="10">
        <v>-1523.76</v>
      </c>
      <c r="D1524" s="10">
        <v>82.02</v>
      </c>
      <c r="E1524" s="10">
        <v>265.76</v>
      </c>
      <c r="F1524" s="10">
        <v>188.78</v>
      </c>
      <c r="G1524" s="10">
        <v>66.33</v>
      </c>
      <c r="H1524" s="10">
        <v>30.55</v>
      </c>
      <c r="I1524" s="10">
        <v>-7.05</v>
      </c>
      <c r="J1524" s="10">
        <v>37.42</v>
      </c>
      <c r="K1524" s="10">
        <v>0</v>
      </c>
      <c r="L1524" s="10">
        <f t="shared" si="106"/>
        <v>663.81</v>
      </c>
    </row>
    <row r="1525" spans="1:12" ht="13" hidden="1" x14ac:dyDescent="0.15">
      <c r="A1525" s="65" t="s">
        <v>104</v>
      </c>
      <c r="B1525" s="10">
        <v>1047.6400000000001</v>
      </c>
      <c r="C1525" s="10">
        <v>1773.65</v>
      </c>
      <c r="D1525" s="10">
        <v>3904.29</v>
      </c>
      <c r="E1525" s="10">
        <v>1880.53</v>
      </c>
      <c r="F1525" s="10">
        <v>1889.59</v>
      </c>
      <c r="G1525" s="10">
        <v>-259.70999999999998</v>
      </c>
      <c r="H1525" s="10">
        <v>173.7</v>
      </c>
      <c r="I1525" s="10">
        <v>626.79</v>
      </c>
      <c r="J1525" s="10">
        <v>517.16999999999996</v>
      </c>
      <c r="K1525" s="10">
        <v>297.39999999999998</v>
      </c>
      <c r="L1525" s="10">
        <f t="shared" si="106"/>
        <v>11851.050000000003</v>
      </c>
    </row>
    <row r="1526" spans="1:12" ht="13" hidden="1" x14ac:dyDescent="0.15">
      <c r="A1526" s="65" t="s">
        <v>105</v>
      </c>
      <c r="B1526" s="10">
        <v>78881.06</v>
      </c>
      <c r="C1526" s="10">
        <v>65590.63</v>
      </c>
      <c r="D1526" s="10">
        <v>61688.33</v>
      </c>
      <c r="E1526" s="10">
        <v>53829.38</v>
      </c>
      <c r="F1526" s="10">
        <v>53824.63</v>
      </c>
      <c r="G1526" s="10">
        <v>55077.599999999999</v>
      </c>
      <c r="H1526" s="10">
        <v>65152.21</v>
      </c>
      <c r="I1526" s="10">
        <v>88906.63</v>
      </c>
      <c r="J1526" s="10">
        <v>98432.41</v>
      </c>
      <c r="K1526" s="10">
        <v>58875.199999999997</v>
      </c>
      <c r="L1526" s="10">
        <f t="shared" si="106"/>
        <v>680258.08</v>
      </c>
    </row>
    <row r="1527" spans="1:12" ht="13" hidden="1" x14ac:dyDescent="0.15">
      <c r="A1527" s="65" t="s">
        <v>107</v>
      </c>
      <c r="B1527" s="10">
        <v>217.27</v>
      </c>
      <c r="C1527" s="10">
        <v>157.63</v>
      </c>
      <c r="D1527" s="10">
        <v>589.85</v>
      </c>
      <c r="E1527" s="10">
        <v>629.08000000000004</v>
      </c>
      <c r="F1527" s="10">
        <v>404.3</v>
      </c>
      <c r="G1527" s="10">
        <v>425.12</v>
      </c>
      <c r="H1527" s="10">
        <v>449.06</v>
      </c>
      <c r="I1527" s="10">
        <v>297.45999999999998</v>
      </c>
      <c r="J1527" s="10">
        <v>497.85</v>
      </c>
      <c r="K1527" s="10">
        <v>0</v>
      </c>
      <c r="L1527" s="10">
        <f t="shared" si="106"/>
        <v>3667.62</v>
      </c>
    </row>
    <row r="1528" spans="1:12" ht="13" hidden="1" x14ac:dyDescent="0.15">
      <c r="A1528" s="65" t="s">
        <v>287</v>
      </c>
      <c r="B1528" s="10">
        <v>0</v>
      </c>
      <c r="C1528" s="10">
        <v>105943.09</v>
      </c>
      <c r="D1528" s="10">
        <v>136265.16</v>
      </c>
      <c r="E1528" s="10">
        <v>152298.72</v>
      </c>
      <c r="F1528" s="10">
        <v>152298.72</v>
      </c>
      <c r="G1528" s="10">
        <v>152298.72</v>
      </c>
      <c r="H1528" s="10">
        <v>138024.45000000001</v>
      </c>
      <c r="I1528" s="10">
        <v>142943.28</v>
      </c>
      <c r="J1528" s="10">
        <v>143918.28</v>
      </c>
      <c r="K1528" s="10">
        <v>95945.52</v>
      </c>
      <c r="L1528" s="10">
        <f t="shared" si="106"/>
        <v>1219935.94</v>
      </c>
    </row>
    <row r="1529" spans="1:12" ht="13" hidden="1" x14ac:dyDescent="0.15">
      <c r="A1529" s="65" t="s">
        <v>133</v>
      </c>
      <c r="B1529" s="10">
        <v>580.86</v>
      </c>
      <c r="C1529" s="10">
        <v>1381.23</v>
      </c>
      <c r="D1529" s="10">
        <v>603.02</v>
      </c>
      <c r="E1529" s="10">
        <v>2337.4</v>
      </c>
      <c r="F1529" s="10">
        <v>2310.1799999999998</v>
      </c>
      <c r="G1529" s="10">
        <v>326.75</v>
      </c>
      <c r="H1529" s="10">
        <v>0</v>
      </c>
      <c r="I1529" s="10">
        <v>0</v>
      </c>
      <c r="J1529" s="10">
        <v>0</v>
      </c>
      <c r="K1529" s="10">
        <v>746.08</v>
      </c>
      <c r="L1529" s="10">
        <f t="shared" si="106"/>
        <v>8285.52</v>
      </c>
    </row>
    <row r="1530" spans="1:12" ht="13" hidden="1" x14ac:dyDescent="0.15">
      <c r="A1530" s="65" t="s">
        <v>110</v>
      </c>
      <c r="B1530" s="10">
        <v>3562.45</v>
      </c>
      <c r="C1530" s="10">
        <v>0</v>
      </c>
      <c r="D1530" s="10">
        <v>0</v>
      </c>
      <c r="E1530" s="10">
        <v>0</v>
      </c>
      <c r="F1530" s="10">
        <v>0</v>
      </c>
      <c r="G1530" s="10">
        <v>0</v>
      </c>
      <c r="H1530" s="10">
        <v>0</v>
      </c>
      <c r="I1530" s="10">
        <v>0</v>
      </c>
      <c r="J1530" s="10">
        <v>0</v>
      </c>
      <c r="K1530" s="10">
        <v>0</v>
      </c>
      <c r="L1530" s="10">
        <f t="shared" si="106"/>
        <v>3562.45</v>
      </c>
    </row>
    <row r="1531" spans="1:12" ht="13" hidden="1" x14ac:dyDescent="0.15">
      <c r="A1531" s="65" t="s">
        <v>111</v>
      </c>
      <c r="B1531" s="10">
        <v>12.6</v>
      </c>
      <c r="C1531" s="10">
        <v>12.6</v>
      </c>
      <c r="D1531" s="10">
        <v>12.6</v>
      </c>
      <c r="E1531" s="10">
        <v>12.6</v>
      </c>
      <c r="F1531" s="10">
        <v>2.73</v>
      </c>
      <c r="G1531" s="10">
        <v>0</v>
      </c>
      <c r="H1531" s="10">
        <v>0</v>
      </c>
      <c r="I1531" s="10">
        <v>0</v>
      </c>
      <c r="J1531" s="10">
        <v>0</v>
      </c>
      <c r="K1531" s="10">
        <v>0</v>
      </c>
      <c r="L1531" s="10">
        <f t="shared" si="106"/>
        <v>53.129999999999995</v>
      </c>
    </row>
    <row r="1532" spans="1:12" ht="13" hidden="1" x14ac:dyDescent="0.15">
      <c r="A1532" s="65" t="s">
        <v>112</v>
      </c>
      <c r="B1532" s="10">
        <v>2802.6</v>
      </c>
      <c r="C1532" s="10">
        <v>2787.49</v>
      </c>
      <c r="D1532" s="10">
        <v>3106.47</v>
      </c>
      <c r="E1532" s="10">
        <v>3363.12</v>
      </c>
      <c r="F1532" s="10">
        <v>3835.77</v>
      </c>
      <c r="G1532" s="10">
        <v>3637.27</v>
      </c>
      <c r="H1532" s="10">
        <v>3671.98</v>
      </c>
      <c r="I1532" s="10">
        <v>4150.95</v>
      </c>
      <c r="J1532" s="10">
        <v>3570.08</v>
      </c>
      <c r="K1532" s="10">
        <v>1892.04</v>
      </c>
      <c r="L1532" s="10">
        <f t="shared" ref="L1532:L1554" si="107">SUM(B1532:K1532)</f>
        <v>32817.770000000004</v>
      </c>
    </row>
    <row r="1533" spans="1:12" ht="13" hidden="1" x14ac:dyDescent="0.15">
      <c r="A1533" s="65" t="s">
        <v>136</v>
      </c>
      <c r="B1533" s="10">
        <v>58.17</v>
      </c>
      <c r="C1533" s="10">
        <v>58.17</v>
      </c>
      <c r="D1533" s="10">
        <v>58.17</v>
      </c>
      <c r="E1533" s="10">
        <v>58.17</v>
      </c>
      <c r="F1533" s="10">
        <v>56.48</v>
      </c>
      <c r="G1533" s="10">
        <v>36.119999999999997</v>
      </c>
      <c r="H1533" s="10">
        <v>36.119999999999997</v>
      </c>
      <c r="I1533" s="10">
        <v>36.119999999999997</v>
      </c>
      <c r="J1533" s="10">
        <v>36.119999999999997</v>
      </c>
      <c r="K1533" s="10">
        <v>12.92</v>
      </c>
      <c r="L1533" s="10">
        <f t="shared" si="107"/>
        <v>446.56000000000006</v>
      </c>
    </row>
    <row r="1534" spans="1:12" ht="13" hidden="1" x14ac:dyDescent="0.15">
      <c r="A1534" s="65" t="s">
        <v>137</v>
      </c>
      <c r="B1534" s="10">
        <v>34.950000000000003</v>
      </c>
      <c r="C1534" s="10">
        <v>34.950000000000003</v>
      </c>
      <c r="D1534" s="10">
        <v>32.15</v>
      </c>
      <c r="E1534" s="10">
        <v>29.22</v>
      </c>
      <c r="F1534" s="10">
        <v>52.36</v>
      </c>
      <c r="G1534" s="10">
        <v>63.93</v>
      </c>
      <c r="H1534" s="10">
        <v>63.93</v>
      </c>
      <c r="I1534" s="10">
        <v>63.93</v>
      </c>
      <c r="J1534" s="10">
        <v>63.93</v>
      </c>
      <c r="K1534" s="10">
        <v>42.62</v>
      </c>
      <c r="L1534" s="10">
        <f t="shared" si="107"/>
        <v>481.97</v>
      </c>
    </row>
    <row r="1535" spans="1:12" ht="13" hidden="1" x14ac:dyDescent="0.15">
      <c r="A1535" s="65" t="s">
        <v>115</v>
      </c>
      <c r="B1535" s="10">
        <v>0</v>
      </c>
      <c r="C1535" s="10">
        <v>-500</v>
      </c>
      <c r="D1535" s="10">
        <v>0</v>
      </c>
      <c r="E1535" s="10">
        <v>0</v>
      </c>
      <c r="F1535" s="10">
        <v>0</v>
      </c>
      <c r="G1535" s="10">
        <v>0</v>
      </c>
      <c r="H1535" s="10">
        <v>0</v>
      </c>
      <c r="I1535" s="10">
        <v>0</v>
      </c>
      <c r="J1535" s="10">
        <v>0</v>
      </c>
      <c r="K1535" s="10">
        <v>0</v>
      </c>
      <c r="L1535" s="10">
        <f t="shared" si="107"/>
        <v>-500</v>
      </c>
    </row>
    <row r="1536" spans="1:12" ht="13" hidden="1" x14ac:dyDescent="0.15">
      <c r="A1536" s="65" t="s">
        <v>288</v>
      </c>
      <c r="B1536" s="10">
        <v>9505</v>
      </c>
      <c r="C1536" s="10">
        <v>286480</v>
      </c>
      <c r="D1536" s="10">
        <v>57204</v>
      </c>
      <c r="E1536" s="10">
        <v>304198</v>
      </c>
      <c r="F1536" s="10">
        <v>0</v>
      </c>
      <c r="G1536" s="10">
        <v>0</v>
      </c>
      <c r="H1536" s="10">
        <v>0</v>
      </c>
      <c r="I1536" s="10">
        <v>85514</v>
      </c>
      <c r="J1536" s="10">
        <v>0</v>
      </c>
      <c r="K1536" s="10">
        <v>0</v>
      </c>
      <c r="L1536" s="10">
        <f t="shared" si="107"/>
        <v>742901</v>
      </c>
    </row>
    <row r="1537" spans="1:12" ht="13" hidden="1" x14ac:dyDescent="0.15">
      <c r="A1537" s="65" t="s">
        <v>242</v>
      </c>
      <c r="B1537" s="10">
        <v>32458.33</v>
      </c>
      <c r="C1537" s="10">
        <v>20693.37</v>
      </c>
      <c r="D1537" s="10">
        <v>15760.35</v>
      </c>
      <c r="E1537" s="10">
        <v>13433.97</v>
      </c>
      <c r="F1537" s="10">
        <v>34341.9</v>
      </c>
      <c r="G1537" s="10">
        <v>60290.81</v>
      </c>
      <c r="H1537" s="10">
        <v>65149.78</v>
      </c>
      <c r="I1537" s="10">
        <v>-75041.990000000005</v>
      </c>
      <c r="J1537" s="10">
        <v>37806.080000000002</v>
      </c>
      <c r="K1537" s="10">
        <v>40371.03</v>
      </c>
      <c r="L1537" s="10">
        <f t="shared" si="107"/>
        <v>245263.63000000003</v>
      </c>
    </row>
    <row r="1538" spans="1:12" ht="13" hidden="1" x14ac:dyDescent="0.15">
      <c r="A1538" s="65" t="s">
        <v>142</v>
      </c>
      <c r="B1538" s="10">
        <v>4451.67</v>
      </c>
      <c r="C1538" s="10">
        <v>-15679.61</v>
      </c>
      <c r="D1538" s="10">
        <v>525.70000000000005</v>
      </c>
      <c r="E1538" s="10">
        <v>2395.7600000000002</v>
      </c>
      <c r="F1538" s="10">
        <v>-256640.91</v>
      </c>
      <c r="G1538" s="10">
        <v>-243959.66</v>
      </c>
      <c r="H1538" s="10">
        <v>8694.98</v>
      </c>
      <c r="I1538" s="10">
        <v>0</v>
      </c>
      <c r="J1538" s="10">
        <v>8.5500000000000007</v>
      </c>
      <c r="K1538" s="10">
        <v>-194796.29</v>
      </c>
      <c r="L1538" s="10">
        <f t="shared" si="107"/>
        <v>-694999.81</v>
      </c>
    </row>
    <row r="1539" spans="1:12" ht="13" hidden="1" x14ac:dyDescent="0.15">
      <c r="A1539" s="65" t="s">
        <v>143</v>
      </c>
      <c r="B1539" s="10">
        <v>146059.09</v>
      </c>
      <c r="C1539" s="10">
        <v>119065.92</v>
      </c>
      <c r="D1539" s="10">
        <v>23466.7</v>
      </c>
      <c r="E1539" s="10">
        <v>0</v>
      </c>
      <c r="F1539" s="10">
        <v>343.01</v>
      </c>
      <c r="G1539" s="10">
        <v>412.5</v>
      </c>
      <c r="H1539" s="10">
        <v>-3989.29</v>
      </c>
      <c r="I1539" s="10">
        <v>470.46</v>
      </c>
      <c r="J1539" s="10">
        <v>10295.42</v>
      </c>
      <c r="K1539" s="10">
        <v>1839.81</v>
      </c>
      <c r="L1539" s="10">
        <f t="shared" si="107"/>
        <v>297963.62000000005</v>
      </c>
    </row>
    <row r="1540" spans="1:12" ht="13" hidden="1" x14ac:dyDescent="0.15">
      <c r="A1540" s="65" t="s">
        <v>117</v>
      </c>
      <c r="B1540" s="10">
        <v>81523.710000000006</v>
      </c>
      <c r="C1540" s="10">
        <v>49204.94</v>
      </c>
      <c r="D1540" s="10">
        <v>49341.56</v>
      </c>
      <c r="E1540" s="10">
        <v>54414.92</v>
      </c>
      <c r="F1540" s="10">
        <v>113593.18</v>
      </c>
      <c r="G1540" s="10">
        <v>18891.07</v>
      </c>
      <c r="H1540" s="10">
        <v>63932.58</v>
      </c>
      <c r="I1540" s="10">
        <v>86382.46</v>
      </c>
      <c r="J1540" s="10">
        <v>90889.55</v>
      </c>
      <c r="K1540" s="10">
        <v>97585.23</v>
      </c>
      <c r="L1540" s="10">
        <f t="shared" si="107"/>
        <v>705759.20000000007</v>
      </c>
    </row>
    <row r="1541" spans="1:12" ht="13" hidden="1" x14ac:dyDescent="0.15">
      <c r="A1541" s="65" t="s">
        <v>241</v>
      </c>
      <c r="B1541" s="10">
        <v>-3799.17</v>
      </c>
      <c r="C1541" s="10">
        <v>0</v>
      </c>
      <c r="D1541" s="10">
        <v>0</v>
      </c>
      <c r="E1541" s="10">
        <v>0</v>
      </c>
      <c r="F1541" s="10">
        <v>163251.98000000001</v>
      </c>
      <c r="G1541" s="10">
        <v>123869.27</v>
      </c>
      <c r="H1541" s="10">
        <v>126931.96</v>
      </c>
      <c r="I1541" s="10">
        <v>140499.99</v>
      </c>
      <c r="J1541" s="10">
        <v>124692.51</v>
      </c>
      <c r="K1541" s="10">
        <v>60445.37</v>
      </c>
      <c r="L1541" s="10">
        <f t="shared" si="107"/>
        <v>735891.91</v>
      </c>
    </row>
    <row r="1542" spans="1:12" ht="13" hidden="1" x14ac:dyDescent="0.15">
      <c r="A1542" s="65" t="s">
        <v>279</v>
      </c>
      <c r="B1542" s="10">
        <v>5222.32</v>
      </c>
      <c r="C1542" s="10">
        <v>4212.75</v>
      </c>
      <c r="D1542" s="10">
        <v>3933.59</v>
      </c>
      <c r="E1542" s="10">
        <v>2023.53</v>
      </c>
      <c r="F1542" s="10">
        <v>2191.7199999999998</v>
      </c>
      <c r="G1542" s="10">
        <v>4627.79</v>
      </c>
      <c r="H1542" s="10">
        <v>5608.94</v>
      </c>
      <c r="I1542" s="10">
        <v>-12428.45</v>
      </c>
      <c r="J1542" s="10">
        <v>0</v>
      </c>
      <c r="K1542" s="10">
        <v>0</v>
      </c>
      <c r="L1542" s="10">
        <f t="shared" si="107"/>
        <v>15392.189999999999</v>
      </c>
    </row>
    <row r="1543" spans="1:12" ht="13" hidden="1" x14ac:dyDescent="0.15">
      <c r="A1543" s="65" t="s">
        <v>240</v>
      </c>
      <c r="B1543" s="10">
        <v>0</v>
      </c>
      <c r="C1543" s="10">
        <v>0</v>
      </c>
      <c r="D1543" s="10">
        <v>0</v>
      </c>
      <c r="E1543" s="10">
        <v>0</v>
      </c>
      <c r="F1543" s="10">
        <v>0</v>
      </c>
      <c r="G1543" s="10">
        <v>0</v>
      </c>
      <c r="H1543" s="10">
        <v>1710</v>
      </c>
      <c r="I1543" s="10">
        <v>0</v>
      </c>
      <c r="J1543" s="10">
        <v>37.5</v>
      </c>
      <c r="K1543" s="10">
        <v>0</v>
      </c>
      <c r="L1543" s="10">
        <f t="shared" si="107"/>
        <v>1747.5</v>
      </c>
    </row>
    <row r="1544" spans="1:12" ht="13" hidden="1" x14ac:dyDescent="0.15">
      <c r="A1544" s="65" t="s">
        <v>239</v>
      </c>
      <c r="B1544" s="10">
        <v>0</v>
      </c>
      <c r="C1544" s="10">
        <v>0</v>
      </c>
      <c r="D1544" s="10">
        <v>0</v>
      </c>
      <c r="E1544" s="10">
        <v>18.96</v>
      </c>
      <c r="F1544" s="10">
        <v>109.28</v>
      </c>
      <c r="G1544" s="10">
        <v>40.18</v>
      </c>
      <c r="H1544" s="10">
        <v>0</v>
      </c>
      <c r="I1544" s="10">
        <v>-470.46</v>
      </c>
      <c r="J1544" s="10">
        <v>0</v>
      </c>
      <c r="K1544" s="10">
        <v>0</v>
      </c>
      <c r="L1544" s="10">
        <f t="shared" si="107"/>
        <v>-302.03999999999996</v>
      </c>
    </row>
    <row r="1545" spans="1:12" ht="13" hidden="1" x14ac:dyDescent="0.15">
      <c r="A1545" s="65" t="s">
        <v>120</v>
      </c>
      <c r="B1545" s="10">
        <v>352.2</v>
      </c>
      <c r="C1545" s="10">
        <v>39.25</v>
      </c>
      <c r="D1545" s="10">
        <v>0</v>
      </c>
      <c r="E1545" s="10">
        <v>0</v>
      </c>
      <c r="F1545" s="10">
        <v>15.76</v>
      </c>
      <c r="G1545" s="10">
        <v>39.950000000000003</v>
      </c>
      <c r="H1545" s="10">
        <v>395.29</v>
      </c>
      <c r="I1545" s="10">
        <v>177.61</v>
      </c>
      <c r="J1545" s="10">
        <v>688.87</v>
      </c>
      <c r="K1545" s="10">
        <v>5.97</v>
      </c>
      <c r="L1545" s="10">
        <f t="shared" si="107"/>
        <v>1714.9</v>
      </c>
    </row>
    <row r="1546" spans="1:12" ht="13" hidden="1" x14ac:dyDescent="0.15">
      <c r="A1546" s="65" t="s">
        <v>121</v>
      </c>
      <c r="B1546" s="10">
        <v>0</v>
      </c>
      <c r="C1546" s="10">
        <v>-13062.82</v>
      </c>
      <c r="D1546" s="10">
        <v>0</v>
      </c>
      <c r="E1546" s="10">
        <v>0</v>
      </c>
      <c r="F1546" s="10">
        <v>0</v>
      </c>
      <c r="G1546" s="10">
        <v>0</v>
      </c>
      <c r="H1546" s="10">
        <v>0</v>
      </c>
      <c r="I1546" s="10">
        <v>0</v>
      </c>
      <c r="J1546" s="10">
        <v>0</v>
      </c>
      <c r="K1546" s="10">
        <v>0</v>
      </c>
      <c r="L1546" s="10">
        <f t="shared" si="107"/>
        <v>-13062.82</v>
      </c>
    </row>
    <row r="1547" spans="1:12" ht="13" hidden="1" x14ac:dyDescent="0.15">
      <c r="A1547" s="65" t="s">
        <v>123</v>
      </c>
      <c r="B1547" s="10">
        <v>0</v>
      </c>
      <c r="C1547" s="10">
        <v>12241.11</v>
      </c>
      <c r="D1547" s="10">
        <v>10757.68</v>
      </c>
      <c r="E1547" s="10">
        <v>11226.66</v>
      </c>
      <c r="F1547" s="10">
        <v>16093.75</v>
      </c>
      <c r="G1547" s="10">
        <v>17503.060000000001</v>
      </c>
      <c r="H1547" s="10">
        <v>20074.34</v>
      </c>
      <c r="I1547" s="10">
        <v>21790.74</v>
      </c>
      <c r="J1547" s="10">
        <v>16426.52</v>
      </c>
      <c r="K1547" s="10">
        <v>13324.93</v>
      </c>
      <c r="L1547" s="10">
        <f t="shared" si="107"/>
        <v>139438.79</v>
      </c>
    </row>
    <row r="1548" spans="1:12" ht="13" hidden="1" x14ac:dyDescent="0.15">
      <c r="A1548" s="65" t="s">
        <v>124</v>
      </c>
      <c r="B1548" s="10">
        <v>0</v>
      </c>
      <c r="C1548" s="10">
        <v>51799.73</v>
      </c>
      <c r="D1548" s="10">
        <v>60974.38</v>
      </c>
      <c r="E1548" s="10">
        <v>69036.55</v>
      </c>
      <c r="F1548" s="10">
        <v>69379.67</v>
      </c>
      <c r="G1548" s="10">
        <v>75573.100000000006</v>
      </c>
      <c r="H1548" s="10">
        <v>73341.7</v>
      </c>
      <c r="I1548" s="10">
        <v>81177.61</v>
      </c>
      <c r="J1548" s="10">
        <v>74319.31</v>
      </c>
      <c r="K1548" s="10">
        <v>47421.38</v>
      </c>
      <c r="L1548" s="10">
        <f t="shared" si="107"/>
        <v>603023.43000000005</v>
      </c>
    </row>
    <row r="1549" spans="1:12" ht="13" hidden="1" x14ac:dyDescent="0.15">
      <c r="A1549" s="65" t="s">
        <v>289</v>
      </c>
      <c r="B1549" s="10">
        <v>0</v>
      </c>
      <c r="C1549" s="10">
        <v>-109406.49</v>
      </c>
      <c r="D1549" s="10">
        <v>-136265.16</v>
      </c>
      <c r="E1549" s="10">
        <v>-152298.73000000001</v>
      </c>
      <c r="F1549" s="10">
        <v>-152298.74</v>
      </c>
      <c r="G1549" s="10">
        <v>-152298.72</v>
      </c>
      <c r="H1549" s="10">
        <v>-138024.45000000001</v>
      </c>
      <c r="I1549" s="10">
        <v>-142943.28</v>
      </c>
      <c r="J1549" s="10">
        <v>-143918.28</v>
      </c>
      <c r="K1549" s="10">
        <v>-95945.52</v>
      </c>
      <c r="L1549" s="10">
        <f t="shared" si="107"/>
        <v>-1223399.3700000001</v>
      </c>
    </row>
    <row r="1550" spans="1:12" ht="13" hidden="1" x14ac:dyDescent="0.15">
      <c r="A1550" s="65" t="s">
        <v>125</v>
      </c>
      <c r="B1550" s="10">
        <v>48832.83</v>
      </c>
      <c r="C1550" s="10">
        <v>84860.28</v>
      </c>
      <c r="D1550" s="10">
        <v>67409.88</v>
      </c>
      <c r="E1550" s="10">
        <v>78484.73</v>
      </c>
      <c r="F1550" s="10">
        <v>445107.14</v>
      </c>
      <c r="G1550" s="10">
        <v>120368.11</v>
      </c>
      <c r="H1550" s="10">
        <v>137596.24</v>
      </c>
      <c r="I1550" s="10">
        <v>137506.59</v>
      </c>
      <c r="J1550" s="10">
        <v>79875.520000000004</v>
      </c>
      <c r="K1550" s="10">
        <v>11887.83</v>
      </c>
      <c r="L1550" s="10">
        <f t="shared" si="107"/>
        <v>1211929.1500000001</v>
      </c>
    </row>
    <row r="1551" spans="1:12" ht="13" hidden="1" x14ac:dyDescent="0.15">
      <c r="A1551" s="65" t="s">
        <v>126</v>
      </c>
      <c r="B1551" s="10">
        <v>75972.11</v>
      </c>
      <c r="C1551" s="10">
        <v>85941.91</v>
      </c>
      <c r="D1551" s="10">
        <v>65727.77</v>
      </c>
      <c r="E1551" s="10">
        <v>26517.33</v>
      </c>
      <c r="F1551" s="10">
        <v>25685.23</v>
      </c>
      <c r="G1551" s="10">
        <v>14109.69</v>
      </c>
      <c r="H1551" s="10">
        <v>16442.97</v>
      </c>
      <c r="I1551" s="10">
        <v>11997.37</v>
      </c>
      <c r="J1551" s="10">
        <v>16104.87</v>
      </c>
      <c r="K1551" s="10">
        <v>5730.37</v>
      </c>
      <c r="L1551" s="10">
        <f t="shared" si="107"/>
        <v>344229.62</v>
      </c>
    </row>
    <row r="1552" spans="1:12" ht="13" hidden="1" x14ac:dyDescent="0.15">
      <c r="A1552" s="65" t="s">
        <v>127</v>
      </c>
      <c r="B1552" s="10">
        <v>21427.95</v>
      </c>
      <c r="C1552" s="10">
        <v>23656.33</v>
      </c>
      <c r="D1552" s="10">
        <v>28501.22</v>
      </c>
      <c r="E1552" s="10">
        <v>34626.089999999997</v>
      </c>
      <c r="F1552" s="10">
        <v>44600.03</v>
      </c>
      <c r="G1552" s="10">
        <v>35972.36</v>
      </c>
      <c r="H1552" s="10">
        <v>32982.050000000003</v>
      </c>
      <c r="I1552" s="10">
        <v>42942.87</v>
      </c>
      <c r="J1552" s="10">
        <v>46826.47</v>
      </c>
      <c r="K1552" s="10">
        <v>31018.53</v>
      </c>
      <c r="L1552" s="10">
        <f t="shared" si="107"/>
        <v>342553.9</v>
      </c>
    </row>
    <row r="1553" spans="1:12" ht="13" hidden="1" x14ac:dyDescent="0.15">
      <c r="A1553" s="65" t="s">
        <v>128</v>
      </c>
      <c r="B1553" s="10">
        <v>3303.8</v>
      </c>
      <c r="C1553" s="10">
        <v>0</v>
      </c>
      <c r="D1553" s="10">
        <v>0</v>
      </c>
      <c r="E1553" s="10">
        <v>0</v>
      </c>
      <c r="F1553" s="10">
        <v>0</v>
      </c>
      <c r="G1553" s="10">
        <v>0</v>
      </c>
      <c r="H1553" s="10">
        <v>0</v>
      </c>
      <c r="I1553" s="10">
        <v>0</v>
      </c>
      <c r="J1553" s="10">
        <v>0</v>
      </c>
      <c r="K1553" s="10">
        <v>0</v>
      </c>
      <c r="L1553" s="10">
        <f t="shared" si="107"/>
        <v>3303.8</v>
      </c>
    </row>
    <row r="1554" spans="1:12" ht="13" hidden="1" x14ac:dyDescent="0.15">
      <c r="A1554" s="65" t="s">
        <v>129</v>
      </c>
      <c r="B1554" s="10">
        <v>0</v>
      </c>
      <c r="C1554" s="10">
        <v>0</v>
      </c>
      <c r="D1554" s="10">
        <v>25291.46</v>
      </c>
      <c r="E1554" s="10">
        <v>75423.47</v>
      </c>
      <c r="F1554" s="10">
        <v>73437.73</v>
      </c>
      <c r="G1554" s="10">
        <v>100705.94</v>
      </c>
      <c r="H1554" s="10">
        <v>99336.98</v>
      </c>
      <c r="I1554" s="10">
        <v>94641.97</v>
      </c>
      <c r="J1554" s="10">
        <v>99614.080000000002</v>
      </c>
      <c r="K1554" s="10">
        <v>75007.490000000005</v>
      </c>
      <c r="L1554" s="10">
        <f t="shared" si="107"/>
        <v>643459.11999999988</v>
      </c>
    </row>
    <row r="1555" spans="1:12" ht="13" hidden="1" x14ac:dyDescent="0.15">
      <c r="A1555" s="66" t="s">
        <v>290</v>
      </c>
      <c r="B1555" s="16">
        <f t="shared" ref="B1555:L1555" si="108">SUM(B1500:B1554)</f>
        <v>2723639.5500000003</v>
      </c>
      <c r="C1555" s="16">
        <f t="shared" si="108"/>
        <v>2546180.0700000003</v>
      </c>
      <c r="D1555" s="16">
        <f t="shared" si="108"/>
        <v>2412342.5900000008</v>
      </c>
      <c r="E1555" s="16">
        <f t="shared" si="108"/>
        <v>2266304.79</v>
      </c>
      <c r="F1555" s="16">
        <f t="shared" si="108"/>
        <v>2709659.5699999994</v>
      </c>
      <c r="G1555" s="16">
        <f t="shared" si="108"/>
        <v>1946603.7600000007</v>
      </c>
      <c r="H1555" s="16">
        <f t="shared" si="108"/>
        <v>2580657.75</v>
      </c>
      <c r="I1555" s="16">
        <f t="shared" si="108"/>
        <v>2405095.5600000005</v>
      </c>
      <c r="J1555" s="16">
        <f t="shared" si="108"/>
        <v>2617687.83</v>
      </c>
      <c r="K1555" s="16">
        <f t="shared" si="108"/>
        <v>1152540.21</v>
      </c>
      <c r="L1555" s="16">
        <f t="shared" si="108"/>
        <v>23360711.679999989</v>
      </c>
    </row>
    <row r="1556" spans="1:12" ht="13" hidden="1" x14ac:dyDescent="0.15">
      <c r="A1556" s="64" t="s">
        <v>291</v>
      </c>
      <c r="B1556" s="7"/>
      <c r="C1556" s="7"/>
      <c r="D1556" s="7"/>
      <c r="E1556" s="7"/>
      <c r="F1556" s="7"/>
      <c r="G1556" s="7"/>
      <c r="H1556" s="7"/>
      <c r="I1556" s="7"/>
      <c r="J1556" s="7"/>
      <c r="K1556" s="7"/>
      <c r="L1556" s="7"/>
    </row>
    <row r="1557" spans="1:12" ht="13" hidden="1" x14ac:dyDescent="0.15">
      <c r="A1557" s="65" t="s">
        <v>71</v>
      </c>
      <c r="B1557" s="10">
        <v>228749.22</v>
      </c>
      <c r="C1557" s="10">
        <v>233166.72</v>
      </c>
      <c r="D1557" s="10">
        <v>251879.35</v>
      </c>
      <c r="E1557" s="10">
        <v>198327.01</v>
      </c>
      <c r="F1557" s="10">
        <v>133875.09</v>
      </c>
      <c r="G1557" s="10">
        <v>101842.08</v>
      </c>
      <c r="H1557" s="10">
        <v>132395.35</v>
      </c>
      <c r="I1557" s="10">
        <v>197184.93</v>
      </c>
      <c r="J1557" s="10">
        <v>207331.28</v>
      </c>
      <c r="K1557" s="10">
        <v>139438.21</v>
      </c>
      <c r="L1557" s="10">
        <f t="shared" ref="L1557:L1591" si="109">SUM(B1557:K1557)</f>
        <v>1824189.24</v>
      </c>
    </row>
    <row r="1558" spans="1:12" ht="13" hidden="1" x14ac:dyDescent="0.15">
      <c r="A1558" s="65" t="s">
        <v>73</v>
      </c>
      <c r="B1558" s="10">
        <v>5750.49</v>
      </c>
      <c r="C1558" s="10">
        <v>11278.35</v>
      </c>
      <c r="D1558" s="10">
        <v>2327.4</v>
      </c>
      <c r="E1558" s="10">
        <v>4785.09</v>
      </c>
      <c r="F1558" s="10">
        <v>-3259.18</v>
      </c>
      <c r="G1558" s="10">
        <v>-18.77</v>
      </c>
      <c r="H1558" s="10">
        <v>6485.46</v>
      </c>
      <c r="I1558" s="10">
        <v>12917.32</v>
      </c>
      <c r="J1558" s="10">
        <v>12055.59</v>
      </c>
      <c r="K1558" s="10">
        <v>1734.12</v>
      </c>
      <c r="L1558" s="10">
        <f t="shared" si="109"/>
        <v>54055.87</v>
      </c>
    </row>
    <row r="1559" spans="1:12" ht="13" hidden="1" x14ac:dyDescent="0.15">
      <c r="A1559" s="65" t="s">
        <v>74</v>
      </c>
      <c r="B1559" s="10">
        <v>109393.62</v>
      </c>
      <c r="C1559" s="10">
        <v>62404.94</v>
      </c>
      <c r="D1559" s="10">
        <v>73780.009999999995</v>
      </c>
      <c r="E1559" s="10">
        <v>18464.12</v>
      </c>
      <c r="F1559" s="10">
        <v>17665.810000000001</v>
      </c>
      <c r="G1559" s="10">
        <v>9953.4500000000007</v>
      </c>
      <c r="H1559" s="10">
        <v>18762.830000000002</v>
      </c>
      <c r="I1559" s="10">
        <v>29989.26</v>
      </c>
      <c r="J1559" s="10">
        <v>38340.800000000003</v>
      </c>
      <c r="K1559" s="10">
        <v>22.75</v>
      </c>
      <c r="L1559" s="10">
        <f t="shared" si="109"/>
        <v>378777.59</v>
      </c>
    </row>
    <row r="1560" spans="1:12" ht="13" hidden="1" x14ac:dyDescent="0.15">
      <c r="A1560" s="65" t="s">
        <v>76</v>
      </c>
      <c r="B1560" s="10">
        <v>0</v>
      </c>
      <c r="C1560" s="10">
        <v>0</v>
      </c>
      <c r="D1560" s="10">
        <v>1730.77</v>
      </c>
      <c r="E1560" s="10">
        <v>0</v>
      </c>
      <c r="F1560" s="10">
        <v>2615.4</v>
      </c>
      <c r="G1560" s="10">
        <v>0</v>
      </c>
      <c r="H1560" s="10">
        <v>0</v>
      </c>
      <c r="I1560" s="10">
        <v>0</v>
      </c>
      <c r="J1560" s="10">
        <v>0</v>
      </c>
      <c r="K1560" s="10">
        <v>0</v>
      </c>
      <c r="L1560" s="10">
        <f t="shared" si="109"/>
        <v>4346.17</v>
      </c>
    </row>
    <row r="1561" spans="1:12" ht="13" hidden="1" x14ac:dyDescent="0.15">
      <c r="A1561" s="65" t="s">
        <v>77</v>
      </c>
      <c r="B1561" s="10">
        <v>23220</v>
      </c>
      <c r="C1561" s="10">
        <v>21500</v>
      </c>
      <c r="D1561" s="10">
        <v>22180</v>
      </c>
      <c r="E1561" s="10">
        <v>1480</v>
      </c>
      <c r="F1561" s="10">
        <v>0</v>
      </c>
      <c r="G1561" s="10">
        <v>3850</v>
      </c>
      <c r="H1561" s="10">
        <v>15871.94</v>
      </c>
      <c r="I1561" s="10">
        <v>0</v>
      </c>
      <c r="J1561" s="10">
        <v>0</v>
      </c>
      <c r="K1561" s="10">
        <v>0</v>
      </c>
      <c r="L1561" s="10">
        <f t="shared" si="109"/>
        <v>88101.94</v>
      </c>
    </row>
    <row r="1562" spans="1:12" ht="13" hidden="1" x14ac:dyDescent="0.15">
      <c r="A1562" s="65" t="s">
        <v>81</v>
      </c>
      <c r="B1562" s="10">
        <v>0</v>
      </c>
      <c r="C1562" s="10">
        <v>5570.25</v>
      </c>
      <c r="D1562" s="10">
        <v>5702.74</v>
      </c>
      <c r="E1562" s="10">
        <v>5467.64</v>
      </c>
      <c r="F1562" s="10">
        <v>3165.59</v>
      </c>
      <c r="G1562" s="10">
        <v>2373.63</v>
      </c>
      <c r="H1562" s="10">
        <v>2101.85</v>
      </c>
      <c r="I1562" s="10">
        <v>2893.95</v>
      </c>
      <c r="J1562" s="10">
        <v>3853.27</v>
      </c>
      <c r="K1562" s="10">
        <v>3898.95</v>
      </c>
      <c r="L1562" s="10">
        <f t="shared" si="109"/>
        <v>35027.870000000003</v>
      </c>
    </row>
    <row r="1563" spans="1:12" ht="13" hidden="1" x14ac:dyDescent="0.15">
      <c r="A1563" s="65" t="s">
        <v>82</v>
      </c>
      <c r="B1563" s="10">
        <v>21256.53</v>
      </c>
      <c r="C1563" s="10">
        <v>21175.07</v>
      </c>
      <c r="D1563" s="10">
        <v>25236.66</v>
      </c>
      <c r="E1563" s="10">
        <v>23550.86</v>
      </c>
      <c r="F1563" s="10">
        <v>19541.5</v>
      </c>
      <c r="G1563" s="10">
        <v>12721.23</v>
      </c>
      <c r="H1563" s="10">
        <v>14531.82</v>
      </c>
      <c r="I1563" s="10">
        <v>20364.830000000002</v>
      </c>
      <c r="J1563" s="10">
        <v>19474.189999999999</v>
      </c>
      <c r="K1563" s="10">
        <v>13436.73</v>
      </c>
      <c r="L1563" s="10">
        <f t="shared" si="109"/>
        <v>191289.42</v>
      </c>
    </row>
    <row r="1564" spans="1:12" ht="13" hidden="1" x14ac:dyDescent="0.15">
      <c r="A1564" s="65" t="s">
        <v>83</v>
      </c>
      <c r="B1564" s="10">
        <v>27271.06</v>
      </c>
      <c r="C1564" s="10">
        <v>22111.14</v>
      </c>
      <c r="D1564" s="10">
        <v>17616.939999999999</v>
      </c>
      <c r="E1564" s="10">
        <v>11491.2</v>
      </c>
      <c r="F1564" s="10">
        <v>17972.84</v>
      </c>
      <c r="G1564" s="10">
        <v>11409.19</v>
      </c>
      <c r="H1564" s="10">
        <v>9470.6</v>
      </c>
      <c r="I1564" s="10">
        <v>15596.07</v>
      </c>
      <c r="J1564" s="10">
        <v>25105.41</v>
      </c>
      <c r="K1564" s="10">
        <v>9661.7800000000007</v>
      </c>
      <c r="L1564" s="10">
        <f t="shared" si="109"/>
        <v>167706.23000000001</v>
      </c>
    </row>
    <row r="1565" spans="1:12" ht="13" hidden="1" x14ac:dyDescent="0.15">
      <c r="A1565" s="65" t="s">
        <v>84</v>
      </c>
      <c r="B1565" s="10">
        <v>107.42</v>
      </c>
      <c r="C1565" s="10">
        <v>139.63</v>
      </c>
      <c r="D1565" s="10">
        <v>167.24</v>
      </c>
      <c r="E1565" s="10">
        <v>144.19</v>
      </c>
      <c r="F1565" s="10">
        <v>121.8</v>
      </c>
      <c r="G1565" s="10">
        <v>84.91</v>
      </c>
      <c r="H1565" s="10">
        <v>105.56</v>
      </c>
      <c r="I1565" s="10">
        <v>122.61</v>
      </c>
      <c r="J1565" s="10">
        <v>115.39</v>
      </c>
      <c r="K1565" s="10">
        <v>123.2</v>
      </c>
      <c r="L1565" s="10">
        <f t="shared" si="109"/>
        <v>1231.95</v>
      </c>
    </row>
    <row r="1566" spans="1:12" ht="13" hidden="1" x14ac:dyDescent="0.15">
      <c r="A1566" s="65" t="s">
        <v>85</v>
      </c>
      <c r="B1566" s="10">
        <v>0</v>
      </c>
      <c r="C1566" s="10">
        <v>0</v>
      </c>
      <c r="D1566" s="10">
        <v>0</v>
      </c>
      <c r="E1566" s="10">
        <v>0</v>
      </c>
      <c r="F1566" s="10">
        <v>0</v>
      </c>
      <c r="G1566" s="10">
        <v>0</v>
      </c>
      <c r="H1566" s="10">
        <v>0</v>
      </c>
      <c r="I1566" s="10">
        <v>0</v>
      </c>
      <c r="J1566" s="10">
        <v>-77.58</v>
      </c>
      <c r="K1566" s="10">
        <v>0</v>
      </c>
      <c r="L1566" s="10">
        <f t="shared" si="109"/>
        <v>-77.58</v>
      </c>
    </row>
    <row r="1567" spans="1:12" ht="13" hidden="1" x14ac:dyDescent="0.15">
      <c r="A1567" s="65" t="s">
        <v>86</v>
      </c>
      <c r="B1567" s="10">
        <v>0</v>
      </c>
      <c r="C1567" s="10">
        <v>0</v>
      </c>
      <c r="D1567" s="10">
        <v>0</v>
      </c>
      <c r="E1567" s="10">
        <v>0</v>
      </c>
      <c r="F1567" s="10">
        <v>0</v>
      </c>
      <c r="G1567" s="10">
        <v>0</v>
      </c>
      <c r="H1567" s="10">
        <v>0</v>
      </c>
      <c r="I1567" s="10">
        <v>0</v>
      </c>
      <c r="J1567" s="10">
        <v>-25.8</v>
      </c>
      <c r="K1567" s="10">
        <v>0</v>
      </c>
      <c r="L1567" s="10">
        <f t="shared" si="109"/>
        <v>-25.8</v>
      </c>
    </row>
    <row r="1568" spans="1:12" ht="13" hidden="1" x14ac:dyDescent="0.15">
      <c r="A1568" s="65" t="s">
        <v>87</v>
      </c>
      <c r="B1568" s="10">
        <v>0</v>
      </c>
      <c r="C1568" s="10">
        <v>0</v>
      </c>
      <c r="D1568" s="10">
        <v>0</v>
      </c>
      <c r="E1568" s="10">
        <v>0</v>
      </c>
      <c r="F1568" s="10">
        <v>0</v>
      </c>
      <c r="G1568" s="10">
        <v>0</v>
      </c>
      <c r="H1568" s="10">
        <v>0</v>
      </c>
      <c r="I1568" s="10">
        <v>0</v>
      </c>
      <c r="J1568" s="10">
        <v>-2.4500000000000002</v>
      </c>
      <c r="K1568" s="10">
        <v>0</v>
      </c>
      <c r="L1568" s="10">
        <f t="shared" si="109"/>
        <v>-2.4500000000000002</v>
      </c>
    </row>
    <row r="1569" spans="1:12" ht="13" hidden="1" x14ac:dyDescent="0.15">
      <c r="A1569" s="65" t="s">
        <v>88</v>
      </c>
      <c r="B1569" s="10">
        <v>0</v>
      </c>
      <c r="C1569" s="10">
        <v>0</v>
      </c>
      <c r="D1569" s="10">
        <v>0</v>
      </c>
      <c r="E1569" s="10">
        <v>0</v>
      </c>
      <c r="F1569" s="10">
        <v>0</v>
      </c>
      <c r="G1569" s="10">
        <v>0</v>
      </c>
      <c r="H1569" s="10">
        <v>0</v>
      </c>
      <c r="I1569" s="10">
        <v>0</v>
      </c>
      <c r="J1569" s="10">
        <v>-6.19</v>
      </c>
      <c r="K1569" s="10">
        <v>0</v>
      </c>
      <c r="L1569" s="10">
        <f t="shared" si="109"/>
        <v>-6.19</v>
      </c>
    </row>
    <row r="1570" spans="1:12" ht="13" hidden="1" x14ac:dyDescent="0.15">
      <c r="A1570" s="65" t="s">
        <v>90</v>
      </c>
      <c r="B1570" s="10">
        <v>2884.35</v>
      </c>
      <c r="C1570" s="10">
        <v>10684.64</v>
      </c>
      <c r="D1570" s="10">
        <v>5517.19</v>
      </c>
      <c r="E1570" s="10">
        <v>4556.32</v>
      </c>
      <c r="F1570" s="10">
        <v>0</v>
      </c>
      <c r="G1570" s="10">
        <v>0</v>
      </c>
      <c r="H1570" s="10">
        <v>2804.67</v>
      </c>
      <c r="I1570" s="10">
        <v>797.64</v>
      </c>
      <c r="J1570" s="10">
        <v>1655.41</v>
      </c>
      <c r="K1570" s="10">
        <v>39.880000000000003</v>
      </c>
      <c r="L1570" s="10">
        <f t="shared" si="109"/>
        <v>28940.1</v>
      </c>
    </row>
    <row r="1571" spans="1:12" ht="13" hidden="1" x14ac:dyDescent="0.15">
      <c r="A1571" s="65" t="s">
        <v>91</v>
      </c>
      <c r="B1571" s="10">
        <v>401.99</v>
      </c>
      <c r="C1571" s="10">
        <v>548</v>
      </c>
      <c r="D1571" s="10">
        <v>208.87</v>
      </c>
      <c r="E1571" s="10">
        <v>135.59</v>
      </c>
      <c r="F1571" s="10">
        <v>0</v>
      </c>
      <c r="G1571" s="10">
        <v>0</v>
      </c>
      <c r="H1571" s="10">
        <v>612.08000000000004</v>
      </c>
      <c r="I1571" s="10">
        <v>276.43</v>
      </c>
      <c r="J1571" s="10">
        <v>208.29</v>
      </c>
      <c r="K1571" s="10">
        <v>-0.02</v>
      </c>
      <c r="L1571" s="10">
        <f t="shared" si="109"/>
        <v>2391.23</v>
      </c>
    </row>
    <row r="1572" spans="1:12" ht="13" hidden="1" x14ac:dyDescent="0.15">
      <c r="A1572" s="65" t="s">
        <v>93</v>
      </c>
      <c r="B1572" s="10">
        <v>732.07</v>
      </c>
      <c r="C1572" s="10">
        <v>6202.44</v>
      </c>
      <c r="D1572" s="10">
        <v>1894.1</v>
      </c>
      <c r="E1572" s="10">
        <v>2862.39</v>
      </c>
      <c r="F1572" s="10">
        <v>0</v>
      </c>
      <c r="G1572" s="10">
        <v>0</v>
      </c>
      <c r="H1572" s="10">
        <v>6682.44</v>
      </c>
      <c r="I1572" s="10">
        <v>6550.66</v>
      </c>
      <c r="J1572" s="10">
        <v>2976.92</v>
      </c>
      <c r="K1572" s="10">
        <v>-76.22</v>
      </c>
      <c r="L1572" s="10">
        <f t="shared" si="109"/>
        <v>27824.799999999996</v>
      </c>
    </row>
    <row r="1573" spans="1:12" ht="13" hidden="1" x14ac:dyDescent="0.15">
      <c r="A1573" s="65" t="s">
        <v>94</v>
      </c>
      <c r="B1573" s="10">
        <v>0</v>
      </c>
      <c r="C1573" s="10">
        <v>0</v>
      </c>
      <c r="D1573" s="10">
        <v>0</v>
      </c>
      <c r="E1573" s="10">
        <v>0</v>
      </c>
      <c r="F1573" s="10">
        <v>0</v>
      </c>
      <c r="G1573" s="10">
        <v>0</v>
      </c>
      <c r="H1573" s="10">
        <v>0</v>
      </c>
      <c r="I1573" s="10">
        <v>484.52</v>
      </c>
      <c r="J1573" s="10">
        <v>0</v>
      </c>
      <c r="K1573" s="10">
        <v>0</v>
      </c>
      <c r="L1573" s="10">
        <f t="shared" si="109"/>
        <v>484.52</v>
      </c>
    </row>
    <row r="1574" spans="1:12" ht="13" hidden="1" x14ac:dyDescent="0.15">
      <c r="A1574" s="65" t="s">
        <v>96</v>
      </c>
      <c r="B1574" s="10">
        <v>18000</v>
      </c>
      <c r="C1574" s="10">
        <v>0</v>
      </c>
      <c r="D1574" s="10">
        <v>0</v>
      </c>
      <c r="E1574" s="10">
        <v>0</v>
      </c>
      <c r="F1574" s="10">
        <v>0</v>
      </c>
      <c r="G1574" s="10">
        <v>50000</v>
      </c>
      <c r="H1574" s="10">
        <v>0</v>
      </c>
      <c r="I1574" s="10">
        <v>0</v>
      </c>
      <c r="J1574" s="10">
        <v>0</v>
      </c>
      <c r="K1574" s="10">
        <v>0</v>
      </c>
      <c r="L1574" s="10">
        <f t="shared" si="109"/>
        <v>68000</v>
      </c>
    </row>
    <row r="1575" spans="1:12" ht="13" hidden="1" x14ac:dyDescent="0.15">
      <c r="A1575" s="65" t="s">
        <v>98</v>
      </c>
      <c r="B1575" s="10">
        <v>0</v>
      </c>
      <c r="C1575" s="10">
        <v>2157.5</v>
      </c>
      <c r="D1575" s="10">
        <v>0</v>
      </c>
      <c r="E1575" s="10">
        <v>2345</v>
      </c>
      <c r="F1575" s="10">
        <v>0</v>
      </c>
      <c r="G1575" s="10">
        <v>0</v>
      </c>
      <c r="H1575" s="10">
        <v>0</v>
      </c>
      <c r="I1575" s="10">
        <v>0</v>
      </c>
      <c r="J1575" s="10">
        <v>0</v>
      </c>
      <c r="K1575" s="10">
        <v>0</v>
      </c>
      <c r="L1575" s="10">
        <f t="shared" si="109"/>
        <v>4502.5</v>
      </c>
    </row>
    <row r="1576" spans="1:12" ht="13" hidden="1" x14ac:dyDescent="0.15">
      <c r="A1576" s="65" t="s">
        <v>132</v>
      </c>
      <c r="B1576" s="10">
        <v>0</v>
      </c>
      <c r="C1576" s="10">
        <v>139.29</v>
      </c>
      <c r="D1576" s="10">
        <v>1063.05</v>
      </c>
      <c r="E1576" s="10">
        <v>59.99</v>
      </c>
      <c r="F1576" s="10">
        <v>0</v>
      </c>
      <c r="G1576" s="10">
        <v>0</v>
      </c>
      <c r="H1576" s="10">
        <v>0</v>
      </c>
      <c r="I1576" s="10">
        <v>0</v>
      </c>
      <c r="J1576" s="10">
        <v>0</v>
      </c>
      <c r="K1576" s="10">
        <v>0</v>
      </c>
      <c r="L1576" s="10">
        <f t="shared" si="109"/>
        <v>1262.33</v>
      </c>
    </row>
    <row r="1577" spans="1:12" ht="13" hidden="1" x14ac:dyDescent="0.15">
      <c r="A1577" s="65" t="s">
        <v>100</v>
      </c>
      <c r="B1577" s="10">
        <v>0</v>
      </c>
      <c r="C1577" s="10">
        <v>0</v>
      </c>
      <c r="D1577" s="10">
        <v>133.88</v>
      </c>
      <c r="E1577" s="10">
        <v>0</v>
      </c>
      <c r="F1577" s="10">
        <v>62.93</v>
      </c>
      <c r="G1577" s="10">
        <v>0</v>
      </c>
      <c r="H1577" s="10">
        <v>0</v>
      </c>
      <c r="I1577" s="10">
        <v>89.35</v>
      </c>
      <c r="J1577" s="10">
        <v>183.45</v>
      </c>
      <c r="K1577" s="10">
        <v>1.77</v>
      </c>
      <c r="L1577" s="10">
        <f t="shared" si="109"/>
        <v>471.37999999999994</v>
      </c>
    </row>
    <row r="1578" spans="1:12" ht="13" hidden="1" x14ac:dyDescent="0.15">
      <c r="A1578" s="65" t="s">
        <v>101</v>
      </c>
      <c r="B1578" s="10">
        <v>0</v>
      </c>
      <c r="C1578" s="10">
        <v>0</v>
      </c>
      <c r="D1578" s="10">
        <v>0</v>
      </c>
      <c r="E1578" s="10">
        <v>0</v>
      </c>
      <c r="F1578" s="10">
        <v>69475</v>
      </c>
      <c r="G1578" s="10">
        <v>48250</v>
      </c>
      <c r="H1578" s="10">
        <v>10431.25</v>
      </c>
      <c r="I1578" s="10">
        <v>9886.42</v>
      </c>
      <c r="J1578" s="10">
        <v>38235</v>
      </c>
      <c r="K1578" s="10">
        <v>-27262.92</v>
      </c>
      <c r="L1578" s="10">
        <f t="shared" si="109"/>
        <v>149014.75</v>
      </c>
    </row>
    <row r="1579" spans="1:12" ht="13" hidden="1" x14ac:dyDescent="0.15">
      <c r="A1579" s="65" t="s">
        <v>104</v>
      </c>
      <c r="B1579" s="10">
        <v>0</v>
      </c>
      <c r="C1579" s="10">
        <v>0</v>
      </c>
      <c r="D1579" s="10">
        <v>0</v>
      </c>
      <c r="E1579" s="10">
        <v>44.52</v>
      </c>
      <c r="F1579" s="10">
        <v>0</v>
      </c>
      <c r="G1579" s="10">
        <v>0</v>
      </c>
      <c r="H1579" s="10">
        <v>0</v>
      </c>
      <c r="I1579" s="10">
        <v>0</v>
      </c>
      <c r="J1579" s="10">
        <v>0</v>
      </c>
      <c r="K1579" s="10">
        <v>41.89</v>
      </c>
      <c r="L1579" s="10">
        <f t="shared" si="109"/>
        <v>86.41</v>
      </c>
    </row>
    <row r="1580" spans="1:12" ht="13" hidden="1" x14ac:dyDescent="0.15">
      <c r="A1580" s="65" t="s">
        <v>105</v>
      </c>
      <c r="B1580" s="10">
        <v>4667.6899999999996</v>
      </c>
      <c r="C1580" s="10">
        <v>0</v>
      </c>
      <c r="D1580" s="10">
        <v>0</v>
      </c>
      <c r="E1580" s="10">
        <v>34</v>
      </c>
      <c r="F1580" s="10">
        <v>10243.74</v>
      </c>
      <c r="G1580" s="10">
        <v>10243.74</v>
      </c>
      <c r="H1580" s="10">
        <v>10243.74</v>
      </c>
      <c r="I1580" s="10">
        <v>10243.780000000001</v>
      </c>
      <c r="J1580" s="10">
        <v>13660</v>
      </c>
      <c r="K1580" s="10">
        <v>0</v>
      </c>
      <c r="L1580" s="10">
        <f t="shared" si="109"/>
        <v>59336.689999999995</v>
      </c>
    </row>
    <row r="1581" spans="1:12" ht="13" hidden="1" x14ac:dyDescent="0.15">
      <c r="A1581" s="65" t="s">
        <v>107</v>
      </c>
      <c r="B1581" s="10">
        <v>845.29</v>
      </c>
      <c r="C1581" s="10">
        <v>1171.3699999999999</v>
      </c>
      <c r="D1581" s="10">
        <v>954.53</v>
      </c>
      <c r="E1581" s="10">
        <v>733.21</v>
      </c>
      <c r="F1581" s="10">
        <v>234.4</v>
      </c>
      <c r="G1581" s="10">
        <v>150</v>
      </c>
      <c r="H1581" s="10">
        <v>83.19</v>
      </c>
      <c r="I1581" s="10">
        <v>544.54</v>
      </c>
      <c r="J1581" s="10">
        <v>66.540000000000006</v>
      </c>
      <c r="K1581" s="10">
        <v>0</v>
      </c>
      <c r="L1581" s="10">
        <f t="shared" si="109"/>
        <v>4783.07</v>
      </c>
    </row>
    <row r="1582" spans="1:12" ht="13" hidden="1" x14ac:dyDescent="0.15">
      <c r="A1582" s="65" t="s">
        <v>110</v>
      </c>
      <c r="B1582" s="10">
        <v>1006.4</v>
      </c>
      <c r="C1582" s="10">
        <v>0</v>
      </c>
      <c r="D1582" s="10">
        <v>0</v>
      </c>
      <c r="E1582" s="10">
        <v>0</v>
      </c>
      <c r="F1582" s="10">
        <v>0</v>
      </c>
      <c r="G1582" s="10">
        <v>0</v>
      </c>
      <c r="H1582" s="10">
        <v>0</v>
      </c>
      <c r="I1582" s="10">
        <v>0</v>
      </c>
      <c r="J1582" s="10">
        <v>0</v>
      </c>
      <c r="K1582" s="10">
        <v>0</v>
      </c>
      <c r="L1582" s="10">
        <f t="shared" si="109"/>
        <v>1006.4</v>
      </c>
    </row>
    <row r="1583" spans="1:12" ht="13" hidden="1" x14ac:dyDescent="0.15">
      <c r="A1583" s="65" t="s">
        <v>112</v>
      </c>
      <c r="B1583" s="10">
        <v>1313.86</v>
      </c>
      <c r="C1583" s="10">
        <v>997.5</v>
      </c>
      <c r="D1583" s="10">
        <v>997.5</v>
      </c>
      <c r="E1583" s="10">
        <v>1307.6400000000001</v>
      </c>
      <c r="F1583" s="10">
        <v>1634.82</v>
      </c>
      <c r="G1583" s="10">
        <v>1634.82</v>
      </c>
      <c r="H1583" s="10">
        <v>1634.82</v>
      </c>
      <c r="I1583" s="10">
        <v>1634.82</v>
      </c>
      <c r="J1583" s="10">
        <v>1634.82</v>
      </c>
      <c r="K1583" s="10">
        <v>1089.8499999999999</v>
      </c>
      <c r="L1583" s="10">
        <f t="shared" si="109"/>
        <v>13880.449999999999</v>
      </c>
    </row>
    <row r="1584" spans="1:12" ht="13" hidden="1" x14ac:dyDescent="0.15">
      <c r="A1584" s="65" t="s">
        <v>120</v>
      </c>
      <c r="B1584" s="10">
        <v>0</v>
      </c>
      <c r="C1584" s="10">
        <v>0</v>
      </c>
      <c r="D1584" s="10">
        <v>0</v>
      </c>
      <c r="E1584" s="10">
        <v>0</v>
      </c>
      <c r="F1584" s="10">
        <v>0</v>
      </c>
      <c r="G1584" s="10">
        <v>30</v>
      </c>
      <c r="H1584" s="10">
        <v>0</v>
      </c>
      <c r="I1584" s="10">
        <v>49.37</v>
      </c>
      <c r="J1584" s="10">
        <v>21.6</v>
      </c>
      <c r="K1584" s="10">
        <v>245.5</v>
      </c>
      <c r="L1584" s="10">
        <f t="shared" si="109"/>
        <v>346.47</v>
      </c>
    </row>
    <row r="1585" spans="1:12" ht="13" hidden="1" x14ac:dyDescent="0.15">
      <c r="A1585" s="65" t="s">
        <v>123</v>
      </c>
      <c r="B1585" s="10">
        <v>0</v>
      </c>
      <c r="C1585" s="10">
        <v>4784.34</v>
      </c>
      <c r="D1585" s="10">
        <v>4861.75</v>
      </c>
      <c r="E1585" s="10">
        <v>4750.67</v>
      </c>
      <c r="F1585" s="10">
        <v>4395.6400000000003</v>
      </c>
      <c r="G1585" s="10">
        <v>3652.63</v>
      </c>
      <c r="H1585" s="10">
        <v>3601.8</v>
      </c>
      <c r="I1585" s="10">
        <v>4737.12</v>
      </c>
      <c r="J1585" s="10">
        <v>4106.63</v>
      </c>
      <c r="K1585" s="10">
        <v>3331.23</v>
      </c>
      <c r="L1585" s="10">
        <f t="shared" si="109"/>
        <v>38221.810000000005</v>
      </c>
    </row>
    <row r="1586" spans="1:12" ht="13" hidden="1" x14ac:dyDescent="0.15">
      <c r="A1586" s="65" t="s">
        <v>124</v>
      </c>
      <c r="B1586" s="10">
        <v>0</v>
      </c>
      <c r="C1586" s="10">
        <v>8703.51</v>
      </c>
      <c r="D1586" s="10">
        <v>10242.57</v>
      </c>
      <c r="E1586" s="10">
        <v>11468.71</v>
      </c>
      <c r="F1586" s="10">
        <v>8667.7900000000009</v>
      </c>
      <c r="G1586" s="10">
        <v>8924.86</v>
      </c>
      <c r="H1586" s="10">
        <v>8913.76</v>
      </c>
      <c r="I1586" s="10">
        <v>10588.4</v>
      </c>
      <c r="J1586" s="10">
        <v>12294.66</v>
      </c>
      <c r="K1586" s="10">
        <v>7719.76</v>
      </c>
      <c r="L1586" s="10">
        <f t="shared" si="109"/>
        <v>87524.02</v>
      </c>
    </row>
    <row r="1587" spans="1:12" ht="13" hidden="1" x14ac:dyDescent="0.15">
      <c r="A1587" s="65" t="s">
        <v>125</v>
      </c>
      <c r="B1587" s="10">
        <v>0</v>
      </c>
      <c r="C1587" s="10">
        <v>0</v>
      </c>
      <c r="D1587" s="10">
        <v>0</v>
      </c>
      <c r="E1587" s="10">
        <v>2365.0100000000002</v>
      </c>
      <c r="F1587" s="10">
        <v>3045.23</v>
      </c>
      <c r="G1587" s="10">
        <v>3139.88</v>
      </c>
      <c r="H1587" s="10">
        <v>4875.45</v>
      </c>
      <c r="I1587" s="10">
        <v>4366.08</v>
      </c>
      <c r="J1587" s="10">
        <v>14784.15</v>
      </c>
      <c r="K1587" s="10">
        <v>2332.73</v>
      </c>
      <c r="L1587" s="10">
        <f t="shared" si="109"/>
        <v>34908.530000000006</v>
      </c>
    </row>
    <row r="1588" spans="1:12" ht="13" hidden="1" x14ac:dyDescent="0.15">
      <c r="A1588" s="65" t="s">
        <v>126</v>
      </c>
      <c r="B1588" s="10">
        <v>20707.400000000001</v>
      </c>
      <c r="C1588" s="10">
        <v>22153.41</v>
      </c>
      <c r="D1588" s="10">
        <v>20399.439999999999</v>
      </c>
      <c r="E1588" s="10">
        <v>7041.01</v>
      </c>
      <c r="F1588" s="10">
        <v>5904.65</v>
      </c>
      <c r="G1588" s="10">
        <v>1842.03</v>
      </c>
      <c r="H1588" s="10">
        <v>2684.47</v>
      </c>
      <c r="I1588" s="10">
        <v>2848.82</v>
      </c>
      <c r="J1588" s="10">
        <v>3706.24</v>
      </c>
      <c r="K1588" s="10">
        <v>1129.6199999999999</v>
      </c>
      <c r="L1588" s="10">
        <f t="shared" si="109"/>
        <v>88417.09</v>
      </c>
    </row>
    <row r="1589" spans="1:12" ht="13" hidden="1" x14ac:dyDescent="0.15">
      <c r="A1589" s="65" t="s">
        <v>127</v>
      </c>
      <c r="B1589" s="10">
        <v>4658.25</v>
      </c>
      <c r="C1589" s="10">
        <v>4928.3900000000003</v>
      </c>
      <c r="D1589" s="10">
        <v>7086.54</v>
      </c>
      <c r="E1589" s="10">
        <v>7550.19</v>
      </c>
      <c r="F1589" s="10">
        <v>6839.65</v>
      </c>
      <c r="G1589" s="10">
        <v>3730.8</v>
      </c>
      <c r="H1589" s="10">
        <v>4587.16</v>
      </c>
      <c r="I1589" s="10">
        <v>7778.9</v>
      </c>
      <c r="J1589" s="10">
        <v>8214.57</v>
      </c>
      <c r="K1589" s="10">
        <v>6100.21</v>
      </c>
      <c r="L1589" s="10">
        <f t="shared" si="109"/>
        <v>61474.659999999996</v>
      </c>
    </row>
    <row r="1590" spans="1:12" ht="13" hidden="1" x14ac:dyDescent="0.15">
      <c r="A1590" s="65" t="s">
        <v>128</v>
      </c>
      <c r="B1590" s="10">
        <v>718.22</v>
      </c>
      <c r="C1590" s="10">
        <v>0</v>
      </c>
      <c r="D1590" s="10">
        <v>0</v>
      </c>
      <c r="E1590" s="10">
        <v>0</v>
      </c>
      <c r="F1590" s="10">
        <v>0</v>
      </c>
      <c r="G1590" s="10">
        <v>0</v>
      </c>
      <c r="H1590" s="10">
        <v>0</v>
      </c>
      <c r="I1590" s="10">
        <v>0</v>
      </c>
      <c r="J1590" s="10">
        <v>0</v>
      </c>
      <c r="K1590" s="10">
        <v>0</v>
      </c>
      <c r="L1590" s="10">
        <f t="shared" si="109"/>
        <v>718.22</v>
      </c>
    </row>
    <row r="1591" spans="1:12" ht="13" hidden="1" x14ac:dyDescent="0.15">
      <c r="A1591" s="65" t="s">
        <v>129</v>
      </c>
      <c r="B1591" s="10">
        <v>0</v>
      </c>
      <c r="C1591" s="10">
        <v>0</v>
      </c>
      <c r="D1591" s="10">
        <v>8154.29</v>
      </c>
      <c r="E1591" s="10">
        <v>22686.91</v>
      </c>
      <c r="F1591" s="10">
        <v>15307.57</v>
      </c>
      <c r="G1591" s="10">
        <v>13086.86</v>
      </c>
      <c r="H1591" s="10">
        <v>16761.34</v>
      </c>
      <c r="I1591" s="10">
        <v>21689.13</v>
      </c>
      <c r="J1591" s="10">
        <v>21693.55</v>
      </c>
      <c r="K1591" s="10">
        <v>19333.73</v>
      </c>
      <c r="L1591" s="10">
        <f t="shared" si="109"/>
        <v>138713.38</v>
      </c>
    </row>
    <row r="1592" spans="1:12" ht="13" hidden="1" x14ac:dyDescent="0.15">
      <c r="A1592" s="66" t="s">
        <v>292</v>
      </c>
      <c r="B1592" s="16">
        <f t="shared" ref="B1592:L1592" si="110">SUM(B1557:B1591)</f>
        <v>471683.85999999993</v>
      </c>
      <c r="C1592" s="16">
        <f t="shared" si="110"/>
        <v>439816.49000000005</v>
      </c>
      <c r="D1592" s="16">
        <f t="shared" si="110"/>
        <v>462134.81999999995</v>
      </c>
      <c r="E1592" s="16">
        <f t="shared" si="110"/>
        <v>331651.27000000014</v>
      </c>
      <c r="F1592" s="16">
        <f t="shared" si="110"/>
        <v>317510.27</v>
      </c>
      <c r="G1592" s="16">
        <f t="shared" si="110"/>
        <v>286901.34000000003</v>
      </c>
      <c r="H1592" s="16">
        <f t="shared" si="110"/>
        <v>273641.58000000007</v>
      </c>
      <c r="I1592" s="16">
        <f t="shared" si="110"/>
        <v>361634.95000000007</v>
      </c>
      <c r="J1592" s="16">
        <f t="shared" si="110"/>
        <v>429605.73999999982</v>
      </c>
      <c r="K1592" s="16">
        <f t="shared" si="110"/>
        <v>182342.75000000009</v>
      </c>
      <c r="L1592" s="16">
        <f t="shared" si="110"/>
        <v>3556923.0700000003</v>
      </c>
    </row>
    <row r="1593" spans="1:12" ht="13" hidden="1" x14ac:dyDescent="0.15">
      <c r="A1593" s="64" t="s">
        <v>293</v>
      </c>
      <c r="B1593" s="7"/>
      <c r="C1593" s="7"/>
      <c r="D1593" s="7"/>
      <c r="E1593" s="7"/>
      <c r="F1593" s="7"/>
      <c r="G1593" s="7"/>
      <c r="H1593" s="7"/>
      <c r="I1593" s="7"/>
      <c r="J1593" s="7"/>
      <c r="K1593" s="7"/>
      <c r="L1593" s="7"/>
    </row>
    <row r="1594" spans="1:12" ht="13" hidden="1" x14ac:dyDescent="0.15">
      <c r="A1594" s="65" t="s">
        <v>71</v>
      </c>
      <c r="B1594" s="10">
        <v>13413.15</v>
      </c>
      <c r="C1594" s="10">
        <v>5609.25</v>
      </c>
      <c r="D1594" s="10">
        <v>0</v>
      </c>
      <c r="E1594" s="10">
        <v>68750.009999999995</v>
      </c>
      <c r="F1594" s="10">
        <v>137500.01999999999</v>
      </c>
      <c r="G1594" s="10">
        <v>126538.18</v>
      </c>
      <c r="H1594" s="10">
        <v>81250.02</v>
      </c>
      <c r="I1594" s="10">
        <v>108750.06</v>
      </c>
      <c r="J1594" s="10">
        <v>126778.9</v>
      </c>
      <c r="K1594" s="10">
        <v>110000.04</v>
      </c>
      <c r="L1594" s="10">
        <f t="shared" ref="L1594:L1626" si="111">SUM(B1594:K1594)</f>
        <v>778589.63</v>
      </c>
    </row>
    <row r="1595" spans="1:12" ht="13" hidden="1" x14ac:dyDescent="0.15">
      <c r="A1595" s="65" t="s">
        <v>72</v>
      </c>
      <c r="B1595" s="10">
        <v>0</v>
      </c>
      <c r="C1595" s="10">
        <v>806.77</v>
      </c>
      <c r="D1595" s="10">
        <v>0</v>
      </c>
      <c r="E1595" s="10">
        <v>0</v>
      </c>
      <c r="F1595" s="10">
        <v>0</v>
      </c>
      <c r="G1595" s="10">
        <v>0</v>
      </c>
      <c r="H1595" s="10">
        <v>0</v>
      </c>
      <c r="I1595" s="10">
        <v>0</v>
      </c>
      <c r="J1595" s="10">
        <v>0</v>
      </c>
      <c r="K1595" s="10">
        <v>0</v>
      </c>
      <c r="L1595" s="10">
        <f t="shared" si="111"/>
        <v>806.77</v>
      </c>
    </row>
    <row r="1596" spans="1:12" ht="13" hidden="1" x14ac:dyDescent="0.15">
      <c r="A1596" s="65" t="s">
        <v>73</v>
      </c>
      <c r="B1596" s="10">
        <v>826.19</v>
      </c>
      <c r="C1596" s="10">
        <v>0</v>
      </c>
      <c r="D1596" s="10">
        <v>0</v>
      </c>
      <c r="E1596" s="10">
        <v>804.81</v>
      </c>
      <c r="F1596" s="10">
        <v>7986.06</v>
      </c>
      <c r="G1596" s="10">
        <v>4003.79</v>
      </c>
      <c r="H1596" s="10">
        <v>3.13</v>
      </c>
      <c r="I1596" s="10">
        <v>6589.67</v>
      </c>
      <c r="J1596" s="10">
        <v>6678.24</v>
      </c>
      <c r="K1596" s="10">
        <v>7266.35</v>
      </c>
      <c r="L1596" s="10">
        <f t="shared" si="111"/>
        <v>34158.239999999998</v>
      </c>
    </row>
    <row r="1597" spans="1:12" ht="13" hidden="1" x14ac:dyDescent="0.15">
      <c r="A1597" s="65" t="s">
        <v>74</v>
      </c>
      <c r="B1597" s="10">
        <v>0</v>
      </c>
      <c r="C1597" s="10">
        <v>0</v>
      </c>
      <c r="D1597" s="10">
        <v>0</v>
      </c>
      <c r="E1597" s="10">
        <v>55446</v>
      </c>
      <c r="F1597" s="10">
        <v>56786.92</v>
      </c>
      <c r="G1597" s="10">
        <v>37614.730000000003</v>
      </c>
      <c r="H1597" s="10">
        <v>23997.55</v>
      </c>
      <c r="I1597" s="10">
        <v>32967</v>
      </c>
      <c r="J1597" s="10">
        <v>34605.26</v>
      </c>
      <c r="K1597" s="10">
        <v>0</v>
      </c>
      <c r="L1597" s="10">
        <f t="shared" si="111"/>
        <v>241417.46</v>
      </c>
    </row>
    <row r="1598" spans="1:12" ht="13" hidden="1" x14ac:dyDescent="0.15">
      <c r="A1598" s="65" t="s">
        <v>76</v>
      </c>
      <c r="B1598" s="10">
        <v>5192.3100000000004</v>
      </c>
      <c r="C1598" s="10">
        <v>0</v>
      </c>
      <c r="D1598" s="10">
        <v>0</v>
      </c>
      <c r="E1598" s="10">
        <v>0</v>
      </c>
      <c r="F1598" s="10">
        <v>0</v>
      </c>
      <c r="G1598" s="10">
        <v>0</v>
      </c>
      <c r="H1598" s="10">
        <v>0</v>
      </c>
      <c r="I1598" s="10">
        <v>0</v>
      </c>
      <c r="J1598" s="10">
        <v>0</v>
      </c>
      <c r="K1598" s="10">
        <v>0</v>
      </c>
      <c r="L1598" s="10">
        <f t="shared" si="111"/>
        <v>5192.3100000000004</v>
      </c>
    </row>
    <row r="1599" spans="1:12" ht="13" hidden="1" x14ac:dyDescent="0.15">
      <c r="A1599" s="65" t="s">
        <v>77</v>
      </c>
      <c r="B1599" s="10">
        <v>0</v>
      </c>
      <c r="C1599" s="10">
        <v>0</v>
      </c>
      <c r="D1599" s="10">
        <v>0</v>
      </c>
      <c r="E1599" s="10">
        <v>0</v>
      </c>
      <c r="F1599" s="10">
        <v>0</v>
      </c>
      <c r="G1599" s="10">
        <v>0</v>
      </c>
      <c r="H1599" s="10">
        <v>48105</v>
      </c>
      <c r="I1599" s="10">
        <v>0</v>
      </c>
      <c r="J1599" s="10">
        <v>0</v>
      </c>
      <c r="K1599" s="10">
        <v>0</v>
      </c>
      <c r="L1599" s="10">
        <f t="shared" si="111"/>
        <v>48105</v>
      </c>
    </row>
    <row r="1600" spans="1:12" ht="13" hidden="1" x14ac:dyDescent="0.15">
      <c r="A1600" s="65" t="s">
        <v>81</v>
      </c>
      <c r="B1600" s="10">
        <v>0</v>
      </c>
      <c r="C1600" s="10">
        <v>0</v>
      </c>
      <c r="D1600" s="10">
        <v>0</v>
      </c>
      <c r="E1600" s="10">
        <v>1791.66</v>
      </c>
      <c r="F1600" s="10">
        <v>4125</v>
      </c>
      <c r="G1600" s="10">
        <v>4489.2299999999996</v>
      </c>
      <c r="H1600" s="10">
        <v>2437.5</v>
      </c>
      <c r="I1600" s="10">
        <v>2120.84</v>
      </c>
      <c r="J1600" s="10">
        <v>3325.62</v>
      </c>
      <c r="K1600" s="10">
        <v>2820</v>
      </c>
      <c r="L1600" s="10">
        <f t="shared" si="111"/>
        <v>21109.85</v>
      </c>
    </row>
    <row r="1601" spans="1:12" ht="13" hidden="1" x14ac:dyDescent="0.15">
      <c r="A1601" s="65" t="s">
        <v>82</v>
      </c>
      <c r="B1601" s="10">
        <v>1382.87</v>
      </c>
      <c r="C1601" s="10">
        <v>1449.45</v>
      </c>
      <c r="D1601" s="10">
        <v>0</v>
      </c>
      <c r="E1601" s="10">
        <v>5714.33</v>
      </c>
      <c r="F1601" s="10">
        <v>8387.5499999999993</v>
      </c>
      <c r="G1601" s="10">
        <v>7092.68</v>
      </c>
      <c r="H1601" s="10">
        <v>3957.93</v>
      </c>
      <c r="I1601" s="10">
        <v>8571.6299999999992</v>
      </c>
      <c r="J1601" s="10">
        <v>10355.83</v>
      </c>
      <c r="K1601" s="10">
        <v>8407.23</v>
      </c>
      <c r="L1601" s="10">
        <f t="shared" si="111"/>
        <v>55319.5</v>
      </c>
    </row>
    <row r="1602" spans="1:12" ht="13" hidden="1" x14ac:dyDescent="0.15">
      <c r="A1602" s="65" t="s">
        <v>83</v>
      </c>
      <c r="B1602" s="10">
        <v>1848.91</v>
      </c>
      <c r="C1602" s="10">
        <v>824.46</v>
      </c>
      <c r="D1602" s="10">
        <v>0</v>
      </c>
      <c r="E1602" s="10">
        <v>5238.6000000000004</v>
      </c>
      <c r="F1602" s="10">
        <v>28574.55</v>
      </c>
      <c r="G1602" s="10">
        <v>21233.7</v>
      </c>
      <c r="H1602" s="10">
        <v>14471.61</v>
      </c>
      <c r="I1602" s="10">
        <v>17127.5</v>
      </c>
      <c r="J1602" s="10">
        <v>33106.160000000003</v>
      </c>
      <c r="K1602" s="10">
        <v>19667.52</v>
      </c>
      <c r="L1602" s="10">
        <f t="shared" si="111"/>
        <v>142093.01</v>
      </c>
    </row>
    <row r="1603" spans="1:12" ht="13" hidden="1" x14ac:dyDescent="0.15">
      <c r="A1603" s="65" t="s">
        <v>84</v>
      </c>
      <c r="B1603" s="10">
        <v>7.15</v>
      </c>
      <c r="C1603" s="10">
        <v>9.4499999999999993</v>
      </c>
      <c r="D1603" s="10">
        <v>0</v>
      </c>
      <c r="E1603" s="10">
        <v>35.74</v>
      </c>
      <c r="F1603" s="10">
        <v>52.17</v>
      </c>
      <c r="G1603" s="10">
        <v>47.21</v>
      </c>
      <c r="H1603" s="10">
        <v>28.73</v>
      </c>
      <c r="I1603" s="10">
        <v>52.53</v>
      </c>
      <c r="J1603" s="10">
        <v>62.45</v>
      </c>
      <c r="K1603" s="10">
        <v>73.930000000000007</v>
      </c>
      <c r="L1603" s="10">
        <f t="shared" si="111"/>
        <v>369.36</v>
      </c>
    </row>
    <row r="1604" spans="1:12" ht="13" hidden="1" x14ac:dyDescent="0.15">
      <c r="A1604" s="65" t="s">
        <v>90</v>
      </c>
      <c r="B1604" s="10">
        <v>0</v>
      </c>
      <c r="C1604" s="10">
        <v>0</v>
      </c>
      <c r="D1604" s="10">
        <v>98.56</v>
      </c>
      <c r="E1604" s="10">
        <v>25041.18</v>
      </c>
      <c r="F1604" s="10">
        <v>11629.47</v>
      </c>
      <c r="G1604" s="10">
        <v>9465.89</v>
      </c>
      <c r="H1604" s="10">
        <v>6843.36</v>
      </c>
      <c r="I1604" s="10">
        <v>29215.439999999999</v>
      </c>
      <c r="J1604" s="10">
        <v>11698.58</v>
      </c>
      <c r="K1604" s="10">
        <v>2155.6</v>
      </c>
      <c r="L1604" s="10">
        <f t="shared" si="111"/>
        <v>96148.08</v>
      </c>
    </row>
    <row r="1605" spans="1:12" ht="13" hidden="1" x14ac:dyDescent="0.15">
      <c r="A1605" s="65" t="s">
        <v>91</v>
      </c>
      <c r="B1605" s="10">
        <v>0</v>
      </c>
      <c r="C1605" s="10">
        <v>145.79</v>
      </c>
      <c r="D1605" s="10">
        <v>0</v>
      </c>
      <c r="E1605" s="10">
        <v>700.37</v>
      </c>
      <c r="F1605" s="10">
        <v>299.13</v>
      </c>
      <c r="G1605" s="10">
        <v>323.51</v>
      </c>
      <c r="H1605" s="10">
        <v>366.6</v>
      </c>
      <c r="I1605" s="10">
        <v>911.43</v>
      </c>
      <c r="J1605" s="10">
        <v>437.9</v>
      </c>
      <c r="K1605" s="10">
        <v>69.84</v>
      </c>
      <c r="L1605" s="10">
        <f t="shared" si="111"/>
        <v>3254.57</v>
      </c>
    </row>
    <row r="1606" spans="1:12" ht="13" hidden="1" x14ac:dyDescent="0.15">
      <c r="A1606" s="65" t="s">
        <v>93</v>
      </c>
      <c r="B1606" s="10">
        <v>0</v>
      </c>
      <c r="C1606" s="10">
        <v>0</v>
      </c>
      <c r="D1606" s="10">
        <v>343.11</v>
      </c>
      <c r="E1606" s="10">
        <v>4104.1899999999996</v>
      </c>
      <c r="F1606" s="10">
        <v>2616.34</v>
      </c>
      <c r="G1606" s="10">
        <v>3498.81</v>
      </c>
      <c r="H1606" s="10">
        <v>1911.54</v>
      </c>
      <c r="I1606" s="10">
        <v>5225.97</v>
      </c>
      <c r="J1606" s="10">
        <v>1937.93</v>
      </c>
      <c r="K1606" s="10">
        <v>349.19</v>
      </c>
      <c r="L1606" s="10">
        <f t="shared" si="111"/>
        <v>19987.079999999998</v>
      </c>
    </row>
    <row r="1607" spans="1:12" ht="13" hidden="1" x14ac:dyDescent="0.15">
      <c r="A1607" s="65" t="s">
        <v>94</v>
      </c>
      <c r="B1607" s="10">
        <v>0</v>
      </c>
      <c r="C1607" s="10">
        <v>0</v>
      </c>
      <c r="D1607" s="10">
        <v>0</v>
      </c>
      <c r="E1607" s="10">
        <v>0</v>
      </c>
      <c r="F1607" s="10">
        <v>79.31</v>
      </c>
      <c r="G1607" s="10">
        <v>-79.31</v>
      </c>
      <c r="H1607" s="10">
        <v>0</v>
      </c>
      <c r="I1607" s="10">
        <v>0</v>
      </c>
      <c r="J1607" s="10">
        <v>0</v>
      </c>
      <c r="K1607" s="10">
        <v>0</v>
      </c>
      <c r="L1607" s="10">
        <f t="shared" si="111"/>
        <v>0</v>
      </c>
    </row>
    <row r="1608" spans="1:12" ht="13" hidden="1" x14ac:dyDescent="0.15">
      <c r="A1608" s="65" t="s">
        <v>97</v>
      </c>
      <c r="B1608" s="10">
        <v>0</v>
      </c>
      <c r="C1608" s="10">
        <v>0</v>
      </c>
      <c r="D1608" s="10">
        <v>0</v>
      </c>
      <c r="E1608" s="10">
        <v>0</v>
      </c>
      <c r="F1608" s="10">
        <v>0</v>
      </c>
      <c r="G1608" s="10">
        <v>0</v>
      </c>
      <c r="H1608" s="10">
        <v>0</v>
      </c>
      <c r="I1608" s="10">
        <v>0</v>
      </c>
      <c r="J1608" s="10">
        <v>6206.65</v>
      </c>
      <c r="K1608" s="10">
        <v>-6206.65</v>
      </c>
      <c r="L1608" s="10">
        <f t="shared" si="111"/>
        <v>0</v>
      </c>
    </row>
    <row r="1609" spans="1:12" ht="13" hidden="1" x14ac:dyDescent="0.15">
      <c r="A1609" s="65" t="s">
        <v>98</v>
      </c>
      <c r="B1609" s="10">
        <v>0</v>
      </c>
      <c r="C1609" s="10">
        <v>0</v>
      </c>
      <c r="D1609" s="10">
        <v>0</v>
      </c>
      <c r="E1609" s="10">
        <v>0</v>
      </c>
      <c r="F1609" s="10">
        <v>0</v>
      </c>
      <c r="G1609" s="10">
        <v>0</v>
      </c>
      <c r="H1609" s="10">
        <v>0</v>
      </c>
      <c r="I1609" s="10">
        <v>0</v>
      </c>
      <c r="J1609" s="10">
        <v>0</v>
      </c>
      <c r="K1609" s="10">
        <v>54.67</v>
      </c>
      <c r="L1609" s="10">
        <f t="shared" si="111"/>
        <v>54.67</v>
      </c>
    </row>
    <row r="1610" spans="1:12" ht="13" hidden="1" x14ac:dyDescent="0.15">
      <c r="A1610" s="65" t="s">
        <v>132</v>
      </c>
      <c r="B1610" s="10">
        <v>0</v>
      </c>
      <c r="C1610" s="10">
        <v>0</v>
      </c>
      <c r="D1610" s="10">
        <v>0</v>
      </c>
      <c r="E1610" s="10">
        <v>259.04000000000002</v>
      </c>
      <c r="F1610" s="10">
        <v>199.05</v>
      </c>
      <c r="G1610" s="10">
        <v>122.97</v>
      </c>
      <c r="H1610" s="10">
        <v>319.02999999999997</v>
      </c>
      <c r="I1610" s="10">
        <v>319.02999999999997</v>
      </c>
      <c r="J1610" s="10">
        <v>1147.97</v>
      </c>
      <c r="K1610" s="10">
        <v>84.99</v>
      </c>
      <c r="L1610" s="10">
        <f t="shared" si="111"/>
        <v>2452.08</v>
      </c>
    </row>
    <row r="1611" spans="1:12" ht="13" hidden="1" x14ac:dyDescent="0.15">
      <c r="A1611" s="65" t="s">
        <v>202</v>
      </c>
      <c r="B1611" s="10">
        <v>1850.01</v>
      </c>
      <c r="C1611" s="10">
        <v>-1850.01</v>
      </c>
      <c r="D1611" s="10">
        <v>0</v>
      </c>
      <c r="E1611" s="10">
        <v>0</v>
      </c>
      <c r="F1611" s="10">
        <v>0</v>
      </c>
      <c r="G1611" s="10">
        <v>0</v>
      </c>
      <c r="H1611" s="10">
        <v>0</v>
      </c>
      <c r="I1611" s="10">
        <v>0</v>
      </c>
      <c r="J1611" s="10">
        <v>0</v>
      </c>
      <c r="K1611" s="10">
        <v>0</v>
      </c>
      <c r="L1611" s="10">
        <f t="shared" si="111"/>
        <v>0</v>
      </c>
    </row>
    <row r="1612" spans="1:12" ht="13" hidden="1" x14ac:dyDescent="0.15">
      <c r="A1612" s="65" t="s">
        <v>100</v>
      </c>
      <c r="B1612" s="10">
        <v>0</v>
      </c>
      <c r="C1612" s="10">
        <v>0</v>
      </c>
      <c r="D1612" s="10">
        <v>0</v>
      </c>
      <c r="E1612" s="10">
        <v>0</v>
      </c>
      <c r="F1612" s="10">
        <v>0</v>
      </c>
      <c r="G1612" s="10">
        <v>0</v>
      </c>
      <c r="H1612" s="10">
        <v>0</v>
      </c>
      <c r="I1612" s="10">
        <v>0</v>
      </c>
      <c r="J1612" s="10">
        <v>68.239999999999995</v>
      </c>
      <c r="K1612" s="10">
        <v>0</v>
      </c>
      <c r="L1612" s="10">
        <f t="shared" si="111"/>
        <v>68.239999999999995</v>
      </c>
    </row>
    <row r="1613" spans="1:12" ht="13" hidden="1" x14ac:dyDescent="0.15">
      <c r="A1613" s="65" t="s">
        <v>101</v>
      </c>
      <c r="B1613" s="10">
        <v>0</v>
      </c>
      <c r="C1613" s="10">
        <v>0</v>
      </c>
      <c r="D1613" s="10">
        <v>0</v>
      </c>
      <c r="E1613" s="10">
        <v>0</v>
      </c>
      <c r="F1613" s="10">
        <v>0</v>
      </c>
      <c r="G1613" s="10">
        <v>4622</v>
      </c>
      <c r="H1613" s="10">
        <v>-4622</v>
      </c>
      <c r="I1613" s="10">
        <v>0</v>
      </c>
      <c r="J1613" s="10">
        <v>0</v>
      </c>
      <c r="K1613" s="10">
        <v>0</v>
      </c>
      <c r="L1613" s="10">
        <f t="shared" si="111"/>
        <v>0</v>
      </c>
    </row>
    <row r="1614" spans="1:12" ht="13" hidden="1" x14ac:dyDescent="0.15">
      <c r="A1614" s="65" t="s">
        <v>286</v>
      </c>
      <c r="B1614" s="10">
        <v>27677.06</v>
      </c>
      <c r="C1614" s="10">
        <v>28420.85</v>
      </c>
      <c r="D1614" s="10">
        <v>26589.97</v>
      </c>
      <c r="E1614" s="10">
        <v>30622.799999999999</v>
      </c>
      <c r="F1614" s="10">
        <v>28700.95</v>
      </c>
      <c r="G1614" s="10">
        <v>11575.95</v>
      </c>
      <c r="H1614" s="10">
        <v>35707.699999999997</v>
      </c>
      <c r="I1614" s="10">
        <v>25651.27</v>
      </c>
      <c r="J1614" s="10">
        <v>65287.28</v>
      </c>
      <c r="K1614" s="10">
        <v>95512.73</v>
      </c>
      <c r="L1614" s="10">
        <f t="shared" si="111"/>
        <v>375746.56</v>
      </c>
    </row>
    <row r="1615" spans="1:12" ht="13" hidden="1" x14ac:dyDescent="0.15">
      <c r="A1615" s="65" t="s">
        <v>103</v>
      </c>
      <c r="B1615" s="10">
        <v>0</v>
      </c>
      <c r="C1615" s="10">
        <v>0</v>
      </c>
      <c r="D1615" s="10">
        <v>0</v>
      </c>
      <c r="E1615" s="10">
        <v>-13.13</v>
      </c>
      <c r="F1615" s="10">
        <v>-16.27</v>
      </c>
      <c r="G1615" s="10">
        <v>0</v>
      </c>
      <c r="H1615" s="10">
        <v>0</v>
      </c>
      <c r="I1615" s="10">
        <v>0</v>
      </c>
      <c r="J1615" s="10">
        <v>0</v>
      </c>
      <c r="K1615" s="10">
        <v>0</v>
      </c>
      <c r="L1615" s="10">
        <f t="shared" si="111"/>
        <v>-29.4</v>
      </c>
    </row>
    <row r="1616" spans="1:12" ht="13" hidden="1" x14ac:dyDescent="0.15">
      <c r="A1616" s="65" t="s">
        <v>105</v>
      </c>
      <c r="B1616" s="10">
        <v>0</v>
      </c>
      <c r="C1616" s="10">
        <v>0</v>
      </c>
      <c r="D1616" s="10">
        <v>0</v>
      </c>
      <c r="E1616" s="10">
        <v>14.99</v>
      </c>
      <c r="F1616" s="10">
        <v>0</v>
      </c>
      <c r="G1616" s="10">
        <v>0</v>
      </c>
      <c r="H1616" s="10">
        <v>0</v>
      </c>
      <c r="I1616" s="10">
        <v>0</v>
      </c>
      <c r="J1616" s="10">
        <v>0</v>
      </c>
      <c r="K1616" s="10">
        <v>0</v>
      </c>
      <c r="L1616" s="10">
        <f t="shared" si="111"/>
        <v>14.99</v>
      </c>
    </row>
    <row r="1617" spans="1:12" ht="13" hidden="1" x14ac:dyDescent="0.15">
      <c r="A1617" s="65" t="s">
        <v>107</v>
      </c>
      <c r="B1617" s="10">
        <v>0</v>
      </c>
      <c r="C1617" s="10">
        <v>0</v>
      </c>
      <c r="D1617" s="10">
        <v>0</v>
      </c>
      <c r="E1617" s="10">
        <v>406.6</v>
      </c>
      <c r="F1617" s="10">
        <v>1882.16</v>
      </c>
      <c r="G1617" s="10">
        <v>1886.29</v>
      </c>
      <c r="H1617" s="10">
        <v>377.46</v>
      </c>
      <c r="I1617" s="10">
        <v>763.41</v>
      </c>
      <c r="J1617" s="10">
        <v>248.22</v>
      </c>
      <c r="K1617" s="10">
        <v>164.8</v>
      </c>
      <c r="L1617" s="10">
        <f t="shared" si="111"/>
        <v>5728.9400000000005</v>
      </c>
    </row>
    <row r="1618" spans="1:12" ht="13" hidden="1" x14ac:dyDescent="0.15">
      <c r="A1618" s="65" t="s">
        <v>109</v>
      </c>
      <c r="B1618" s="10">
        <v>0</v>
      </c>
      <c r="C1618" s="10">
        <v>0</v>
      </c>
      <c r="D1618" s="10">
        <v>0</v>
      </c>
      <c r="E1618" s="10">
        <v>0</v>
      </c>
      <c r="F1618" s="10">
        <v>245.62</v>
      </c>
      <c r="G1618" s="10">
        <v>0</v>
      </c>
      <c r="H1618" s="10">
        <v>0</v>
      </c>
      <c r="I1618" s="10">
        <v>0</v>
      </c>
      <c r="J1618" s="10">
        <v>0</v>
      </c>
      <c r="K1618" s="10">
        <v>0</v>
      </c>
      <c r="L1618" s="10">
        <f t="shared" si="111"/>
        <v>245.62</v>
      </c>
    </row>
    <row r="1619" spans="1:12" ht="13" hidden="1" x14ac:dyDescent="0.15">
      <c r="A1619" s="65" t="s">
        <v>117</v>
      </c>
      <c r="B1619" s="10">
        <v>0</v>
      </c>
      <c r="C1619" s="10">
        <v>112.89</v>
      </c>
      <c r="D1619" s="10">
        <v>0</v>
      </c>
      <c r="E1619" s="10">
        <v>0</v>
      </c>
      <c r="F1619" s="10">
        <v>0</v>
      </c>
      <c r="G1619" s="10">
        <v>195</v>
      </c>
      <c r="H1619" s="10">
        <v>0</v>
      </c>
      <c r="I1619" s="10">
        <v>95</v>
      </c>
      <c r="J1619" s="10">
        <v>0</v>
      </c>
      <c r="K1619" s="10">
        <v>0</v>
      </c>
      <c r="L1619" s="10">
        <f t="shared" si="111"/>
        <v>402.89</v>
      </c>
    </row>
    <row r="1620" spans="1:12" ht="13" hidden="1" x14ac:dyDescent="0.15">
      <c r="A1620" s="65" t="s">
        <v>120</v>
      </c>
      <c r="B1620" s="10">
        <v>0</v>
      </c>
      <c r="C1620" s="10">
        <v>0</v>
      </c>
      <c r="D1620" s="10">
        <v>0</v>
      </c>
      <c r="E1620" s="10">
        <v>0</v>
      </c>
      <c r="F1620" s="10">
        <v>0</v>
      </c>
      <c r="G1620" s="10">
        <v>0</v>
      </c>
      <c r="H1620" s="10">
        <v>0</v>
      </c>
      <c r="I1620" s="10">
        <v>0</v>
      </c>
      <c r="J1620" s="10">
        <v>2360</v>
      </c>
      <c r="K1620" s="10">
        <v>-2360</v>
      </c>
      <c r="L1620" s="10">
        <f t="shared" si="111"/>
        <v>0</v>
      </c>
    </row>
    <row r="1621" spans="1:12" ht="13" hidden="1" x14ac:dyDescent="0.15">
      <c r="A1621" s="65" t="s">
        <v>123</v>
      </c>
      <c r="B1621" s="10">
        <v>0</v>
      </c>
      <c r="C1621" s="10">
        <v>0</v>
      </c>
      <c r="D1621" s="10">
        <v>0</v>
      </c>
      <c r="E1621" s="10">
        <v>492.95</v>
      </c>
      <c r="F1621" s="10">
        <v>1893.39</v>
      </c>
      <c r="G1621" s="10">
        <v>1667.96</v>
      </c>
      <c r="H1621" s="10">
        <v>1305.8800000000001</v>
      </c>
      <c r="I1621" s="10">
        <v>1894.86</v>
      </c>
      <c r="J1621" s="10">
        <v>1648.57</v>
      </c>
      <c r="K1621" s="10">
        <v>1665.62</v>
      </c>
      <c r="L1621" s="10">
        <f t="shared" si="111"/>
        <v>10569.23</v>
      </c>
    </row>
    <row r="1622" spans="1:12" ht="13" hidden="1" x14ac:dyDescent="0.15">
      <c r="A1622" s="65" t="s">
        <v>124</v>
      </c>
      <c r="B1622" s="10">
        <v>0</v>
      </c>
      <c r="C1622" s="10">
        <v>0</v>
      </c>
      <c r="D1622" s="10">
        <v>0</v>
      </c>
      <c r="E1622" s="10">
        <v>1143.25</v>
      </c>
      <c r="F1622" s="10">
        <v>3467.11</v>
      </c>
      <c r="G1622" s="10">
        <v>2965.58</v>
      </c>
      <c r="H1622" s="10">
        <v>1664.3</v>
      </c>
      <c r="I1622" s="10">
        <v>1764.74</v>
      </c>
      <c r="J1622" s="10">
        <v>1605.75</v>
      </c>
      <c r="K1622" s="10">
        <v>1102.82</v>
      </c>
      <c r="L1622" s="10">
        <f t="shared" si="111"/>
        <v>13713.55</v>
      </c>
    </row>
    <row r="1623" spans="1:12" ht="13" hidden="1" x14ac:dyDescent="0.15">
      <c r="A1623" s="65" t="s">
        <v>125</v>
      </c>
      <c r="B1623" s="10">
        <v>0</v>
      </c>
      <c r="C1623" s="10">
        <v>0</v>
      </c>
      <c r="D1623" s="10">
        <v>0</v>
      </c>
      <c r="E1623" s="10">
        <v>516.22</v>
      </c>
      <c r="F1623" s="10">
        <v>1453.35</v>
      </c>
      <c r="G1623" s="10">
        <v>1395.51</v>
      </c>
      <c r="H1623" s="10">
        <v>2166.87</v>
      </c>
      <c r="I1623" s="10">
        <v>1940.49</v>
      </c>
      <c r="J1623" s="10">
        <v>4273.28</v>
      </c>
      <c r="K1623" s="10">
        <v>999.75</v>
      </c>
      <c r="L1623" s="10">
        <f t="shared" si="111"/>
        <v>12745.47</v>
      </c>
    </row>
    <row r="1624" spans="1:12" ht="13" hidden="1" x14ac:dyDescent="0.15">
      <c r="A1624" s="65" t="s">
        <v>126</v>
      </c>
      <c r="B1624" s="10">
        <v>1416.78</v>
      </c>
      <c r="C1624" s="10">
        <v>1092.5999999999999</v>
      </c>
      <c r="D1624" s="10">
        <v>0</v>
      </c>
      <c r="E1624" s="10">
        <v>2117.4</v>
      </c>
      <c r="F1624" s="10">
        <v>2453.5700000000002</v>
      </c>
      <c r="G1624" s="10">
        <v>1001.62</v>
      </c>
      <c r="H1624" s="10">
        <v>689.31</v>
      </c>
      <c r="I1624" s="10">
        <v>1140.25</v>
      </c>
      <c r="J1624" s="10">
        <v>1513.11</v>
      </c>
      <c r="K1624" s="10">
        <v>484.11</v>
      </c>
      <c r="L1624" s="10">
        <f t="shared" si="111"/>
        <v>11908.750000000002</v>
      </c>
    </row>
    <row r="1625" spans="1:12" ht="13" hidden="1" x14ac:dyDescent="0.15">
      <c r="A1625" s="65" t="s">
        <v>127</v>
      </c>
      <c r="B1625" s="10">
        <v>0</v>
      </c>
      <c r="C1625" s="10">
        <v>280.02</v>
      </c>
      <c r="D1625" s="10">
        <v>0</v>
      </c>
      <c r="E1625" s="10">
        <v>2020.15</v>
      </c>
      <c r="F1625" s="10">
        <v>2988.71</v>
      </c>
      <c r="G1625" s="10">
        <v>1893.55</v>
      </c>
      <c r="H1625" s="10">
        <v>967.76</v>
      </c>
      <c r="I1625" s="10">
        <v>2437.4899999999998</v>
      </c>
      <c r="J1625" s="10">
        <v>3125.96</v>
      </c>
      <c r="K1625" s="10">
        <v>2614.36</v>
      </c>
      <c r="L1625" s="10">
        <f t="shared" si="111"/>
        <v>16328</v>
      </c>
    </row>
    <row r="1626" spans="1:12" ht="13" hidden="1" x14ac:dyDescent="0.15">
      <c r="A1626" s="65" t="s">
        <v>129</v>
      </c>
      <c r="B1626" s="10">
        <v>0</v>
      </c>
      <c r="C1626" s="10">
        <v>0</v>
      </c>
      <c r="D1626" s="10">
        <v>0</v>
      </c>
      <c r="E1626" s="10">
        <v>5986.63</v>
      </c>
      <c r="F1626" s="10">
        <v>6531.3</v>
      </c>
      <c r="G1626" s="10">
        <v>7150.02</v>
      </c>
      <c r="H1626" s="10">
        <v>4319.99</v>
      </c>
      <c r="I1626" s="10">
        <v>8615.84</v>
      </c>
      <c r="J1626" s="10">
        <v>10652.99</v>
      </c>
      <c r="K1626" s="10">
        <v>10810.48</v>
      </c>
      <c r="L1626" s="10">
        <f t="shared" si="111"/>
        <v>54067.25</v>
      </c>
    </row>
    <row r="1627" spans="1:12" ht="13" hidden="1" x14ac:dyDescent="0.15">
      <c r="A1627" s="66" t="s">
        <v>294</v>
      </c>
      <c r="B1627" s="16">
        <f t="shared" ref="B1627:L1627" si="112">SUM(B1594:B1626)</f>
        <v>53614.43</v>
      </c>
      <c r="C1627" s="16">
        <f t="shared" si="112"/>
        <v>36901.519999999997</v>
      </c>
      <c r="D1627" s="16">
        <f t="shared" si="112"/>
        <v>27031.64</v>
      </c>
      <c r="E1627" s="16">
        <f t="shared" si="112"/>
        <v>211193.78999999998</v>
      </c>
      <c r="F1627" s="16">
        <f t="shared" si="112"/>
        <v>307835.4599999999</v>
      </c>
      <c r="G1627" s="16">
        <f t="shared" si="112"/>
        <v>248704.86999999997</v>
      </c>
      <c r="H1627" s="16">
        <f t="shared" si="112"/>
        <v>226269.27</v>
      </c>
      <c r="I1627" s="16">
        <f t="shared" si="112"/>
        <v>256154.44999999992</v>
      </c>
      <c r="J1627" s="16">
        <f t="shared" si="112"/>
        <v>327124.88999999996</v>
      </c>
      <c r="K1627" s="16">
        <f t="shared" si="112"/>
        <v>255737.37999999998</v>
      </c>
      <c r="L1627" s="16">
        <f t="shared" si="112"/>
        <v>1950567.7000000007</v>
      </c>
    </row>
    <row r="1628" spans="1:12" ht="13" hidden="1" x14ac:dyDescent="0.15">
      <c r="A1628" s="64" t="s">
        <v>295</v>
      </c>
      <c r="B1628" s="7"/>
      <c r="C1628" s="7"/>
      <c r="D1628" s="7"/>
      <c r="E1628" s="7"/>
      <c r="F1628" s="7"/>
      <c r="G1628" s="7"/>
      <c r="H1628" s="7"/>
      <c r="I1628" s="7"/>
      <c r="J1628" s="7"/>
      <c r="K1628" s="7"/>
      <c r="L1628" s="7"/>
    </row>
    <row r="1629" spans="1:12" ht="13" hidden="1" x14ac:dyDescent="0.15">
      <c r="A1629" s="65" t="s">
        <v>71</v>
      </c>
      <c r="B1629" s="10">
        <v>114999.75</v>
      </c>
      <c r="C1629" s="10">
        <v>115000.08</v>
      </c>
      <c r="D1629" s="10">
        <v>121865.46</v>
      </c>
      <c r="E1629" s="10">
        <v>103125.06</v>
      </c>
      <c r="F1629" s="10">
        <v>68750.039999999994</v>
      </c>
      <c r="G1629" s="10">
        <v>68750.039999999994</v>
      </c>
      <c r="H1629" s="10">
        <v>68750.039999999994</v>
      </c>
      <c r="I1629" s="10">
        <v>68750.039999999994</v>
      </c>
      <c r="J1629" s="10">
        <v>68750.039999999994</v>
      </c>
      <c r="K1629" s="10">
        <v>45833.36</v>
      </c>
      <c r="L1629" s="10">
        <f t="shared" ref="L1629:L1655" si="113">SUM(B1629:K1629)</f>
        <v>844573.91000000015</v>
      </c>
    </row>
    <row r="1630" spans="1:12" ht="13" hidden="1" x14ac:dyDescent="0.15">
      <c r="A1630" s="65" t="s">
        <v>73</v>
      </c>
      <c r="B1630" s="10">
        <v>533.65</v>
      </c>
      <c r="C1630" s="10">
        <v>-3367.55</v>
      </c>
      <c r="D1630" s="10">
        <v>3444.47</v>
      </c>
      <c r="E1630" s="10">
        <v>-486.48</v>
      </c>
      <c r="F1630" s="10">
        <v>0</v>
      </c>
      <c r="G1630" s="10">
        <v>0</v>
      </c>
      <c r="H1630" s="10">
        <v>-6343.52</v>
      </c>
      <c r="I1630" s="10">
        <v>5291.11</v>
      </c>
      <c r="J1630" s="10">
        <v>1052.4100000000001</v>
      </c>
      <c r="K1630" s="10">
        <v>0</v>
      </c>
      <c r="L1630" s="10">
        <f t="shared" si="113"/>
        <v>124.08999999999946</v>
      </c>
    </row>
    <row r="1631" spans="1:12" ht="13" hidden="1" x14ac:dyDescent="0.15">
      <c r="A1631" s="65" t="s">
        <v>74</v>
      </c>
      <c r="B1631" s="10">
        <v>64600.6</v>
      </c>
      <c r="C1631" s="10">
        <v>37312.639999999999</v>
      </c>
      <c r="D1631" s="10">
        <v>43440</v>
      </c>
      <c r="E1631" s="10">
        <v>33332.03</v>
      </c>
      <c r="F1631" s="10">
        <v>33948.79</v>
      </c>
      <c r="G1631" s="10">
        <v>31827.86</v>
      </c>
      <c r="H1631" s="10">
        <v>20305.63</v>
      </c>
      <c r="I1631" s="10">
        <v>26127</v>
      </c>
      <c r="J1631" s="10">
        <v>26942.25</v>
      </c>
      <c r="K1631" s="10">
        <v>0</v>
      </c>
      <c r="L1631" s="10">
        <f t="shared" si="113"/>
        <v>317836.79999999999</v>
      </c>
    </row>
    <row r="1632" spans="1:12" ht="13" hidden="1" x14ac:dyDescent="0.15">
      <c r="A1632" s="65" t="s">
        <v>81</v>
      </c>
      <c r="B1632" s="10">
        <v>0</v>
      </c>
      <c r="C1632" s="10">
        <v>3541.45</v>
      </c>
      <c r="D1632" s="10">
        <v>1620.54</v>
      </c>
      <c r="E1632" s="10">
        <v>693.75</v>
      </c>
      <c r="F1632" s="10">
        <v>3056.92</v>
      </c>
      <c r="G1632" s="10">
        <v>2049.6999999999998</v>
      </c>
      <c r="H1632" s="10">
        <v>0</v>
      </c>
      <c r="I1632" s="10">
        <v>0</v>
      </c>
      <c r="J1632" s="10">
        <v>2623.33</v>
      </c>
      <c r="K1632" s="10">
        <v>2406.25</v>
      </c>
      <c r="L1632" s="10">
        <f t="shared" si="113"/>
        <v>15991.94</v>
      </c>
    </row>
    <row r="1633" spans="1:12" ht="13" hidden="1" x14ac:dyDescent="0.15">
      <c r="A1633" s="65" t="s">
        <v>82</v>
      </c>
      <c r="B1633" s="10">
        <v>8502.61</v>
      </c>
      <c r="C1633" s="10">
        <v>8470.0300000000007</v>
      </c>
      <c r="D1633" s="10">
        <v>9787.41</v>
      </c>
      <c r="E1633" s="10">
        <v>7489.68</v>
      </c>
      <c r="F1633" s="10">
        <v>4193.7700000000004</v>
      </c>
      <c r="G1633" s="10">
        <v>4253.09</v>
      </c>
      <c r="H1633" s="10">
        <v>3957.93</v>
      </c>
      <c r="I1633" s="10">
        <v>4285.8100000000004</v>
      </c>
      <c r="J1633" s="10">
        <v>4452.7</v>
      </c>
      <c r="K1633" s="10">
        <v>2802.41</v>
      </c>
      <c r="L1633" s="10">
        <f t="shared" si="113"/>
        <v>58195.439999999988</v>
      </c>
    </row>
    <row r="1634" spans="1:12" ht="13" hidden="1" x14ac:dyDescent="0.15">
      <c r="A1634" s="65" t="s">
        <v>83</v>
      </c>
      <c r="B1634" s="10">
        <v>20218.810000000001</v>
      </c>
      <c r="C1634" s="10">
        <v>5917.86</v>
      </c>
      <c r="D1634" s="10">
        <v>10073.01</v>
      </c>
      <c r="E1634" s="10">
        <v>-13104.88</v>
      </c>
      <c r="F1634" s="10">
        <v>23672.22</v>
      </c>
      <c r="G1634" s="10">
        <v>3965.44</v>
      </c>
      <c r="H1634" s="10">
        <v>6941.12</v>
      </c>
      <c r="I1634" s="10">
        <v>8609.09</v>
      </c>
      <c r="J1634" s="10">
        <v>20481.88</v>
      </c>
      <c r="K1634" s="10">
        <v>5898.15</v>
      </c>
      <c r="L1634" s="10">
        <f t="shared" si="113"/>
        <v>92672.700000000012</v>
      </c>
    </row>
    <row r="1635" spans="1:12" ht="13" hidden="1" x14ac:dyDescent="0.15">
      <c r="A1635" s="65" t="s">
        <v>84</v>
      </c>
      <c r="B1635" s="10">
        <v>42.97</v>
      </c>
      <c r="C1635" s="10">
        <v>55.85</v>
      </c>
      <c r="D1635" s="10">
        <v>64.98</v>
      </c>
      <c r="E1635" s="10">
        <v>45.29</v>
      </c>
      <c r="F1635" s="10">
        <v>26.09</v>
      </c>
      <c r="G1635" s="10">
        <v>28.36</v>
      </c>
      <c r="H1635" s="10">
        <v>28.73</v>
      </c>
      <c r="I1635" s="10">
        <v>26.27</v>
      </c>
      <c r="J1635" s="10">
        <v>26.68</v>
      </c>
      <c r="K1635" s="10">
        <v>24.64</v>
      </c>
      <c r="L1635" s="10">
        <f t="shared" si="113"/>
        <v>369.86</v>
      </c>
    </row>
    <row r="1636" spans="1:12" ht="13" hidden="1" x14ac:dyDescent="0.15">
      <c r="A1636" s="65" t="s">
        <v>90</v>
      </c>
      <c r="B1636" s="10">
        <v>-1617.37</v>
      </c>
      <c r="C1636" s="10">
        <v>0</v>
      </c>
      <c r="D1636" s="10">
        <v>0</v>
      </c>
      <c r="E1636" s="10">
        <v>0</v>
      </c>
      <c r="F1636" s="10">
        <v>0</v>
      </c>
      <c r="G1636" s="10">
        <v>0</v>
      </c>
      <c r="H1636" s="10">
        <v>0</v>
      </c>
      <c r="I1636" s="10">
        <v>0</v>
      </c>
      <c r="J1636" s="10">
        <v>0</v>
      </c>
      <c r="K1636" s="10">
        <v>0</v>
      </c>
      <c r="L1636" s="10">
        <f t="shared" si="113"/>
        <v>-1617.37</v>
      </c>
    </row>
    <row r="1637" spans="1:12" ht="13" hidden="1" x14ac:dyDescent="0.15">
      <c r="A1637" s="65" t="s">
        <v>132</v>
      </c>
      <c r="B1637" s="10">
        <v>4954.74</v>
      </c>
      <c r="C1637" s="10">
        <v>2750.01</v>
      </c>
      <c r="D1637" s="10">
        <v>2750.01</v>
      </c>
      <c r="E1637" s="10">
        <v>3302.01</v>
      </c>
      <c r="F1637" s="10">
        <v>2750.01</v>
      </c>
      <c r="G1637" s="10">
        <v>2750.01</v>
      </c>
      <c r="H1637" s="10">
        <v>2750.01</v>
      </c>
      <c r="I1637" s="10">
        <v>4666.07</v>
      </c>
      <c r="J1637" s="10">
        <v>3132.6</v>
      </c>
      <c r="K1637" s="10">
        <v>2088.4</v>
      </c>
      <c r="L1637" s="10">
        <f t="shared" si="113"/>
        <v>31893.870000000003</v>
      </c>
    </row>
    <row r="1638" spans="1:12" ht="13" hidden="1" x14ac:dyDescent="0.15">
      <c r="A1638" s="65" t="s">
        <v>100</v>
      </c>
      <c r="B1638" s="10">
        <v>0</v>
      </c>
      <c r="C1638" s="10">
        <v>0</v>
      </c>
      <c r="D1638" s="10">
        <v>0</v>
      </c>
      <c r="E1638" s="10">
        <v>0</v>
      </c>
      <c r="F1638" s="10">
        <v>71.16</v>
      </c>
      <c r="G1638" s="10">
        <v>0</v>
      </c>
      <c r="H1638" s="10">
        <v>0</v>
      </c>
      <c r="I1638" s="10">
        <v>0</v>
      </c>
      <c r="J1638" s="10">
        <v>0</v>
      </c>
      <c r="K1638" s="10">
        <v>0</v>
      </c>
      <c r="L1638" s="10">
        <f t="shared" si="113"/>
        <v>71.16</v>
      </c>
    </row>
    <row r="1639" spans="1:12" ht="13" hidden="1" x14ac:dyDescent="0.15">
      <c r="A1639" s="65" t="s">
        <v>101</v>
      </c>
      <c r="B1639" s="10">
        <v>9805</v>
      </c>
      <c r="C1639" s="10">
        <v>39262.400000000001</v>
      </c>
      <c r="D1639" s="10">
        <v>5512</v>
      </c>
      <c r="E1639" s="10">
        <v>25086</v>
      </c>
      <c r="F1639" s="10">
        <v>-7649</v>
      </c>
      <c r="G1639" s="10">
        <v>0</v>
      </c>
      <c r="H1639" s="10">
        <v>0</v>
      </c>
      <c r="I1639" s="10">
        <v>0</v>
      </c>
      <c r="J1639" s="10">
        <v>0</v>
      </c>
      <c r="K1639" s="10">
        <v>0</v>
      </c>
      <c r="L1639" s="10">
        <f t="shared" si="113"/>
        <v>72016.399999999994</v>
      </c>
    </row>
    <row r="1640" spans="1:12" ht="13" hidden="1" x14ac:dyDescent="0.15">
      <c r="A1640" s="65" t="s">
        <v>171</v>
      </c>
      <c r="B1640" s="10">
        <v>404690.51</v>
      </c>
      <c r="C1640" s="10">
        <v>173136.2</v>
      </c>
      <c r="D1640" s="10">
        <v>223737.09</v>
      </c>
      <c r="E1640" s="10">
        <v>207972.88</v>
      </c>
      <c r="F1640" s="10">
        <v>317932.14</v>
      </c>
      <c r="G1640" s="10">
        <v>422599.05</v>
      </c>
      <c r="H1640" s="10">
        <v>357297.16</v>
      </c>
      <c r="I1640" s="10">
        <v>369404.19</v>
      </c>
      <c r="J1640" s="10">
        <v>326821.42</v>
      </c>
      <c r="K1640" s="10">
        <v>149466.37</v>
      </c>
      <c r="L1640" s="10">
        <f t="shared" si="113"/>
        <v>2953057.01</v>
      </c>
    </row>
    <row r="1641" spans="1:12" ht="13" hidden="1" x14ac:dyDescent="0.15">
      <c r="A1641" s="65" t="s">
        <v>286</v>
      </c>
      <c r="B1641" s="10">
        <v>0</v>
      </c>
      <c r="C1641" s="10">
        <v>26160.51</v>
      </c>
      <c r="D1641" s="10">
        <v>2643.28</v>
      </c>
      <c r="E1641" s="10">
        <v>0</v>
      </c>
      <c r="F1641" s="10">
        <v>0</v>
      </c>
      <c r="G1641" s="10">
        <v>37225.279999999999</v>
      </c>
      <c r="H1641" s="10">
        <v>0</v>
      </c>
      <c r="I1641" s="10">
        <v>0</v>
      </c>
      <c r="J1641" s="10">
        <v>0</v>
      </c>
      <c r="K1641" s="10">
        <v>0</v>
      </c>
      <c r="L1641" s="10">
        <f t="shared" si="113"/>
        <v>66029.069999999992</v>
      </c>
    </row>
    <row r="1642" spans="1:12" ht="13" hidden="1" x14ac:dyDescent="0.15">
      <c r="A1642" s="65" t="s">
        <v>102</v>
      </c>
      <c r="B1642" s="10">
        <v>0</v>
      </c>
      <c r="C1642" s="10">
        <v>0</v>
      </c>
      <c r="D1642" s="10">
        <v>726.88</v>
      </c>
      <c r="E1642" s="10">
        <v>-104.68</v>
      </c>
      <c r="F1642" s="10">
        <v>0</v>
      </c>
      <c r="G1642" s="10">
        <v>0</v>
      </c>
      <c r="H1642" s="10">
        <v>0</v>
      </c>
      <c r="I1642" s="10">
        <v>0</v>
      </c>
      <c r="J1642" s="10">
        <v>0</v>
      </c>
      <c r="K1642" s="10">
        <v>0</v>
      </c>
      <c r="L1642" s="10">
        <f t="shared" si="113"/>
        <v>622.20000000000005</v>
      </c>
    </row>
    <row r="1643" spans="1:12" ht="13" hidden="1" x14ac:dyDescent="0.15">
      <c r="A1643" s="65" t="s">
        <v>103</v>
      </c>
      <c r="B1643" s="10">
        <v>0</v>
      </c>
      <c r="C1643" s="10">
        <v>0</v>
      </c>
      <c r="D1643" s="10">
        <v>0</v>
      </c>
      <c r="E1643" s="10">
        <v>27.36</v>
      </c>
      <c r="F1643" s="10">
        <v>0</v>
      </c>
      <c r="G1643" s="10">
        <v>15.46</v>
      </c>
      <c r="H1643" s="10">
        <v>0</v>
      </c>
      <c r="I1643" s="10">
        <v>0</v>
      </c>
      <c r="J1643" s="10">
        <v>0</v>
      </c>
      <c r="K1643" s="10">
        <v>0</v>
      </c>
      <c r="L1643" s="10">
        <f t="shared" si="113"/>
        <v>42.82</v>
      </c>
    </row>
    <row r="1644" spans="1:12" ht="13" hidden="1" x14ac:dyDescent="0.15">
      <c r="A1644" s="65" t="s">
        <v>106</v>
      </c>
      <c r="B1644" s="10">
        <v>0</v>
      </c>
      <c r="C1644" s="10">
        <v>0</v>
      </c>
      <c r="D1644" s="10">
        <v>0</v>
      </c>
      <c r="E1644" s="10">
        <v>29.61</v>
      </c>
      <c r="F1644" s="10">
        <v>0</v>
      </c>
      <c r="G1644" s="10">
        <v>0</v>
      </c>
      <c r="H1644" s="10">
        <v>0</v>
      </c>
      <c r="I1644" s="10">
        <v>0</v>
      </c>
      <c r="J1644" s="10">
        <v>0</v>
      </c>
      <c r="K1644" s="10">
        <v>0</v>
      </c>
      <c r="L1644" s="10">
        <f t="shared" si="113"/>
        <v>29.61</v>
      </c>
    </row>
    <row r="1645" spans="1:12" ht="13" hidden="1" x14ac:dyDescent="0.15">
      <c r="A1645" s="65" t="s">
        <v>107</v>
      </c>
      <c r="B1645" s="10">
        <v>90.49</v>
      </c>
      <c r="C1645" s="10">
        <v>0</v>
      </c>
      <c r="D1645" s="10">
        <v>87</v>
      </c>
      <c r="E1645" s="10">
        <v>0</v>
      </c>
      <c r="F1645" s="10">
        <v>0</v>
      </c>
      <c r="G1645" s="10">
        <v>0</v>
      </c>
      <c r="H1645" s="10">
        <v>0</v>
      </c>
      <c r="I1645" s="10">
        <v>157</v>
      </c>
      <c r="J1645" s="10">
        <v>0</v>
      </c>
      <c r="K1645" s="10">
        <v>0</v>
      </c>
      <c r="L1645" s="10">
        <f t="shared" si="113"/>
        <v>334.49</v>
      </c>
    </row>
    <row r="1646" spans="1:12" ht="13" hidden="1" x14ac:dyDescent="0.15">
      <c r="A1646" s="65" t="s">
        <v>112</v>
      </c>
      <c r="B1646" s="10">
        <v>620.98</v>
      </c>
      <c r="C1646" s="10">
        <v>514.29999999999995</v>
      </c>
      <c r="D1646" s="10">
        <v>565.89</v>
      </c>
      <c r="E1646" s="10">
        <v>669.03</v>
      </c>
      <c r="F1646" s="10">
        <v>669.03</v>
      </c>
      <c r="G1646" s="10">
        <v>571.78</v>
      </c>
      <c r="H1646" s="10">
        <v>523.26</v>
      </c>
      <c r="I1646" s="10">
        <v>523.26</v>
      </c>
      <c r="J1646" s="10">
        <v>523.26</v>
      </c>
      <c r="K1646" s="10">
        <v>279.23</v>
      </c>
      <c r="L1646" s="10">
        <f t="shared" si="113"/>
        <v>5460.02</v>
      </c>
    </row>
    <row r="1647" spans="1:12" ht="13" hidden="1" x14ac:dyDescent="0.15">
      <c r="A1647" s="65" t="s">
        <v>117</v>
      </c>
      <c r="B1647" s="10">
        <v>505.68</v>
      </c>
      <c r="C1647" s="10">
        <v>35.090000000000003</v>
      </c>
      <c r="D1647" s="10">
        <v>58.06</v>
      </c>
      <c r="E1647" s="10">
        <v>0</v>
      </c>
      <c r="F1647" s="10">
        <v>0</v>
      </c>
      <c r="G1647" s="10">
        <v>125615.51</v>
      </c>
      <c r="H1647" s="10">
        <v>393.43</v>
      </c>
      <c r="I1647" s="10">
        <v>0</v>
      </c>
      <c r="J1647" s="10">
        <v>0</v>
      </c>
      <c r="K1647" s="10">
        <v>0</v>
      </c>
      <c r="L1647" s="10">
        <f t="shared" si="113"/>
        <v>126607.76999999999</v>
      </c>
    </row>
    <row r="1648" spans="1:12" ht="13" hidden="1" x14ac:dyDescent="0.15">
      <c r="A1648" s="65" t="s">
        <v>240</v>
      </c>
      <c r="B1648" s="10">
        <v>0</v>
      </c>
      <c r="C1648" s="10">
        <v>0</v>
      </c>
      <c r="D1648" s="10">
        <v>0</v>
      </c>
      <c r="E1648" s="10">
        <v>0</v>
      </c>
      <c r="F1648" s="10">
        <v>0</v>
      </c>
      <c r="G1648" s="10">
        <v>0</v>
      </c>
      <c r="H1648" s="10">
        <v>0</v>
      </c>
      <c r="I1648" s="10">
        <v>0</v>
      </c>
      <c r="J1648" s="10">
        <v>0</v>
      </c>
      <c r="K1648" s="10">
        <v>2048.9699999999998</v>
      </c>
      <c r="L1648" s="10">
        <f t="shared" si="113"/>
        <v>2048.9699999999998</v>
      </c>
    </row>
    <row r="1649" spans="1:12" ht="13" hidden="1" x14ac:dyDescent="0.15">
      <c r="A1649" s="65" t="s">
        <v>120</v>
      </c>
      <c r="B1649" s="10">
        <v>0</v>
      </c>
      <c r="C1649" s="10">
        <v>0</v>
      </c>
      <c r="D1649" s="10">
        <v>0</v>
      </c>
      <c r="E1649" s="10">
        <v>1067.24</v>
      </c>
      <c r="F1649" s="10">
        <v>0</v>
      </c>
      <c r="G1649" s="10">
        <v>0</v>
      </c>
      <c r="H1649" s="10">
        <v>0</v>
      </c>
      <c r="I1649" s="10">
        <v>0</v>
      </c>
      <c r="J1649" s="10">
        <v>0</v>
      </c>
      <c r="K1649" s="10">
        <v>0</v>
      </c>
      <c r="L1649" s="10">
        <f t="shared" si="113"/>
        <v>1067.24</v>
      </c>
    </row>
    <row r="1650" spans="1:12" ht="13" hidden="1" x14ac:dyDescent="0.15">
      <c r="A1650" s="65" t="s">
        <v>123</v>
      </c>
      <c r="B1650" s="10">
        <v>0</v>
      </c>
      <c r="C1650" s="10">
        <v>797.39</v>
      </c>
      <c r="D1650" s="10">
        <v>1019.71</v>
      </c>
      <c r="E1650" s="10">
        <v>1005.22</v>
      </c>
      <c r="F1650" s="10">
        <v>0</v>
      </c>
      <c r="G1650" s="10">
        <v>0</v>
      </c>
      <c r="H1650" s="10">
        <v>0</v>
      </c>
      <c r="I1650" s="10">
        <v>0</v>
      </c>
      <c r="J1650" s="10">
        <v>0</v>
      </c>
      <c r="K1650" s="10">
        <v>0</v>
      </c>
      <c r="L1650" s="10">
        <f t="shared" si="113"/>
        <v>2822.3199999999997</v>
      </c>
    </row>
    <row r="1651" spans="1:12" ht="13" hidden="1" x14ac:dyDescent="0.15">
      <c r="A1651" s="65" t="s">
        <v>125</v>
      </c>
      <c r="B1651" s="10">
        <v>0</v>
      </c>
      <c r="C1651" s="10">
        <v>0</v>
      </c>
      <c r="D1651" s="10">
        <v>0</v>
      </c>
      <c r="E1651" s="10">
        <v>190.37</v>
      </c>
      <c r="F1651" s="10">
        <v>0</v>
      </c>
      <c r="G1651" s="10">
        <v>0</v>
      </c>
      <c r="H1651" s="10">
        <v>0</v>
      </c>
      <c r="I1651" s="10">
        <v>0</v>
      </c>
      <c r="J1651" s="10">
        <v>0</v>
      </c>
      <c r="K1651" s="10">
        <v>333.25</v>
      </c>
      <c r="L1651" s="10">
        <f t="shared" si="113"/>
        <v>523.62</v>
      </c>
    </row>
    <row r="1652" spans="1:12" ht="13" hidden="1" x14ac:dyDescent="0.15">
      <c r="A1652" s="65" t="s">
        <v>126</v>
      </c>
      <c r="B1652" s="10">
        <v>8282.9599999999991</v>
      </c>
      <c r="C1652" s="10">
        <v>8861.36</v>
      </c>
      <c r="D1652" s="10">
        <v>7115.57</v>
      </c>
      <c r="E1652" s="10">
        <v>1932.46</v>
      </c>
      <c r="F1652" s="10">
        <v>1226.78</v>
      </c>
      <c r="G1652" s="10">
        <v>606.07000000000005</v>
      </c>
      <c r="H1652" s="10">
        <v>689.31</v>
      </c>
      <c r="I1652" s="10">
        <v>570.13</v>
      </c>
      <c r="J1652" s="10">
        <v>724.09</v>
      </c>
      <c r="K1652" s="10">
        <v>161.37</v>
      </c>
      <c r="L1652" s="10">
        <f t="shared" si="113"/>
        <v>30170.1</v>
      </c>
    </row>
    <row r="1653" spans="1:12" ht="13" hidden="1" x14ac:dyDescent="0.15">
      <c r="A1653" s="65" t="s">
        <v>127</v>
      </c>
      <c r="B1653" s="10">
        <v>1863.3</v>
      </c>
      <c r="C1653" s="10">
        <v>1971.36</v>
      </c>
      <c r="D1653" s="10">
        <v>2517.08</v>
      </c>
      <c r="E1653" s="10">
        <v>2259.98</v>
      </c>
      <c r="F1653" s="10">
        <v>1494.34</v>
      </c>
      <c r="G1653" s="10">
        <v>1111.77</v>
      </c>
      <c r="H1653" s="10">
        <v>967.76</v>
      </c>
      <c r="I1653" s="10">
        <v>1218.73</v>
      </c>
      <c r="J1653" s="10">
        <v>1301.4000000000001</v>
      </c>
      <c r="K1653" s="10">
        <v>871.46</v>
      </c>
      <c r="L1653" s="10">
        <f t="shared" si="113"/>
        <v>15577.18</v>
      </c>
    </row>
    <row r="1654" spans="1:12" ht="13" hidden="1" x14ac:dyDescent="0.15">
      <c r="A1654" s="65" t="s">
        <v>128</v>
      </c>
      <c r="B1654" s="10">
        <v>287.27999999999997</v>
      </c>
      <c r="C1654" s="10">
        <v>0</v>
      </c>
      <c r="D1654" s="10">
        <v>0</v>
      </c>
      <c r="E1654" s="10">
        <v>0</v>
      </c>
      <c r="F1654" s="10">
        <v>0</v>
      </c>
      <c r="G1654" s="10">
        <v>0</v>
      </c>
      <c r="H1654" s="10">
        <v>0</v>
      </c>
      <c r="I1654" s="10">
        <v>0</v>
      </c>
      <c r="J1654" s="10">
        <v>0</v>
      </c>
      <c r="K1654" s="10">
        <v>0</v>
      </c>
      <c r="L1654" s="10">
        <f t="shared" si="113"/>
        <v>287.27999999999997</v>
      </c>
    </row>
    <row r="1655" spans="1:12" ht="13" hidden="1" x14ac:dyDescent="0.15">
      <c r="A1655" s="65" t="s">
        <v>129</v>
      </c>
      <c r="B1655" s="10">
        <v>0</v>
      </c>
      <c r="C1655" s="10">
        <v>0</v>
      </c>
      <c r="D1655" s="10">
        <v>4077.14</v>
      </c>
      <c r="E1655" s="10">
        <v>6853.48</v>
      </c>
      <c r="F1655" s="10">
        <v>3265.65</v>
      </c>
      <c r="G1655" s="10">
        <v>4339.3500000000004</v>
      </c>
      <c r="H1655" s="10">
        <v>4319.99</v>
      </c>
      <c r="I1655" s="10">
        <v>4307.91</v>
      </c>
      <c r="J1655" s="10">
        <v>4563.26</v>
      </c>
      <c r="K1655" s="10">
        <v>3603.49</v>
      </c>
      <c r="L1655" s="10">
        <f t="shared" si="113"/>
        <v>35330.269999999997</v>
      </c>
    </row>
    <row r="1656" spans="1:12" ht="13" hidden="1" x14ac:dyDescent="0.15">
      <c r="A1656" s="66" t="s">
        <v>296</v>
      </c>
      <c r="B1656" s="16">
        <f t="shared" ref="B1656:L1656" si="114">SUM(B1629:B1655)</f>
        <v>638381.96000000008</v>
      </c>
      <c r="C1656" s="16">
        <f t="shared" si="114"/>
        <v>420418.98</v>
      </c>
      <c r="D1656" s="16">
        <f t="shared" si="114"/>
        <v>441105.58000000013</v>
      </c>
      <c r="E1656" s="16">
        <f t="shared" si="114"/>
        <v>381385.40999999992</v>
      </c>
      <c r="F1656" s="16">
        <f t="shared" si="114"/>
        <v>453407.94000000012</v>
      </c>
      <c r="G1656" s="16">
        <f t="shared" si="114"/>
        <v>705708.7699999999</v>
      </c>
      <c r="H1656" s="16">
        <f t="shared" si="114"/>
        <v>460580.85</v>
      </c>
      <c r="I1656" s="16">
        <f t="shared" si="114"/>
        <v>493936.60999999993</v>
      </c>
      <c r="J1656" s="16">
        <f t="shared" si="114"/>
        <v>461395.32000000007</v>
      </c>
      <c r="K1656" s="16">
        <f t="shared" si="114"/>
        <v>215817.35</v>
      </c>
      <c r="L1656" s="16">
        <f t="shared" si="114"/>
        <v>4672138.7699999996</v>
      </c>
    </row>
    <row r="1657" spans="1:12" ht="13" hidden="1" x14ac:dyDescent="0.15">
      <c r="A1657" s="64" t="s">
        <v>297</v>
      </c>
      <c r="B1657" s="7"/>
      <c r="C1657" s="7"/>
      <c r="D1657" s="7"/>
      <c r="E1657" s="7"/>
      <c r="F1657" s="7"/>
      <c r="G1657" s="7"/>
      <c r="H1657" s="7"/>
      <c r="I1657" s="7"/>
      <c r="J1657" s="7"/>
      <c r="K1657" s="7"/>
      <c r="L1657" s="7"/>
    </row>
    <row r="1658" spans="1:12" ht="13" hidden="1" x14ac:dyDescent="0.15">
      <c r="A1658" s="65" t="s">
        <v>71</v>
      </c>
      <c r="B1658" s="10">
        <v>386766.32</v>
      </c>
      <c r="C1658" s="10">
        <v>404984.36</v>
      </c>
      <c r="D1658" s="10">
        <v>392031.66</v>
      </c>
      <c r="E1658" s="10">
        <v>380617.3</v>
      </c>
      <c r="F1658" s="10">
        <v>355684.53</v>
      </c>
      <c r="G1658" s="10">
        <v>370546.99</v>
      </c>
      <c r="H1658" s="10">
        <v>311795.71000000002</v>
      </c>
      <c r="I1658" s="10">
        <v>285039.77</v>
      </c>
      <c r="J1658" s="10">
        <v>315340.59000000003</v>
      </c>
      <c r="K1658" s="10">
        <v>232349.1</v>
      </c>
      <c r="L1658" s="10">
        <f t="shared" ref="L1658:L1689" si="115">SUM(B1658:K1658)</f>
        <v>3435156.33</v>
      </c>
    </row>
    <row r="1659" spans="1:12" ht="13" hidden="1" x14ac:dyDescent="0.15">
      <c r="A1659" s="65" t="s">
        <v>72</v>
      </c>
      <c r="B1659" s="10">
        <v>420.28</v>
      </c>
      <c r="C1659" s="10">
        <v>59.49</v>
      </c>
      <c r="D1659" s="10">
        <v>226.08</v>
      </c>
      <c r="E1659" s="10">
        <v>1142.27</v>
      </c>
      <c r="F1659" s="10">
        <v>1332.66</v>
      </c>
      <c r="G1659" s="10">
        <v>2534.42</v>
      </c>
      <c r="H1659" s="10">
        <v>0</v>
      </c>
      <c r="I1659" s="10">
        <v>217.5</v>
      </c>
      <c r="J1659" s="10">
        <v>832.5</v>
      </c>
      <c r="K1659" s="10">
        <v>202.5</v>
      </c>
      <c r="L1659" s="10">
        <f t="shared" si="115"/>
        <v>6967.7</v>
      </c>
    </row>
    <row r="1660" spans="1:12" ht="13" hidden="1" x14ac:dyDescent="0.15">
      <c r="A1660" s="65" t="s">
        <v>73</v>
      </c>
      <c r="B1660" s="10">
        <v>9751.44</v>
      </c>
      <c r="C1660" s="10">
        <v>3160.14</v>
      </c>
      <c r="D1660" s="10">
        <v>-841.22</v>
      </c>
      <c r="E1660" s="10">
        <v>4795.91</v>
      </c>
      <c r="F1660" s="10">
        <v>8924.7800000000007</v>
      </c>
      <c r="G1660" s="10">
        <v>5321.27</v>
      </c>
      <c r="H1660" s="10">
        <v>2462.04</v>
      </c>
      <c r="I1660" s="10">
        <v>-19441.63</v>
      </c>
      <c r="J1660" s="10">
        <v>5390</v>
      </c>
      <c r="K1660" s="10">
        <v>-9236.85</v>
      </c>
      <c r="L1660" s="10">
        <f t="shared" si="115"/>
        <v>10285.879999999999</v>
      </c>
    </row>
    <row r="1661" spans="1:12" ht="13" hidden="1" x14ac:dyDescent="0.15">
      <c r="A1661" s="65" t="s">
        <v>74</v>
      </c>
      <c r="B1661" s="10">
        <v>109633.27</v>
      </c>
      <c r="C1661" s="10">
        <v>65228.76</v>
      </c>
      <c r="D1661" s="10">
        <v>73569.36</v>
      </c>
      <c r="E1661" s="10">
        <v>63527.28</v>
      </c>
      <c r="F1661" s="10">
        <v>77096.45</v>
      </c>
      <c r="G1661" s="10">
        <v>70201.52</v>
      </c>
      <c r="H1661" s="10">
        <v>49783.3</v>
      </c>
      <c r="I1661" s="10">
        <v>47380.73</v>
      </c>
      <c r="J1661" s="10">
        <v>71206.97</v>
      </c>
      <c r="K1661" s="10">
        <v>-1260.69</v>
      </c>
      <c r="L1661" s="10">
        <f t="shared" si="115"/>
        <v>626366.95000000007</v>
      </c>
    </row>
    <row r="1662" spans="1:12" ht="13" hidden="1" x14ac:dyDescent="0.15">
      <c r="A1662" s="65" t="s">
        <v>75</v>
      </c>
      <c r="B1662" s="10">
        <v>0</v>
      </c>
      <c r="C1662" s="10">
        <v>0</v>
      </c>
      <c r="D1662" s="10">
        <v>0</v>
      </c>
      <c r="E1662" s="10">
        <v>661.41</v>
      </c>
      <c r="F1662" s="10">
        <v>0</v>
      </c>
      <c r="G1662" s="10">
        <v>0</v>
      </c>
      <c r="H1662" s="10">
        <v>0</v>
      </c>
      <c r="I1662" s="10">
        <v>0</v>
      </c>
      <c r="J1662" s="10">
        <v>0</v>
      </c>
      <c r="K1662" s="10">
        <v>0</v>
      </c>
      <c r="L1662" s="10">
        <f t="shared" si="115"/>
        <v>661.41</v>
      </c>
    </row>
    <row r="1663" spans="1:12" ht="13" hidden="1" x14ac:dyDescent="0.15">
      <c r="A1663" s="65" t="s">
        <v>76</v>
      </c>
      <c r="B1663" s="10">
        <v>0</v>
      </c>
      <c r="C1663" s="10">
        <v>0</v>
      </c>
      <c r="D1663" s="10">
        <v>0</v>
      </c>
      <c r="E1663" s="10">
        <v>0</v>
      </c>
      <c r="F1663" s="10">
        <v>0</v>
      </c>
      <c r="G1663" s="10">
        <v>3618.68</v>
      </c>
      <c r="H1663" s="10">
        <v>0</v>
      </c>
      <c r="I1663" s="10">
        <v>0</v>
      </c>
      <c r="J1663" s="10">
        <v>0</v>
      </c>
      <c r="K1663" s="10">
        <v>0</v>
      </c>
      <c r="L1663" s="10">
        <f t="shared" si="115"/>
        <v>3618.68</v>
      </c>
    </row>
    <row r="1664" spans="1:12" ht="13" hidden="1" x14ac:dyDescent="0.15">
      <c r="A1664" s="65" t="s">
        <v>77</v>
      </c>
      <c r="B1664" s="10">
        <v>30220</v>
      </c>
      <c r="C1664" s="10">
        <v>14058</v>
      </c>
      <c r="D1664" s="10">
        <v>43590</v>
      </c>
      <c r="E1664" s="10">
        <v>75653.38</v>
      </c>
      <c r="F1664" s="10">
        <v>135210.34</v>
      </c>
      <c r="G1664" s="10">
        <v>113010.51</v>
      </c>
      <c r="H1664" s="10">
        <v>161257.91</v>
      </c>
      <c r="I1664" s="10">
        <v>179073.14</v>
      </c>
      <c r="J1664" s="10">
        <v>106092.98</v>
      </c>
      <c r="K1664" s="10">
        <v>62507</v>
      </c>
      <c r="L1664" s="10">
        <f t="shared" si="115"/>
        <v>920673.26</v>
      </c>
    </row>
    <row r="1665" spans="1:12" ht="13" hidden="1" x14ac:dyDescent="0.15">
      <c r="A1665" s="65" t="s">
        <v>81</v>
      </c>
      <c r="B1665" s="10">
        <v>0</v>
      </c>
      <c r="C1665" s="10">
        <v>7178.53</v>
      </c>
      <c r="D1665" s="10">
        <v>8213.0300000000007</v>
      </c>
      <c r="E1665" s="10">
        <v>8240.9</v>
      </c>
      <c r="F1665" s="10">
        <v>7686.55</v>
      </c>
      <c r="G1665" s="10">
        <v>6911.55</v>
      </c>
      <c r="H1665" s="10">
        <v>5428.33</v>
      </c>
      <c r="I1665" s="10">
        <v>3818.14</v>
      </c>
      <c r="J1665" s="10">
        <v>5294.08</v>
      </c>
      <c r="K1665" s="10">
        <v>3710.92</v>
      </c>
      <c r="L1665" s="10">
        <f t="shared" si="115"/>
        <v>56482.03</v>
      </c>
    </row>
    <row r="1666" spans="1:12" ht="13" hidden="1" x14ac:dyDescent="0.15">
      <c r="A1666" s="65" t="s">
        <v>82</v>
      </c>
      <c r="B1666" s="10">
        <v>51089.03</v>
      </c>
      <c r="C1666" s="10">
        <v>50973.94</v>
      </c>
      <c r="D1666" s="10">
        <v>46480.86</v>
      </c>
      <c r="E1666" s="10">
        <v>42983.93</v>
      </c>
      <c r="F1666" s="10">
        <v>36161.69</v>
      </c>
      <c r="G1666" s="10">
        <v>40159.449999999997</v>
      </c>
      <c r="H1666" s="10">
        <v>25321.83</v>
      </c>
      <c r="I1666" s="10">
        <v>35160.239999999998</v>
      </c>
      <c r="J1666" s="10">
        <v>38701.17</v>
      </c>
      <c r="K1666" s="10">
        <v>16892.03</v>
      </c>
      <c r="L1666" s="10">
        <f t="shared" si="115"/>
        <v>383924.17000000004</v>
      </c>
    </row>
    <row r="1667" spans="1:12" ht="13" hidden="1" x14ac:dyDescent="0.15">
      <c r="A1667" s="65" t="s">
        <v>83</v>
      </c>
      <c r="B1667" s="10">
        <v>56282.22</v>
      </c>
      <c r="C1667" s="10">
        <v>41828.94</v>
      </c>
      <c r="D1667" s="10">
        <v>39106.089999999997</v>
      </c>
      <c r="E1667" s="10">
        <v>62419.55</v>
      </c>
      <c r="F1667" s="10">
        <v>56311.34</v>
      </c>
      <c r="G1667" s="10">
        <v>49827.39</v>
      </c>
      <c r="H1667" s="10">
        <v>51384.09</v>
      </c>
      <c r="I1667" s="10">
        <v>22939.62</v>
      </c>
      <c r="J1667" s="10">
        <v>41397.85</v>
      </c>
      <c r="K1667" s="10">
        <v>20209.12</v>
      </c>
      <c r="L1667" s="10">
        <f t="shared" si="115"/>
        <v>441706.20999999996</v>
      </c>
    </row>
    <row r="1668" spans="1:12" ht="13" hidden="1" x14ac:dyDescent="0.15">
      <c r="A1668" s="65" t="s">
        <v>84</v>
      </c>
      <c r="B1668" s="10">
        <v>1071.4100000000001</v>
      </c>
      <c r="C1668" s="10">
        <v>41.78</v>
      </c>
      <c r="D1668" s="10">
        <v>287.95999999999998</v>
      </c>
      <c r="E1668" s="10">
        <v>243.36</v>
      </c>
      <c r="F1668" s="10">
        <v>217.27</v>
      </c>
      <c r="G1668" s="10">
        <v>226.87</v>
      </c>
      <c r="H1668" s="10">
        <v>162.38999999999999</v>
      </c>
      <c r="I1668" s="10">
        <v>183.92</v>
      </c>
      <c r="J1668" s="10">
        <v>204.38</v>
      </c>
      <c r="K1668" s="10">
        <v>184.9</v>
      </c>
      <c r="L1668" s="10">
        <f t="shared" si="115"/>
        <v>2824.2400000000002</v>
      </c>
    </row>
    <row r="1669" spans="1:12" ht="13" hidden="1" x14ac:dyDescent="0.15">
      <c r="A1669" s="65" t="s">
        <v>85</v>
      </c>
      <c r="B1669" s="10">
        <v>5218.3500000000004</v>
      </c>
      <c r="C1669" s="10">
        <v>5508.84</v>
      </c>
      <c r="D1669" s="10">
        <v>5896.42</v>
      </c>
      <c r="E1669" s="10">
        <v>6167.97</v>
      </c>
      <c r="F1669" s="10">
        <v>6657.78</v>
      </c>
      <c r="G1669" s="10">
        <v>6447.79</v>
      </c>
      <c r="H1669" s="10">
        <v>6493.05</v>
      </c>
      <c r="I1669" s="10">
        <v>6502.02</v>
      </c>
      <c r="J1669" s="10">
        <v>6410.4</v>
      </c>
      <c r="K1669" s="10">
        <v>4435.74</v>
      </c>
      <c r="L1669" s="10">
        <f t="shared" si="115"/>
        <v>59738.36</v>
      </c>
    </row>
    <row r="1670" spans="1:12" ht="13" hidden="1" x14ac:dyDescent="0.15">
      <c r="A1670" s="65" t="s">
        <v>86</v>
      </c>
      <c r="B1670" s="10">
        <v>1374.62</v>
      </c>
      <c r="C1670" s="10">
        <v>1488.29</v>
      </c>
      <c r="D1670" s="10">
        <v>1593.78</v>
      </c>
      <c r="E1670" s="10">
        <v>1715.95</v>
      </c>
      <c r="F1670" s="10">
        <v>1801.29</v>
      </c>
      <c r="G1670" s="10">
        <v>1734.2</v>
      </c>
      <c r="H1670" s="10">
        <v>1803.16</v>
      </c>
      <c r="I1670" s="10">
        <v>1833.58</v>
      </c>
      <c r="J1670" s="10">
        <v>1742.98</v>
      </c>
      <c r="K1670" s="10">
        <v>1261.79</v>
      </c>
      <c r="L1670" s="10">
        <f t="shared" si="115"/>
        <v>16349.64</v>
      </c>
    </row>
    <row r="1671" spans="1:12" ht="13" hidden="1" x14ac:dyDescent="0.15">
      <c r="A1671" s="65" t="s">
        <v>87</v>
      </c>
      <c r="B1671" s="10">
        <v>0</v>
      </c>
      <c r="C1671" s="10">
        <v>0</v>
      </c>
      <c r="D1671" s="10">
        <v>0</v>
      </c>
      <c r="E1671" s="10">
        <v>0</v>
      </c>
      <c r="F1671" s="10">
        <v>0</v>
      </c>
      <c r="G1671" s="10">
        <v>324.49</v>
      </c>
      <c r="H1671" s="10">
        <v>331.5</v>
      </c>
      <c r="I1671" s="10">
        <v>333.14</v>
      </c>
      <c r="J1671" s="10">
        <v>192.8</v>
      </c>
      <c r="K1671" s="10">
        <v>58.66</v>
      </c>
      <c r="L1671" s="10">
        <f t="shared" si="115"/>
        <v>1240.5900000000001</v>
      </c>
    </row>
    <row r="1672" spans="1:12" ht="13" hidden="1" x14ac:dyDescent="0.15">
      <c r="A1672" s="65" t="s">
        <v>88</v>
      </c>
      <c r="B1672" s="10">
        <v>1595.07</v>
      </c>
      <c r="C1672" s="10">
        <v>1580.61</v>
      </c>
      <c r="D1672" s="10">
        <v>1672.87</v>
      </c>
      <c r="E1672" s="10">
        <v>1163.5899999999999</v>
      </c>
      <c r="F1672" s="10">
        <v>691.67</v>
      </c>
      <c r="G1672" s="10">
        <v>1488.46</v>
      </c>
      <c r="H1672" s="10">
        <v>2283.4</v>
      </c>
      <c r="I1672" s="10">
        <v>2254.87</v>
      </c>
      <c r="J1672" s="10">
        <v>2281.23</v>
      </c>
      <c r="K1672" s="10">
        <v>1792.55</v>
      </c>
      <c r="L1672" s="10">
        <f t="shared" si="115"/>
        <v>16804.32</v>
      </c>
    </row>
    <row r="1673" spans="1:12" ht="13" hidden="1" x14ac:dyDescent="0.15">
      <c r="A1673" s="65" t="s">
        <v>89</v>
      </c>
      <c r="B1673" s="10">
        <v>841.17</v>
      </c>
      <c r="C1673" s="10">
        <v>-101.76</v>
      </c>
      <c r="D1673" s="10">
        <v>-233.1</v>
      </c>
      <c r="E1673" s="10">
        <v>255.16</v>
      </c>
      <c r="F1673" s="10">
        <v>673.31</v>
      </c>
      <c r="G1673" s="10">
        <v>-17.649999999999999</v>
      </c>
      <c r="H1673" s="10">
        <v>-93.96</v>
      </c>
      <c r="I1673" s="10">
        <v>-2316.69</v>
      </c>
      <c r="J1673" s="10">
        <v>-684.65</v>
      </c>
      <c r="K1673" s="10">
        <v>-884.13</v>
      </c>
      <c r="L1673" s="10">
        <f t="shared" si="115"/>
        <v>-2562.3000000000006</v>
      </c>
    </row>
    <row r="1674" spans="1:12" ht="13" hidden="1" x14ac:dyDescent="0.15">
      <c r="A1674" s="65" t="s">
        <v>90</v>
      </c>
      <c r="B1674" s="10">
        <v>5272.84</v>
      </c>
      <c r="C1674" s="10">
        <v>3643.41</v>
      </c>
      <c r="D1674" s="10">
        <v>2564.9</v>
      </c>
      <c r="E1674" s="10">
        <v>14440.18</v>
      </c>
      <c r="F1674" s="10">
        <v>30914.14</v>
      </c>
      <c r="G1674" s="10">
        <v>7668.45</v>
      </c>
      <c r="H1674" s="10">
        <v>27034.15</v>
      </c>
      <c r="I1674" s="10">
        <v>14850.93</v>
      </c>
      <c r="J1674" s="10">
        <v>13995.84</v>
      </c>
      <c r="K1674" s="10">
        <v>0</v>
      </c>
      <c r="L1674" s="10">
        <f t="shared" si="115"/>
        <v>120384.84</v>
      </c>
    </row>
    <row r="1675" spans="1:12" ht="13" hidden="1" x14ac:dyDescent="0.15">
      <c r="A1675" s="65" t="s">
        <v>91</v>
      </c>
      <c r="B1675" s="10">
        <v>1467.82</v>
      </c>
      <c r="C1675" s="10">
        <v>0</v>
      </c>
      <c r="D1675" s="10">
        <v>811.67</v>
      </c>
      <c r="E1675" s="10">
        <v>1958.76</v>
      </c>
      <c r="F1675" s="10">
        <v>489.31</v>
      </c>
      <c r="G1675" s="10">
        <v>2305.9</v>
      </c>
      <c r="H1675" s="10">
        <v>380.79</v>
      </c>
      <c r="I1675" s="10">
        <v>1752.51</v>
      </c>
      <c r="J1675" s="10">
        <v>1358.07</v>
      </c>
      <c r="K1675" s="10">
        <v>72.88</v>
      </c>
      <c r="L1675" s="10">
        <f t="shared" si="115"/>
        <v>10597.71</v>
      </c>
    </row>
    <row r="1676" spans="1:12" ht="13" hidden="1" x14ac:dyDescent="0.15">
      <c r="A1676" s="65" t="s">
        <v>93</v>
      </c>
      <c r="B1676" s="10">
        <v>3590.05</v>
      </c>
      <c r="C1676" s="10">
        <v>0</v>
      </c>
      <c r="D1676" s="10">
        <v>3332.01</v>
      </c>
      <c r="E1676" s="10">
        <v>7691.67</v>
      </c>
      <c r="F1676" s="10">
        <v>8226.73</v>
      </c>
      <c r="G1676" s="10">
        <v>5886.71</v>
      </c>
      <c r="H1676" s="10">
        <v>3015.1</v>
      </c>
      <c r="I1676" s="10">
        <v>8121.8</v>
      </c>
      <c r="J1676" s="10">
        <v>1209.0999999999999</v>
      </c>
      <c r="K1676" s="10">
        <v>0</v>
      </c>
      <c r="L1676" s="10">
        <f t="shared" si="115"/>
        <v>41073.17</v>
      </c>
    </row>
    <row r="1677" spans="1:12" ht="13" hidden="1" x14ac:dyDescent="0.15">
      <c r="A1677" s="65" t="s">
        <v>94</v>
      </c>
      <c r="B1677" s="10">
        <v>50.55</v>
      </c>
      <c r="C1677" s="10">
        <v>159.69</v>
      </c>
      <c r="D1677" s="10">
        <v>360.6</v>
      </c>
      <c r="E1677" s="10">
        <v>581.35</v>
      </c>
      <c r="F1677" s="10">
        <v>1793.98</v>
      </c>
      <c r="G1677" s="10">
        <v>-514.29999999999995</v>
      </c>
      <c r="H1677" s="10">
        <v>419.74</v>
      </c>
      <c r="I1677" s="10">
        <v>9</v>
      </c>
      <c r="J1677" s="10">
        <v>0</v>
      </c>
      <c r="K1677" s="10">
        <v>0</v>
      </c>
      <c r="L1677" s="10">
        <f t="shared" si="115"/>
        <v>2860.6099999999997</v>
      </c>
    </row>
    <row r="1678" spans="1:12" ht="13" hidden="1" x14ac:dyDescent="0.15">
      <c r="A1678" s="65" t="s">
        <v>95</v>
      </c>
      <c r="B1678" s="10">
        <v>0</v>
      </c>
      <c r="C1678" s="10">
        <v>0</v>
      </c>
      <c r="D1678" s="10">
        <v>0</v>
      </c>
      <c r="E1678" s="10">
        <v>0</v>
      </c>
      <c r="F1678" s="10">
        <v>36.869999999999997</v>
      </c>
      <c r="G1678" s="10">
        <v>35.82</v>
      </c>
      <c r="H1678" s="10">
        <v>43.34</v>
      </c>
      <c r="I1678" s="10">
        <v>0</v>
      </c>
      <c r="J1678" s="10">
        <v>32.979999999999997</v>
      </c>
      <c r="K1678" s="10">
        <v>0</v>
      </c>
      <c r="L1678" s="10">
        <f t="shared" si="115"/>
        <v>149.01</v>
      </c>
    </row>
    <row r="1679" spans="1:12" ht="13" hidden="1" x14ac:dyDescent="0.15">
      <c r="A1679" s="65" t="s">
        <v>96</v>
      </c>
      <c r="B1679" s="10">
        <v>73304.22</v>
      </c>
      <c r="C1679" s="10">
        <v>93639.05</v>
      </c>
      <c r="D1679" s="10">
        <v>128526.01</v>
      </c>
      <c r="E1679" s="10">
        <v>57901.22</v>
      </c>
      <c r="F1679" s="10">
        <v>72433.17</v>
      </c>
      <c r="G1679" s="10">
        <v>41795.629999999997</v>
      </c>
      <c r="H1679" s="10">
        <v>53940.93</v>
      </c>
      <c r="I1679" s="10">
        <v>54535.59</v>
      </c>
      <c r="J1679" s="10">
        <v>61819</v>
      </c>
      <c r="K1679" s="10">
        <v>31272.68</v>
      </c>
      <c r="L1679" s="10">
        <f t="shared" si="115"/>
        <v>669167.5</v>
      </c>
    </row>
    <row r="1680" spans="1:12" ht="13" hidden="1" x14ac:dyDescent="0.15">
      <c r="A1680" s="65" t="s">
        <v>97</v>
      </c>
      <c r="B1680" s="10">
        <v>4647.16</v>
      </c>
      <c r="C1680" s="10">
        <v>0</v>
      </c>
      <c r="D1680" s="10">
        <v>0</v>
      </c>
      <c r="E1680" s="10">
        <v>0</v>
      </c>
      <c r="F1680" s="10">
        <v>0</v>
      </c>
      <c r="G1680" s="10">
        <v>0</v>
      </c>
      <c r="H1680" s="10">
        <v>0</v>
      </c>
      <c r="I1680" s="10">
        <v>0</v>
      </c>
      <c r="J1680" s="10">
        <v>0</v>
      </c>
      <c r="K1680" s="10">
        <v>0</v>
      </c>
      <c r="L1680" s="10">
        <f t="shared" si="115"/>
        <v>4647.16</v>
      </c>
    </row>
    <row r="1681" spans="1:12" ht="13" hidden="1" x14ac:dyDescent="0.15">
      <c r="A1681" s="65" t="s">
        <v>98</v>
      </c>
      <c r="B1681" s="10">
        <v>0</v>
      </c>
      <c r="C1681" s="10">
        <v>1200</v>
      </c>
      <c r="D1681" s="10">
        <v>495</v>
      </c>
      <c r="E1681" s="10">
        <v>0</v>
      </c>
      <c r="F1681" s="10">
        <v>3132.5</v>
      </c>
      <c r="G1681" s="10">
        <v>8898.75</v>
      </c>
      <c r="H1681" s="10">
        <v>4698.75</v>
      </c>
      <c r="I1681" s="10">
        <v>4905.75</v>
      </c>
      <c r="J1681" s="10">
        <v>5510.6</v>
      </c>
      <c r="K1681" s="10">
        <v>5753.33</v>
      </c>
      <c r="L1681" s="10">
        <f t="shared" si="115"/>
        <v>34594.68</v>
      </c>
    </row>
    <row r="1682" spans="1:12" ht="13" hidden="1" x14ac:dyDescent="0.15">
      <c r="A1682" s="65" t="s">
        <v>132</v>
      </c>
      <c r="B1682" s="10">
        <v>5154.1000000000004</v>
      </c>
      <c r="C1682" s="10">
        <v>3573.75</v>
      </c>
      <c r="D1682" s="10">
        <v>4441.6499999999996</v>
      </c>
      <c r="E1682" s="10">
        <v>3620.75</v>
      </c>
      <c r="F1682" s="10">
        <v>2891.75</v>
      </c>
      <c r="G1682" s="10">
        <v>3435.35</v>
      </c>
      <c r="H1682" s="10">
        <v>1712.91</v>
      </c>
      <c r="I1682" s="10">
        <v>899.4</v>
      </c>
      <c r="J1682" s="10">
        <v>730.45</v>
      </c>
      <c r="K1682" s="10">
        <v>209</v>
      </c>
      <c r="L1682" s="10">
        <f t="shared" si="115"/>
        <v>26669.11</v>
      </c>
    </row>
    <row r="1683" spans="1:12" ht="13" hidden="1" x14ac:dyDescent="0.15">
      <c r="A1683" s="65" t="s">
        <v>100</v>
      </c>
      <c r="B1683" s="10">
        <v>0</v>
      </c>
      <c r="C1683" s="10">
        <v>0</v>
      </c>
      <c r="D1683" s="10">
        <v>0</v>
      </c>
      <c r="E1683" s="10">
        <v>0</v>
      </c>
      <c r="F1683" s="10">
        <v>59.93</v>
      </c>
      <c r="G1683" s="10">
        <v>68.239999999999995</v>
      </c>
      <c r="H1683" s="10">
        <v>69.36</v>
      </c>
      <c r="I1683" s="10">
        <v>0</v>
      </c>
      <c r="J1683" s="10">
        <v>0</v>
      </c>
      <c r="K1683" s="10">
        <v>0</v>
      </c>
      <c r="L1683" s="10">
        <f t="shared" si="115"/>
        <v>197.52999999999997</v>
      </c>
    </row>
    <row r="1684" spans="1:12" ht="13" hidden="1" x14ac:dyDescent="0.15">
      <c r="A1684" s="65" t="s">
        <v>101</v>
      </c>
      <c r="B1684" s="10">
        <v>83192.59</v>
      </c>
      <c r="C1684" s="10">
        <v>46825.45</v>
      </c>
      <c r="D1684" s="10">
        <v>64509.07</v>
      </c>
      <c r="E1684" s="10">
        <v>55863.23</v>
      </c>
      <c r="F1684" s="10">
        <v>245586.85</v>
      </c>
      <c r="G1684" s="10">
        <v>242360.48</v>
      </c>
      <c r="H1684" s="10">
        <v>36186.54</v>
      </c>
      <c r="I1684" s="10">
        <v>35224.9</v>
      </c>
      <c r="J1684" s="10">
        <v>39705.39</v>
      </c>
      <c r="K1684" s="10">
        <v>-953.33</v>
      </c>
      <c r="L1684" s="10">
        <f t="shared" si="115"/>
        <v>848501.17000000016</v>
      </c>
    </row>
    <row r="1685" spans="1:12" ht="13" hidden="1" x14ac:dyDescent="0.15">
      <c r="A1685" s="65" t="s">
        <v>171</v>
      </c>
      <c r="B1685" s="10">
        <v>114452.52</v>
      </c>
      <c r="C1685" s="10">
        <v>71819.539999999994</v>
      </c>
      <c r="D1685" s="10">
        <v>124646.69</v>
      </c>
      <c r="E1685" s="10">
        <v>45475.92</v>
      </c>
      <c r="F1685" s="10">
        <v>245924.38</v>
      </c>
      <c r="G1685" s="10">
        <v>108314.11</v>
      </c>
      <c r="H1685" s="10">
        <v>110473.84</v>
      </c>
      <c r="I1685" s="10">
        <v>128026.61</v>
      </c>
      <c r="J1685" s="10">
        <v>298002.81</v>
      </c>
      <c r="K1685" s="10">
        <v>-51094.8</v>
      </c>
      <c r="L1685" s="10">
        <f t="shared" si="115"/>
        <v>1196041.6199999999</v>
      </c>
    </row>
    <row r="1686" spans="1:12" ht="13" hidden="1" x14ac:dyDescent="0.15">
      <c r="A1686" s="65" t="s">
        <v>285</v>
      </c>
      <c r="B1686" s="10">
        <v>0</v>
      </c>
      <c r="C1686" s="10">
        <v>15000</v>
      </c>
      <c r="D1686" s="10">
        <v>0</v>
      </c>
      <c r="E1686" s="10">
        <v>0</v>
      </c>
      <c r="F1686" s="10">
        <v>0</v>
      </c>
      <c r="G1686" s="10">
        <v>17350</v>
      </c>
      <c r="H1686" s="10">
        <v>0</v>
      </c>
      <c r="I1686" s="10">
        <v>0</v>
      </c>
      <c r="J1686" s="10">
        <v>0</v>
      </c>
      <c r="K1686" s="10">
        <v>0</v>
      </c>
      <c r="L1686" s="10">
        <f t="shared" si="115"/>
        <v>32350</v>
      </c>
    </row>
    <row r="1687" spans="1:12" ht="13" hidden="1" x14ac:dyDescent="0.15">
      <c r="A1687" s="65" t="s">
        <v>103</v>
      </c>
      <c r="B1687" s="10">
        <v>1735.5</v>
      </c>
      <c r="C1687" s="10">
        <v>2029.64</v>
      </c>
      <c r="D1687" s="10">
        <v>2018.72</v>
      </c>
      <c r="E1687" s="10">
        <v>2571.4299999999998</v>
      </c>
      <c r="F1687" s="10">
        <v>1656.48</v>
      </c>
      <c r="G1687" s="10">
        <v>4063.34</v>
      </c>
      <c r="H1687" s="10">
        <v>1730.21</v>
      </c>
      <c r="I1687" s="10">
        <v>1955.99</v>
      </c>
      <c r="J1687" s="10">
        <v>2967.87</v>
      </c>
      <c r="K1687" s="10">
        <v>2205.1999999999998</v>
      </c>
      <c r="L1687" s="10">
        <f t="shared" si="115"/>
        <v>22934.38</v>
      </c>
    </row>
    <row r="1688" spans="1:12" ht="13" hidden="1" x14ac:dyDescent="0.15">
      <c r="A1688" s="65" t="s">
        <v>104</v>
      </c>
      <c r="B1688" s="10">
        <v>334.95</v>
      </c>
      <c r="C1688" s="10">
        <v>5.23</v>
      </c>
      <c r="D1688" s="10">
        <v>96.88</v>
      </c>
      <c r="E1688" s="10">
        <v>15.27</v>
      </c>
      <c r="F1688" s="10">
        <v>171.07</v>
      </c>
      <c r="G1688" s="10">
        <v>0</v>
      </c>
      <c r="H1688" s="10">
        <v>0</v>
      </c>
      <c r="I1688" s="10">
        <v>97.54</v>
      </c>
      <c r="J1688" s="10">
        <v>75.8</v>
      </c>
      <c r="K1688" s="10">
        <v>0</v>
      </c>
      <c r="L1688" s="10">
        <f t="shared" si="115"/>
        <v>796.7399999999999</v>
      </c>
    </row>
    <row r="1689" spans="1:12" ht="13" hidden="1" x14ac:dyDescent="0.15">
      <c r="A1689" s="65" t="s">
        <v>105</v>
      </c>
      <c r="B1689" s="10">
        <v>7871.44</v>
      </c>
      <c r="C1689" s="10">
        <v>7292.04</v>
      </c>
      <c r="D1689" s="10">
        <v>6831</v>
      </c>
      <c r="E1689" s="10">
        <v>8534.34</v>
      </c>
      <c r="F1689" s="10">
        <v>45976.14</v>
      </c>
      <c r="G1689" s="10">
        <v>66483.91</v>
      </c>
      <c r="H1689" s="10">
        <v>71800.09</v>
      </c>
      <c r="I1689" s="10">
        <v>77967.839999999997</v>
      </c>
      <c r="J1689" s="10">
        <v>77967.839999999997</v>
      </c>
      <c r="K1689" s="10">
        <v>52032.54</v>
      </c>
      <c r="L1689" s="10">
        <f t="shared" si="115"/>
        <v>422757.18</v>
      </c>
    </row>
    <row r="1690" spans="1:12" ht="13" hidden="1" x14ac:dyDescent="0.15">
      <c r="A1690" s="65" t="s">
        <v>107</v>
      </c>
      <c r="B1690" s="10">
        <v>1207.67</v>
      </c>
      <c r="C1690" s="10">
        <v>1156.72</v>
      </c>
      <c r="D1690" s="10">
        <v>1828.9</v>
      </c>
      <c r="E1690" s="10">
        <v>1455.68</v>
      </c>
      <c r="F1690" s="10">
        <v>1384.65</v>
      </c>
      <c r="G1690" s="10">
        <v>1338.15</v>
      </c>
      <c r="H1690" s="10">
        <v>874.47</v>
      </c>
      <c r="I1690" s="10">
        <v>1995.68</v>
      </c>
      <c r="J1690" s="10">
        <v>1570.03</v>
      </c>
      <c r="K1690" s="10">
        <v>648.08000000000004</v>
      </c>
      <c r="L1690" s="10">
        <f t="shared" ref="L1690:L1707" si="116">SUM(B1690:K1690)</f>
        <v>13460.03</v>
      </c>
    </row>
    <row r="1691" spans="1:12" ht="13" hidden="1" x14ac:dyDescent="0.15">
      <c r="A1691" s="65" t="s">
        <v>109</v>
      </c>
      <c r="B1691" s="10">
        <v>58.44</v>
      </c>
      <c r="C1691" s="10">
        <v>0</v>
      </c>
      <c r="D1691" s="10">
        <v>0</v>
      </c>
      <c r="E1691" s="10">
        <v>0</v>
      </c>
      <c r="F1691" s="10">
        <v>2748.49</v>
      </c>
      <c r="G1691" s="10">
        <v>0</v>
      </c>
      <c r="H1691" s="10">
        <v>0</v>
      </c>
      <c r="I1691" s="10">
        <v>111.17</v>
      </c>
      <c r="J1691" s="10">
        <v>1105.49</v>
      </c>
      <c r="K1691" s="10">
        <v>-34.74</v>
      </c>
      <c r="L1691" s="10">
        <f t="shared" si="116"/>
        <v>3988.8500000000004</v>
      </c>
    </row>
    <row r="1692" spans="1:12" ht="13" hidden="1" x14ac:dyDescent="0.15">
      <c r="A1692" s="65" t="s">
        <v>112</v>
      </c>
      <c r="B1692" s="10">
        <v>928.56</v>
      </c>
      <c r="C1692" s="10">
        <v>1042.18</v>
      </c>
      <c r="D1692" s="10">
        <v>1201.1099999999999</v>
      </c>
      <c r="E1692" s="10">
        <v>1358.89</v>
      </c>
      <c r="F1692" s="10">
        <v>1423.12</v>
      </c>
      <c r="G1692" s="10">
        <v>2439.84</v>
      </c>
      <c r="H1692" s="10">
        <v>1318.62</v>
      </c>
      <c r="I1692" s="10">
        <v>1318.62</v>
      </c>
      <c r="J1692" s="10">
        <v>1269.5999999999999</v>
      </c>
      <c r="K1692" s="10">
        <v>672.99</v>
      </c>
      <c r="L1692" s="10">
        <f t="shared" si="116"/>
        <v>12973.529999999999</v>
      </c>
    </row>
    <row r="1693" spans="1:12" ht="13" hidden="1" x14ac:dyDescent="0.15">
      <c r="A1693" s="65" t="s">
        <v>142</v>
      </c>
      <c r="B1693" s="10">
        <v>11847.84</v>
      </c>
      <c r="C1693" s="10">
        <v>258153.98</v>
      </c>
      <c r="D1693" s="10">
        <v>0</v>
      </c>
      <c r="E1693" s="10">
        <v>715.14</v>
      </c>
      <c r="F1693" s="10">
        <v>0</v>
      </c>
      <c r="G1693" s="10">
        <v>0</v>
      </c>
      <c r="H1693" s="10">
        <v>0</v>
      </c>
      <c r="I1693" s="10">
        <v>0</v>
      </c>
      <c r="J1693" s="10">
        <v>0</v>
      </c>
      <c r="K1693" s="10">
        <v>0</v>
      </c>
      <c r="L1693" s="10">
        <f t="shared" si="116"/>
        <v>270716.96000000002</v>
      </c>
    </row>
    <row r="1694" spans="1:12" ht="13" hidden="1" x14ac:dyDescent="0.15">
      <c r="A1694" s="65" t="s">
        <v>117</v>
      </c>
      <c r="B1694" s="10">
        <v>15584.96</v>
      </c>
      <c r="C1694" s="10">
        <v>5533.17</v>
      </c>
      <c r="D1694" s="10">
        <v>8056.91</v>
      </c>
      <c r="E1694" s="10">
        <v>7273</v>
      </c>
      <c r="F1694" s="10">
        <v>5765.43</v>
      </c>
      <c r="G1694" s="10">
        <v>7147.98</v>
      </c>
      <c r="H1694" s="10">
        <v>6218.88</v>
      </c>
      <c r="I1694" s="10">
        <v>-276.57</v>
      </c>
      <c r="J1694" s="10">
        <v>6300.3</v>
      </c>
      <c r="K1694" s="10">
        <v>4195.38</v>
      </c>
      <c r="L1694" s="10">
        <f t="shared" si="116"/>
        <v>65799.44</v>
      </c>
    </row>
    <row r="1695" spans="1:12" ht="13" hidden="1" x14ac:dyDescent="0.15">
      <c r="A1695" s="65" t="s">
        <v>241</v>
      </c>
      <c r="B1695" s="10">
        <v>140794.19</v>
      </c>
      <c r="C1695" s="10">
        <v>125415.98</v>
      </c>
      <c r="D1695" s="10">
        <v>139309.72</v>
      </c>
      <c r="E1695" s="10">
        <v>137039.28</v>
      </c>
      <c r="F1695" s="10">
        <v>-13031.66</v>
      </c>
      <c r="G1695" s="10">
        <v>17529.740000000002</v>
      </c>
      <c r="H1695" s="10">
        <v>11212.92</v>
      </c>
      <c r="I1695" s="10">
        <v>16403.71</v>
      </c>
      <c r="J1695" s="10">
        <v>15694.55</v>
      </c>
      <c r="K1695" s="10">
        <v>21679.14</v>
      </c>
      <c r="L1695" s="10">
        <f t="shared" si="116"/>
        <v>612047.57000000007</v>
      </c>
    </row>
    <row r="1696" spans="1:12" ht="13" hidden="1" x14ac:dyDescent="0.15">
      <c r="A1696" s="65" t="s">
        <v>118</v>
      </c>
      <c r="B1696" s="10">
        <v>0</v>
      </c>
      <c r="C1696" s="10">
        <v>0</v>
      </c>
      <c r="D1696" s="10">
        <v>0</v>
      </c>
      <c r="E1696" s="10">
        <v>0</v>
      </c>
      <c r="F1696" s="10">
        <v>0</v>
      </c>
      <c r="G1696" s="10">
        <v>0</v>
      </c>
      <c r="H1696" s="10">
        <v>0</v>
      </c>
      <c r="I1696" s="10">
        <v>0</v>
      </c>
      <c r="J1696" s="10">
        <v>0</v>
      </c>
      <c r="K1696" s="10">
        <v>76.11</v>
      </c>
      <c r="L1696" s="10">
        <f t="shared" si="116"/>
        <v>76.11</v>
      </c>
    </row>
    <row r="1697" spans="1:12" ht="13" hidden="1" x14ac:dyDescent="0.15">
      <c r="A1697" s="65" t="s">
        <v>119</v>
      </c>
      <c r="B1697" s="10">
        <v>268.44</v>
      </c>
      <c r="C1697" s="10">
        <v>284.85000000000002</v>
      </c>
      <c r="D1697" s="10">
        <v>305.17</v>
      </c>
      <c r="E1697" s="10">
        <v>320.98</v>
      </c>
      <c r="F1697" s="10">
        <v>337.93</v>
      </c>
      <c r="G1697" s="10">
        <v>2.29</v>
      </c>
      <c r="H1697" s="10">
        <v>0</v>
      </c>
      <c r="I1697" s="10">
        <v>0</v>
      </c>
      <c r="J1697" s="10">
        <v>0</v>
      </c>
      <c r="K1697" s="10">
        <v>0</v>
      </c>
      <c r="L1697" s="10">
        <f t="shared" si="116"/>
        <v>1519.66</v>
      </c>
    </row>
    <row r="1698" spans="1:12" ht="13" hidden="1" x14ac:dyDescent="0.15">
      <c r="A1698" s="65" t="s">
        <v>120</v>
      </c>
      <c r="B1698" s="10">
        <v>387.05</v>
      </c>
      <c r="C1698" s="10">
        <v>577.79999999999995</v>
      </c>
      <c r="D1698" s="10">
        <v>2942.64</v>
      </c>
      <c r="E1698" s="10">
        <v>4255.1499999999996</v>
      </c>
      <c r="F1698" s="10">
        <v>3964.14</v>
      </c>
      <c r="G1698" s="10">
        <v>3718.19</v>
      </c>
      <c r="H1698" s="10">
        <v>308.51</v>
      </c>
      <c r="I1698" s="10">
        <v>2287.0500000000002</v>
      </c>
      <c r="J1698" s="10">
        <v>833.29</v>
      </c>
      <c r="K1698" s="10">
        <v>1231.1400000000001</v>
      </c>
      <c r="L1698" s="10">
        <f t="shared" si="116"/>
        <v>20504.96</v>
      </c>
    </row>
    <row r="1699" spans="1:12" ht="13" hidden="1" x14ac:dyDescent="0.15">
      <c r="A1699" s="65" t="s">
        <v>121</v>
      </c>
      <c r="B1699" s="10">
        <v>0</v>
      </c>
      <c r="C1699" s="10">
        <v>-27.46</v>
      </c>
      <c r="D1699" s="10">
        <v>0</v>
      </c>
      <c r="E1699" s="10">
        <v>0</v>
      </c>
      <c r="F1699" s="10">
        <v>0</v>
      </c>
      <c r="G1699" s="10">
        <v>0</v>
      </c>
      <c r="H1699" s="10">
        <v>0</v>
      </c>
      <c r="I1699" s="10">
        <v>0</v>
      </c>
      <c r="J1699" s="10">
        <v>0</v>
      </c>
      <c r="K1699" s="10">
        <v>0</v>
      </c>
      <c r="L1699" s="10">
        <f t="shared" si="116"/>
        <v>-27.46</v>
      </c>
    </row>
    <row r="1700" spans="1:12" ht="13" hidden="1" x14ac:dyDescent="0.15">
      <c r="A1700" s="65" t="s">
        <v>122</v>
      </c>
      <c r="B1700" s="10">
        <v>0</v>
      </c>
      <c r="C1700" s="10">
        <v>-98.61</v>
      </c>
      <c r="D1700" s="10">
        <v>0</v>
      </c>
      <c r="E1700" s="10">
        <v>0</v>
      </c>
      <c r="F1700" s="10">
        <v>0</v>
      </c>
      <c r="G1700" s="10">
        <v>0</v>
      </c>
      <c r="H1700" s="10">
        <v>0</v>
      </c>
      <c r="I1700" s="10">
        <v>0</v>
      </c>
      <c r="J1700" s="10">
        <v>0</v>
      </c>
      <c r="K1700" s="10">
        <v>0</v>
      </c>
      <c r="L1700" s="10">
        <f t="shared" si="116"/>
        <v>-98.61</v>
      </c>
    </row>
    <row r="1701" spans="1:12" ht="13" hidden="1" x14ac:dyDescent="0.15">
      <c r="A1701" s="65" t="s">
        <v>123</v>
      </c>
      <c r="B1701" s="10">
        <v>0</v>
      </c>
      <c r="C1701" s="10">
        <v>0</v>
      </c>
      <c r="D1701" s="10">
        <v>0</v>
      </c>
      <c r="E1701" s="10">
        <v>0</v>
      </c>
      <c r="F1701" s="10">
        <v>0</v>
      </c>
      <c r="G1701" s="10">
        <v>316.7</v>
      </c>
      <c r="H1701" s="10">
        <v>990.07</v>
      </c>
      <c r="I1701" s="10">
        <v>947.43</v>
      </c>
      <c r="J1701" s="10">
        <v>0</v>
      </c>
      <c r="K1701" s="10">
        <v>0</v>
      </c>
      <c r="L1701" s="10">
        <f t="shared" si="116"/>
        <v>2254.1999999999998</v>
      </c>
    </row>
    <row r="1702" spans="1:12" ht="13" hidden="1" x14ac:dyDescent="0.15">
      <c r="A1702" s="65" t="s">
        <v>124</v>
      </c>
      <c r="B1702" s="10">
        <v>0</v>
      </c>
      <c r="C1702" s="10">
        <v>989.54</v>
      </c>
      <c r="D1702" s="10">
        <v>989.54</v>
      </c>
      <c r="E1702" s="10">
        <v>0</v>
      </c>
      <c r="F1702" s="10">
        <v>0</v>
      </c>
      <c r="G1702" s="10">
        <v>0</v>
      </c>
      <c r="H1702" s="10">
        <v>0</v>
      </c>
      <c r="I1702" s="10">
        <v>0</v>
      </c>
      <c r="J1702" s="10">
        <v>0</v>
      </c>
      <c r="K1702" s="10">
        <v>0</v>
      </c>
      <c r="L1702" s="10">
        <f t="shared" si="116"/>
        <v>1979.08</v>
      </c>
    </row>
    <row r="1703" spans="1:12" ht="13" hidden="1" x14ac:dyDescent="0.15">
      <c r="A1703" s="65" t="s">
        <v>125</v>
      </c>
      <c r="B1703" s="10">
        <v>0</v>
      </c>
      <c r="C1703" s="10">
        <v>0</v>
      </c>
      <c r="D1703" s="10">
        <v>0</v>
      </c>
      <c r="E1703" s="10">
        <v>0</v>
      </c>
      <c r="F1703" s="10">
        <v>0</v>
      </c>
      <c r="G1703" s="10">
        <v>0</v>
      </c>
      <c r="H1703" s="10">
        <v>0</v>
      </c>
      <c r="I1703" s="10">
        <v>0</v>
      </c>
      <c r="J1703" s="10">
        <v>0</v>
      </c>
      <c r="K1703" s="10">
        <v>8111.99</v>
      </c>
      <c r="L1703" s="10">
        <f t="shared" si="116"/>
        <v>8111.99</v>
      </c>
    </row>
    <row r="1704" spans="1:12" ht="13" hidden="1" x14ac:dyDescent="0.15">
      <c r="A1704" s="65" t="s">
        <v>126</v>
      </c>
      <c r="B1704" s="10">
        <v>66388.86</v>
      </c>
      <c r="C1704" s="10">
        <v>71569.78</v>
      </c>
      <c r="D1704" s="10">
        <v>49752.43</v>
      </c>
      <c r="E1704" s="10">
        <v>15875.02</v>
      </c>
      <c r="F1704" s="10">
        <v>13074.4</v>
      </c>
      <c r="G1704" s="10">
        <v>8179</v>
      </c>
      <c r="H1704" s="10">
        <v>7455.69</v>
      </c>
      <c r="I1704" s="10">
        <v>4005.23</v>
      </c>
      <c r="J1704" s="10">
        <v>8783.0300000000007</v>
      </c>
      <c r="K1704" s="10">
        <v>3987.43</v>
      </c>
      <c r="L1704" s="10">
        <f t="shared" si="116"/>
        <v>249070.87</v>
      </c>
    </row>
    <row r="1705" spans="1:12" ht="13" hidden="1" x14ac:dyDescent="0.15">
      <c r="A1705" s="65" t="s">
        <v>127</v>
      </c>
      <c r="B1705" s="10">
        <v>17701.349999999999</v>
      </c>
      <c r="C1705" s="10">
        <v>20091.14</v>
      </c>
      <c r="D1705" s="10">
        <v>22767.18</v>
      </c>
      <c r="E1705" s="10">
        <v>26026.35</v>
      </c>
      <c r="F1705" s="10">
        <v>27088.94</v>
      </c>
      <c r="G1705" s="10">
        <v>22235.56</v>
      </c>
      <c r="H1705" s="10">
        <v>18198.97</v>
      </c>
      <c r="I1705" s="10">
        <v>26707.66</v>
      </c>
      <c r="J1705" s="10">
        <v>30653.37</v>
      </c>
      <c r="K1705" s="10">
        <v>21109.74</v>
      </c>
      <c r="L1705" s="10">
        <f t="shared" si="116"/>
        <v>232580.25999999998</v>
      </c>
    </row>
    <row r="1706" spans="1:12" ht="13" hidden="1" x14ac:dyDescent="0.15">
      <c r="A1706" s="65" t="s">
        <v>128</v>
      </c>
      <c r="B1706" s="10">
        <v>2729.21</v>
      </c>
      <c r="C1706" s="10">
        <v>0</v>
      </c>
      <c r="D1706" s="10">
        <v>0</v>
      </c>
      <c r="E1706" s="10">
        <v>0</v>
      </c>
      <c r="F1706" s="10">
        <v>0</v>
      </c>
      <c r="G1706" s="10">
        <v>0</v>
      </c>
      <c r="H1706" s="10">
        <v>0</v>
      </c>
      <c r="I1706" s="10">
        <v>0</v>
      </c>
      <c r="J1706" s="10">
        <v>0</v>
      </c>
      <c r="K1706" s="10">
        <v>0</v>
      </c>
      <c r="L1706" s="10">
        <f t="shared" si="116"/>
        <v>2729.21</v>
      </c>
    </row>
    <row r="1707" spans="1:12" ht="13" hidden="1" x14ac:dyDescent="0.15">
      <c r="A1707" s="65" t="s">
        <v>129</v>
      </c>
      <c r="B1707" s="10">
        <v>0</v>
      </c>
      <c r="C1707" s="10">
        <v>0</v>
      </c>
      <c r="D1707" s="10">
        <v>18695.62</v>
      </c>
      <c r="E1707" s="10">
        <v>48016.49</v>
      </c>
      <c r="F1707" s="10">
        <v>39605.120000000003</v>
      </c>
      <c r="G1707" s="10">
        <v>51236.1</v>
      </c>
      <c r="H1707" s="10">
        <v>41356.22</v>
      </c>
      <c r="I1707" s="10">
        <v>49669.5</v>
      </c>
      <c r="J1707" s="10">
        <v>55651.12</v>
      </c>
      <c r="K1707" s="10">
        <v>42560.42</v>
      </c>
      <c r="L1707" s="10">
        <f t="shared" si="116"/>
        <v>346790.59</v>
      </c>
    </row>
    <row r="1708" spans="1:12" ht="13" hidden="1" x14ac:dyDescent="0.15">
      <c r="A1708" s="66" t="s">
        <v>298</v>
      </c>
      <c r="B1708" s="16">
        <f t="shared" ref="B1708:L1708" si="117">SUM(B1658:B1707)</f>
        <v>1213233.49</v>
      </c>
      <c r="C1708" s="16">
        <f t="shared" si="117"/>
        <v>1325866.79</v>
      </c>
      <c r="D1708" s="16">
        <f t="shared" si="117"/>
        <v>1196077.21</v>
      </c>
      <c r="E1708" s="16">
        <f t="shared" si="117"/>
        <v>1090578.0600000003</v>
      </c>
      <c r="F1708" s="16">
        <f t="shared" si="117"/>
        <v>1430103.5200000003</v>
      </c>
      <c r="G1708" s="16">
        <f t="shared" si="117"/>
        <v>1294631.8799999999</v>
      </c>
      <c r="H1708" s="16">
        <f t="shared" si="117"/>
        <v>1017852.8499999999</v>
      </c>
      <c r="I1708" s="16">
        <f t="shared" si="117"/>
        <v>994495.69000000041</v>
      </c>
      <c r="J1708" s="16">
        <f t="shared" si="117"/>
        <v>1219639.8100000003</v>
      </c>
      <c r="K1708" s="16">
        <f t="shared" si="117"/>
        <v>475957.81999999995</v>
      </c>
      <c r="L1708" s="16">
        <f t="shared" si="117"/>
        <v>11258437.120000001</v>
      </c>
    </row>
    <row r="1709" spans="1:12" ht="13" hidden="1" x14ac:dyDescent="0.15">
      <c r="A1709" s="64" t="s">
        <v>299</v>
      </c>
      <c r="B1709" s="7"/>
      <c r="C1709" s="7"/>
      <c r="D1709" s="7"/>
      <c r="E1709" s="7"/>
      <c r="F1709" s="7"/>
      <c r="G1709" s="7"/>
      <c r="H1709" s="7"/>
      <c r="I1709" s="7"/>
      <c r="J1709" s="7"/>
      <c r="K1709" s="7"/>
      <c r="L1709" s="7"/>
    </row>
    <row r="1710" spans="1:12" ht="13" hidden="1" x14ac:dyDescent="0.15">
      <c r="A1710" s="65" t="s">
        <v>71</v>
      </c>
      <c r="B1710" s="10">
        <v>0</v>
      </c>
      <c r="C1710" s="10">
        <v>0</v>
      </c>
      <c r="D1710" s="10">
        <v>29531.96</v>
      </c>
      <c r="E1710" s="10">
        <v>73672.69</v>
      </c>
      <c r="F1710" s="10">
        <v>75016.17</v>
      </c>
      <c r="G1710" s="10">
        <v>74955.47</v>
      </c>
      <c r="H1710" s="10">
        <v>75034.820000000007</v>
      </c>
      <c r="I1710" s="10">
        <v>76828.41</v>
      </c>
      <c r="J1710" s="10">
        <v>59037</v>
      </c>
      <c r="K1710" s="10">
        <v>27225.63</v>
      </c>
      <c r="L1710" s="10">
        <f t="shared" ref="L1710:L1753" si="118">SUM(B1710:K1710)</f>
        <v>491302.15</v>
      </c>
    </row>
    <row r="1711" spans="1:12" ht="13" hidden="1" x14ac:dyDescent="0.15">
      <c r="A1711" s="65" t="s">
        <v>72</v>
      </c>
      <c r="B1711" s="10">
        <v>0</v>
      </c>
      <c r="C1711" s="10">
        <v>0</v>
      </c>
      <c r="D1711" s="10">
        <v>0</v>
      </c>
      <c r="E1711" s="10">
        <v>291.38</v>
      </c>
      <c r="F1711" s="10">
        <v>0</v>
      </c>
      <c r="G1711" s="10">
        <v>0</v>
      </c>
      <c r="H1711" s="10">
        <v>0</v>
      </c>
      <c r="I1711" s="10">
        <v>23.62</v>
      </c>
      <c r="J1711" s="10">
        <v>0</v>
      </c>
      <c r="K1711" s="10">
        <v>0</v>
      </c>
      <c r="L1711" s="10">
        <f t="shared" si="118"/>
        <v>315</v>
      </c>
    </row>
    <row r="1712" spans="1:12" ht="13" hidden="1" x14ac:dyDescent="0.15">
      <c r="A1712" s="65" t="s">
        <v>73</v>
      </c>
      <c r="B1712" s="10">
        <v>0</v>
      </c>
      <c r="C1712" s="10">
        <v>0</v>
      </c>
      <c r="D1712" s="10">
        <v>1565.79</v>
      </c>
      <c r="E1712" s="10">
        <v>3415.48</v>
      </c>
      <c r="F1712" s="10">
        <v>3683.93</v>
      </c>
      <c r="G1712" s="10">
        <v>3290.7</v>
      </c>
      <c r="H1712" s="10">
        <v>-4273.05</v>
      </c>
      <c r="I1712" s="10">
        <v>3925.45</v>
      </c>
      <c r="J1712" s="10">
        <v>1367.03</v>
      </c>
      <c r="K1712" s="10">
        <v>-2638.67</v>
      </c>
      <c r="L1712" s="10">
        <f t="shared" si="118"/>
        <v>10336.660000000002</v>
      </c>
    </row>
    <row r="1713" spans="1:12" ht="13" hidden="1" x14ac:dyDescent="0.15">
      <c r="A1713" s="65" t="s">
        <v>74</v>
      </c>
      <c r="B1713" s="10">
        <v>0</v>
      </c>
      <c r="C1713" s="10">
        <v>0</v>
      </c>
      <c r="D1713" s="10">
        <v>4177.38</v>
      </c>
      <c r="E1713" s="10">
        <v>11799.29</v>
      </c>
      <c r="F1713" s="10">
        <v>12075.13</v>
      </c>
      <c r="G1713" s="10">
        <v>11309.27</v>
      </c>
      <c r="H1713" s="10">
        <v>9812.4699999999993</v>
      </c>
      <c r="I1713" s="10">
        <v>9523.7000000000007</v>
      </c>
      <c r="J1713" s="10">
        <v>5451.09</v>
      </c>
      <c r="K1713" s="10">
        <v>6</v>
      </c>
      <c r="L1713" s="10">
        <f t="shared" si="118"/>
        <v>64154.33</v>
      </c>
    </row>
    <row r="1714" spans="1:12" ht="13" hidden="1" x14ac:dyDescent="0.15">
      <c r="A1714" s="65" t="s">
        <v>76</v>
      </c>
      <c r="B1714" s="10">
        <v>0</v>
      </c>
      <c r="C1714" s="10">
        <v>0</v>
      </c>
      <c r="D1714" s="10">
        <v>0</v>
      </c>
      <c r="E1714" s="10">
        <v>0</v>
      </c>
      <c r="F1714" s="10">
        <v>0</v>
      </c>
      <c r="G1714" s="10">
        <v>0</v>
      </c>
      <c r="H1714" s="10">
        <v>0</v>
      </c>
      <c r="I1714" s="10">
        <v>0</v>
      </c>
      <c r="J1714" s="10">
        <v>5384.62</v>
      </c>
      <c r="K1714" s="10">
        <v>0</v>
      </c>
      <c r="L1714" s="10">
        <f t="shared" si="118"/>
        <v>5384.62</v>
      </c>
    </row>
    <row r="1715" spans="1:12" ht="13" hidden="1" x14ac:dyDescent="0.15">
      <c r="A1715" s="65" t="s">
        <v>77</v>
      </c>
      <c r="B1715" s="10">
        <v>0</v>
      </c>
      <c r="C1715" s="10">
        <v>0</v>
      </c>
      <c r="D1715" s="10">
        <v>3024</v>
      </c>
      <c r="E1715" s="10">
        <v>0</v>
      </c>
      <c r="F1715" s="10">
        <v>0</v>
      </c>
      <c r="G1715" s="10">
        <v>0</v>
      </c>
      <c r="H1715" s="10">
        <v>1624</v>
      </c>
      <c r="I1715" s="10">
        <v>0</v>
      </c>
      <c r="J1715" s="10">
        <v>0</v>
      </c>
      <c r="K1715" s="10">
        <v>0</v>
      </c>
      <c r="L1715" s="10">
        <f t="shared" si="118"/>
        <v>4648</v>
      </c>
    </row>
    <row r="1716" spans="1:12" ht="13" hidden="1" x14ac:dyDescent="0.15">
      <c r="A1716" s="65" t="s">
        <v>81</v>
      </c>
      <c r="B1716" s="10">
        <v>0</v>
      </c>
      <c r="C1716" s="10">
        <v>0</v>
      </c>
      <c r="D1716" s="10">
        <v>777.02</v>
      </c>
      <c r="E1716" s="10">
        <v>1175.46</v>
      </c>
      <c r="F1716" s="10">
        <v>1542.99</v>
      </c>
      <c r="G1716" s="10">
        <v>2158.17</v>
      </c>
      <c r="H1716" s="10">
        <v>2361.4899999999998</v>
      </c>
      <c r="I1716" s="10">
        <v>2373.16</v>
      </c>
      <c r="J1716" s="10">
        <v>2047.93</v>
      </c>
      <c r="K1716" s="10">
        <v>824</v>
      </c>
      <c r="L1716" s="10">
        <f t="shared" si="118"/>
        <v>13260.220000000001</v>
      </c>
    </row>
    <row r="1717" spans="1:12" ht="13" hidden="1" x14ac:dyDescent="0.15">
      <c r="A1717" s="65" t="s">
        <v>82</v>
      </c>
      <c r="B1717" s="10">
        <v>0</v>
      </c>
      <c r="C1717" s="10">
        <v>0</v>
      </c>
      <c r="D1717" s="10">
        <v>1375.19</v>
      </c>
      <c r="E1717" s="10">
        <v>13069.26</v>
      </c>
      <c r="F1717" s="10">
        <v>12671.33</v>
      </c>
      <c r="G1717" s="10">
        <v>13206.68</v>
      </c>
      <c r="H1717" s="10">
        <v>11845.09</v>
      </c>
      <c r="I1717" s="10">
        <v>22351.21</v>
      </c>
      <c r="J1717" s="10">
        <v>10483.290000000001</v>
      </c>
      <c r="K1717" s="10">
        <v>4188.46</v>
      </c>
      <c r="L1717" s="10">
        <f t="shared" si="118"/>
        <v>89190.510000000024</v>
      </c>
    </row>
    <row r="1718" spans="1:12" ht="13" hidden="1" x14ac:dyDescent="0.15">
      <c r="A1718" s="65" t="s">
        <v>83</v>
      </c>
      <c r="B1718" s="10">
        <v>0</v>
      </c>
      <c r="C1718" s="10">
        <v>0</v>
      </c>
      <c r="D1718" s="10">
        <v>9860.16</v>
      </c>
      <c r="E1718" s="10">
        <v>6861.18</v>
      </c>
      <c r="F1718" s="10">
        <v>8346.57</v>
      </c>
      <c r="G1718" s="10">
        <v>6902.59</v>
      </c>
      <c r="H1718" s="10">
        <v>6836.78</v>
      </c>
      <c r="I1718" s="10">
        <v>5731.78</v>
      </c>
      <c r="J1718" s="10">
        <v>8194.66</v>
      </c>
      <c r="K1718" s="10">
        <v>2905.28</v>
      </c>
      <c r="L1718" s="10">
        <f t="shared" si="118"/>
        <v>55639</v>
      </c>
    </row>
    <row r="1719" spans="1:12" ht="13" hidden="1" x14ac:dyDescent="0.15">
      <c r="A1719" s="65" t="s">
        <v>84</v>
      </c>
      <c r="B1719" s="10">
        <v>0</v>
      </c>
      <c r="C1719" s="10">
        <v>0</v>
      </c>
      <c r="D1719" s="10">
        <v>9.24</v>
      </c>
      <c r="E1719" s="10">
        <v>81.03</v>
      </c>
      <c r="F1719" s="10">
        <v>78.260000000000005</v>
      </c>
      <c r="G1719" s="10">
        <v>85.08</v>
      </c>
      <c r="H1719" s="10">
        <v>86.2</v>
      </c>
      <c r="I1719" s="10">
        <v>78.8</v>
      </c>
      <c r="J1719" s="10">
        <v>62.02</v>
      </c>
      <c r="K1719" s="10">
        <v>49.28</v>
      </c>
      <c r="L1719" s="10">
        <f t="shared" si="118"/>
        <v>529.91</v>
      </c>
    </row>
    <row r="1720" spans="1:12" ht="13" hidden="1" x14ac:dyDescent="0.15">
      <c r="A1720" s="65" t="s">
        <v>90</v>
      </c>
      <c r="B1720" s="10">
        <v>0</v>
      </c>
      <c r="C1720" s="10">
        <v>0</v>
      </c>
      <c r="D1720" s="10">
        <v>0</v>
      </c>
      <c r="E1720" s="10">
        <v>0</v>
      </c>
      <c r="F1720" s="10">
        <v>614.4</v>
      </c>
      <c r="G1720" s="10">
        <v>3100.43</v>
      </c>
      <c r="H1720" s="10">
        <v>-2960</v>
      </c>
      <c r="I1720" s="10">
        <v>807.18</v>
      </c>
      <c r="J1720" s="10">
        <v>0</v>
      </c>
      <c r="K1720" s="10">
        <v>216.3</v>
      </c>
      <c r="L1720" s="10">
        <f t="shared" si="118"/>
        <v>1778.3099999999997</v>
      </c>
    </row>
    <row r="1721" spans="1:12" ht="13" hidden="1" x14ac:dyDescent="0.15">
      <c r="A1721" s="65" t="s">
        <v>91</v>
      </c>
      <c r="B1721" s="10">
        <v>0</v>
      </c>
      <c r="C1721" s="10">
        <v>0</v>
      </c>
      <c r="D1721" s="10">
        <v>0</v>
      </c>
      <c r="E1721" s="10">
        <v>0</v>
      </c>
      <c r="F1721" s="10">
        <v>0</v>
      </c>
      <c r="G1721" s="10">
        <v>0</v>
      </c>
      <c r="H1721" s="10">
        <v>0</v>
      </c>
      <c r="I1721" s="10">
        <v>1388.3</v>
      </c>
      <c r="J1721" s="10">
        <v>-222.75</v>
      </c>
      <c r="K1721" s="10">
        <v>51.65</v>
      </c>
      <c r="L1721" s="10">
        <f t="shared" si="118"/>
        <v>1217.2</v>
      </c>
    </row>
    <row r="1722" spans="1:12" ht="13" hidden="1" x14ac:dyDescent="0.15">
      <c r="A1722" s="65" t="s">
        <v>92</v>
      </c>
      <c r="B1722" s="10">
        <v>0</v>
      </c>
      <c r="C1722" s="10">
        <v>0</v>
      </c>
      <c r="D1722" s="10">
        <v>0</v>
      </c>
      <c r="E1722" s="10">
        <v>0</v>
      </c>
      <c r="F1722" s="10">
        <v>0</v>
      </c>
      <c r="G1722" s="10">
        <v>0</v>
      </c>
      <c r="H1722" s="10">
        <v>2549.7399999999998</v>
      </c>
      <c r="I1722" s="10">
        <v>7414.18</v>
      </c>
      <c r="J1722" s="10">
        <v>3677.78</v>
      </c>
      <c r="K1722" s="10">
        <v>0</v>
      </c>
      <c r="L1722" s="10">
        <f t="shared" si="118"/>
        <v>13641.7</v>
      </c>
    </row>
    <row r="1723" spans="1:12" ht="13" hidden="1" x14ac:dyDescent="0.15">
      <c r="A1723" s="65" t="s">
        <v>93</v>
      </c>
      <c r="B1723" s="10">
        <v>0</v>
      </c>
      <c r="C1723" s="10">
        <v>0</v>
      </c>
      <c r="D1723" s="10">
        <v>0</v>
      </c>
      <c r="E1723" s="10">
        <v>0</v>
      </c>
      <c r="F1723" s="10">
        <v>0</v>
      </c>
      <c r="G1723" s="10">
        <v>0</v>
      </c>
      <c r="H1723" s="10">
        <v>0</v>
      </c>
      <c r="I1723" s="10">
        <v>909.18</v>
      </c>
      <c r="J1723" s="10">
        <v>0</v>
      </c>
      <c r="K1723" s="10">
        <v>0</v>
      </c>
      <c r="L1723" s="10">
        <f t="shared" si="118"/>
        <v>909.18</v>
      </c>
    </row>
    <row r="1724" spans="1:12" ht="13" hidden="1" x14ac:dyDescent="0.15">
      <c r="A1724" s="65" t="s">
        <v>95</v>
      </c>
      <c r="B1724" s="10">
        <v>0</v>
      </c>
      <c r="C1724" s="10">
        <v>0</v>
      </c>
      <c r="D1724" s="10">
        <v>0</v>
      </c>
      <c r="E1724" s="10">
        <v>0</v>
      </c>
      <c r="F1724" s="10">
        <v>0</v>
      </c>
      <c r="G1724" s="10">
        <v>0</v>
      </c>
      <c r="H1724" s="10">
        <v>0</v>
      </c>
      <c r="I1724" s="10">
        <v>13.54</v>
      </c>
      <c r="J1724" s="10">
        <v>0</v>
      </c>
      <c r="K1724" s="10">
        <v>0</v>
      </c>
      <c r="L1724" s="10">
        <f t="shared" si="118"/>
        <v>13.54</v>
      </c>
    </row>
    <row r="1725" spans="1:12" ht="13" hidden="1" x14ac:dyDescent="0.15">
      <c r="A1725" s="65" t="s">
        <v>132</v>
      </c>
      <c r="B1725" s="10">
        <v>0</v>
      </c>
      <c r="C1725" s="10">
        <v>0</v>
      </c>
      <c r="D1725" s="10">
        <v>0</v>
      </c>
      <c r="E1725" s="10">
        <v>0</v>
      </c>
      <c r="F1725" s="10">
        <v>466.27</v>
      </c>
      <c r="G1725" s="10">
        <v>463.77</v>
      </c>
      <c r="H1725" s="10">
        <v>440.23</v>
      </c>
      <c r="I1725" s="10">
        <v>62.21</v>
      </c>
      <c r="J1725" s="10">
        <v>0</v>
      </c>
      <c r="K1725" s="10">
        <v>0</v>
      </c>
      <c r="L1725" s="10">
        <f t="shared" si="118"/>
        <v>1432.48</v>
      </c>
    </row>
    <row r="1726" spans="1:12" ht="13" hidden="1" x14ac:dyDescent="0.15">
      <c r="A1726" s="65" t="s">
        <v>100</v>
      </c>
      <c r="B1726" s="10">
        <v>0</v>
      </c>
      <c r="C1726" s="10">
        <v>0</v>
      </c>
      <c r="D1726" s="10">
        <v>0</v>
      </c>
      <c r="E1726" s="10">
        <v>187.73</v>
      </c>
      <c r="F1726" s="10">
        <v>0</v>
      </c>
      <c r="G1726" s="10">
        <v>2862.38</v>
      </c>
      <c r="H1726" s="10">
        <v>1509.29</v>
      </c>
      <c r="I1726" s="10">
        <v>0</v>
      </c>
      <c r="J1726" s="10">
        <v>545.96</v>
      </c>
      <c r="K1726" s="10">
        <v>1159.98</v>
      </c>
      <c r="L1726" s="10">
        <f t="shared" si="118"/>
        <v>6265.34</v>
      </c>
    </row>
    <row r="1727" spans="1:12" ht="13" hidden="1" x14ac:dyDescent="0.15">
      <c r="A1727" s="65" t="s">
        <v>101</v>
      </c>
      <c r="B1727" s="10">
        <v>0</v>
      </c>
      <c r="C1727" s="10">
        <v>0</v>
      </c>
      <c r="D1727" s="10">
        <v>0</v>
      </c>
      <c r="E1727" s="10">
        <v>0</v>
      </c>
      <c r="F1727" s="10">
        <v>0</v>
      </c>
      <c r="G1727" s="10">
        <v>444.34</v>
      </c>
      <c r="H1727" s="10">
        <v>534.34</v>
      </c>
      <c r="I1727" s="10">
        <v>20181.07</v>
      </c>
      <c r="J1727" s="10">
        <v>484.35</v>
      </c>
      <c r="K1727" s="10">
        <v>-9712.42</v>
      </c>
      <c r="L1727" s="10">
        <f t="shared" si="118"/>
        <v>11931.679999999998</v>
      </c>
    </row>
    <row r="1728" spans="1:12" ht="13" hidden="1" x14ac:dyDescent="0.15">
      <c r="A1728" s="65" t="s">
        <v>171</v>
      </c>
      <c r="B1728" s="10">
        <v>0</v>
      </c>
      <c r="C1728" s="10">
        <v>0</v>
      </c>
      <c r="D1728" s="10">
        <v>0</v>
      </c>
      <c r="E1728" s="10">
        <v>0</v>
      </c>
      <c r="F1728" s="10">
        <v>7.5</v>
      </c>
      <c r="G1728" s="10">
        <v>0</v>
      </c>
      <c r="H1728" s="10">
        <v>196.19</v>
      </c>
      <c r="I1728" s="10">
        <v>976.77</v>
      </c>
      <c r="J1728" s="10">
        <v>544.77</v>
      </c>
      <c r="K1728" s="10">
        <v>363.18</v>
      </c>
      <c r="L1728" s="10">
        <f t="shared" si="118"/>
        <v>2088.41</v>
      </c>
    </row>
    <row r="1729" spans="1:12" ht="13" hidden="1" x14ac:dyDescent="0.15">
      <c r="A1729" s="65" t="s">
        <v>102</v>
      </c>
      <c r="B1729" s="10">
        <v>0</v>
      </c>
      <c r="C1729" s="10">
        <v>0</v>
      </c>
      <c r="D1729" s="10">
        <v>550146.38</v>
      </c>
      <c r="E1729" s="10">
        <v>1458668.93</v>
      </c>
      <c r="F1729" s="10">
        <v>878811.17</v>
      </c>
      <c r="G1729" s="10">
        <v>1100572.72</v>
      </c>
      <c r="H1729" s="10">
        <v>1037731.16</v>
      </c>
      <c r="I1729" s="10">
        <v>1288689.1000000001</v>
      </c>
      <c r="J1729" s="10">
        <v>1372097.26</v>
      </c>
      <c r="K1729" s="10">
        <v>1393650.25</v>
      </c>
      <c r="L1729" s="10">
        <f t="shared" si="118"/>
        <v>9080366.9700000007</v>
      </c>
    </row>
    <row r="1730" spans="1:12" ht="13" hidden="1" x14ac:dyDescent="0.15">
      <c r="A1730" s="65" t="s">
        <v>103</v>
      </c>
      <c r="B1730" s="10">
        <v>0</v>
      </c>
      <c r="C1730" s="10">
        <v>0</v>
      </c>
      <c r="D1730" s="10">
        <v>70.62</v>
      </c>
      <c r="E1730" s="10">
        <v>1924.62</v>
      </c>
      <c r="F1730" s="10">
        <v>770.69</v>
      </c>
      <c r="G1730" s="10">
        <v>5996.41</v>
      </c>
      <c r="H1730" s="10">
        <v>6419.45</v>
      </c>
      <c r="I1730" s="10">
        <v>8090.17</v>
      </c>
      <c r="J1730" s="10">
        <v>5567.98</v>
      </c>
      <c r="K1730" s="10">
        <v>3480.75</v>
      </c>
      <c r="L1730" s="10">
        <f t="shared" si="118"/>
        <v>32320.69</v>
      </c>
    </row>
    <row r="1731" spans="1:12" ht="13" hidden="1" x14ac:dyDescent="0.15">
      <c r="A1731" s="65" t="s">
        <v>104</v>
      </c>
      <c r="B1731" s="10">
        <v>0</v>
      </c>
      <c r="C1731" s="10">
        <v>0</v>
      </c>
      <c r="D1731" s="10">
        <v>5803.31</v>
      </c>
      <c r="E1731" s="10">
        <v>7151.36</v>
      </c>
      <c r="F1731" s="10">
        <v>7952.02</v>
      </c>
      <c r="G1731" s="10">
        <v>100830.91</v>
      </c>
      <c r="H1731" s="10">
        <v>93926.79</v>
      </c>
      <c r="I1731" s="10">
        <v>102392.13</v>
      </c>
      <c r="J1731" s="10">
        <v>86918.36</v>
      </c>
      <c r="K1731" s="10">
        <v>88121.97</v>
      </c>
      <c r="L1731" s="10">
        <f t="shared" si="118"/>
        <v>493096.85</v>
      </c>
    </row>
    <row r="1732" spans="1:12" ht="13" hidden="1" x14ac:dyDescent="0.15">
      <c r="A1732" s="65" t="s">
        <v>106</v>
      </c>
      <c r="B1732" s="10">
        <v>0</v>
      </c>
      <c r="C1732" s="10">
        <v>0</v>
      </c>
      <c r="D1732" s="10">
        <v>19696.22</v>
      </c>
      <c r="E1732" s="10">
        <v>71044.05</v>
      </c>
      <c r="F1732" s="10">
        <v>60075.22</v>
      </c>
      <c r="G1732" s="10">
        <v>241715.56</v>
      </c>
      <c r="H1732" s="10">
        <v>284875.3</v>
      </c>
      <c r="I1732" s="10">
        <v>323481.39</v>
      </c>
      <c r="J1732" s="10">
        <v>315841.88</v>
      </c>
      <c r="K1732" s="10">
        <v>456738.72</v>
      </c>
      <c r="L1732" s="10">
        <f t="shared" si="118"/>
        <v>1773468.34</v>
      </c>
    </row>
    <row r="1733" spans="1:12" ht="13" hidden="1" x14ac:dyDescent="0.15">
      <c r="A1733" s="65" t="s">
        <v>107</v>
      </c>
      <c r="B1733" s="10">
        <v>0</v>
      </c>
      <c r="C1733" s="10">
        <v>0</v>
      </c>
      <c r="D1733" s="10">
        <v>0</v>
      </c>
      <c r="E1733" s="10">
        <v>0</v>
      </c>
      <c r="F1733" s="10">
        <v>0</v>
      </c>
      <c r="G1733" s="10">
        <v>3432.62</v>
      </c>
      <c r="H1733" s="10">
        <v>18209.32</v>
      </c>
      <c r="I1733" s="10">
        <v>27599.18</v>
      </c>
      <c r="J1733" s="10">
        <v>27296.14</v>
      </c>
      <c r="K1733" s="10">
        <v>22915.56</v>
      </c>
      <c r="L1733" s="10">
        <f t="shared" si="118"/>
        <v>99452.819999999992</v>
      </c>
    </row>
    <row r="1734" spans="1:12" ht="13" hidden="1" x14ac:dyDescent="0.15">
      <c r="A1734" s="65" t="s">
        <v>244</v>
      </c>
      <c r="B1734" s="10">
        <v>0</v>
      </c>
      <c r="C1734" s="10">
        <v>0</v>
      </c>
      <c r="D1734" s="10">
        <v>0</v>
      </c>
      <c r="E1734" s="10">
        <v>0</v>
      </c>
      <c r="F1734" s="10">
        <v>0</v>
      </c>
      <c r="G1734" s="10">
        <v>0</v>
      </c>
      <c r="H1734" s="10">
        <v>0</v>
      </c>
      <c r="I1734" s="10">
        <v>0</v>
      </c>
      <c r="J1734" s="10">
        <v>0</v>
      </c>
      <c r="K1734" s="10">
        <v>1390.59</v>
      </c>
      <c r="L1734" s="10">
        <f t="shared" si="118"/>
        <v>1390.59</v>
      </c>
    </row>
    <row r="1735" spans="1:12" ht="13" hidden="1" x14ac:dyDescent="0.15">
      <c r="A1735" s="65" t="s">
        <v>108</v>
      </c>
      <c r="B1735" s="10">
        <v>0</v>
      </c>
      <c r="C1735" s="10">
        <v>0</v>
      </c>
      <c r="D1735" s="10">
        <v>27000.97</v>
      </c>
      <c r="E1735" s="10">
        <v>286107.23</v>
      </c>
      <c r="F1735" s="10">
        <v>204160.94</v>
      </c>
      <c r="G1735" s="10">
        <v>120364.48</v>
      </c>
      <c r="H1735" s="10">
        <v>90214.07</v>
      </c>
      <c r="I1735" s="10">
        <v>105099.2</v>
      </c>
      <c r="J1735" s="10">
        <v>60412.05</v>
      </c>
      <c r="K1735" s="10">
        <v>82306.53</v>
      </c>
      <c r="L1735" s="10">
        <f t="shared" si="118"/>
        <v>975665.47</v>
      </c>
    </row>
    <row r="1736" spans="1:12" ht="13" hidden="1" x14ac:dyDescent="0.15">
      <c r="A1736" s="65" t="s">
        <v>133</v>
      </c>
      <c r="B1736" s="10">
        <v>0</v>
      </c>
      <c r="C1736" s="10">
        <v>0</v>
      </c>
      <c r="D1736" s="10">
        <v>20374.07</v>
      </c>
      <c r="E1736" s="10">
        <v>36283.629999999997</v>
      </c>
      <c r="F1736" s="10">
        <v>33254.080000000002</v>
      </c>
      <c r="G1736" s="10">
        <v>34068.080000000002</v>
      </c>
      <c r="H1736" s="10">
        <v>35550.019999999997</v>
      </c>
      <c r="I1736" s="10">
        <v>29839.59</v>
      </c>
      <c r="J1736" s="10">
        <v>20779.47</v>
      </c>
      <c r="K1736" s="10">
        <v>28159.53</v>
      </c>
      <c r="L1736" s="10">
        <f t="shared" si="118"/>
        <v>238308.47</v>
      </c>
    </row>
    <row r="1737" spans="1:12" ht="13" hidden="1" x14ac:dyDescent="0.15">
      <c r="A1737" s="65" t="s">
        <v>109</v>
      </c>
      <c r="B1737" s="10">
        <v>0</v>
      </c>
      <c r="C1737" s="10">
        <v>0</v>
      </c>
      <c r="D1737" s="10">
        <v>0</v>
      </c>
      <c r="E1737" s="10">
        <v>286.02999999999997</v>
      </c>
      <c r="F1737" s="10">
        <v>54773.66</v>
      </c>
      <c r="G1737" s="10">
        <v>-14250.4</v>
      </c>
      <c r="H1737" s="10">
        <v>5583.64</v>
      </c>
      <c r="I1737" s="10">
        <v>2890.29</v>
      </c>
      <c r="J1737" s="10">
        <v>4907.87</v>
      </c>
      <c r="K1737" s="10">
        <v>14.54</v>
      </c>
      <c r="L1737" s="10">
        <f t="shared" si="118"/>
        <v>54205.630000000005</v>
      </c>
    </row>
    <row r="1738" spans="1:12" ht="13" hidden="1" x14ac:dyDescent="0.15">
      <c r="A1738" s="65" t="s">
        <v>300</v>
      </c>
      <c r="B1738" s="10">
        <v>0</v>
      </c>
      <c r="C1738" s="10">
        <v>0</v>
      </c>
      <c r="D1738" s="10">
        <v>0</v>
      </c>
      <c r="E1738" s="10">
        <v>0</v>
      </c>
      <c r="F1738" s="10">
        <v>0</v>
      </c>
      <c r="G1738" s="10">
        <v>22399.79</v>
      </c>
      <c r="H1738" s="10">
        <v>4592.8</v>
      </c>
      <c r="I1738" s="10">
        <v>577.78</v>
      </c>
      <c r="J1738" s="10">
        <v>3197.93</v>
      </c>
      <c r="K1738" s="10">
        <v>148.32</v>
      </c>
      <c r="L1738" s="10">
        <f t="shared" si="118"/>
        <v>30916.62</v>
      </c>
    </row>
    <row r="1739" spans="1:12" ht="13" hidden="1" x14ac:dyDescent="0.15">
      <c r="A1739" s="65" t="s">
        <v>110</v>
      </c>
      <c r="B1739" s="10">
        <v>0</v>
      </c>
      <c r="C1739" s="10">
        <v>0</v>
      </c>
      <c r="D1739" s="10">
        <v>0</v>
      </c>
      <c r="E1739" s="10">
        <v>0</v>
      </c>
      <c r="F1739" s="10">
        <v>9883.73</v>
      </c>
      <c r="G1739" s="10">
        <v>16997.37</v>
      </c>
      <c r="H1739" s="10">
        <v>8182.6</v>
      </c>
      <c r="I1739" s="10">
        <v>4098.84</v>
      </c>
      <c r="J1739" s="10">
        <v>9048.4</v>
      </c>
      <c r="K1739" s="10">
        <v>9779.11</v>
      </c>
      <c r="L1739" s="10">
        <f t="shared" si="118"/>
        <v>57990.049999999996</v>
      </c>
    </row>
    <row r="1740" spans="1:12" ht="13" hidden="1" x14ac:dyDescent="0.15">
      <c r="A1740" s="65" t="s">
        <v>111</v>
      </c>
      <c r="B1740" s="10">
        <v>0</v>
      </c>
      <c r="C1740" s="10">
        <v>0</v>
      </c>
      <c r="D1740" s="10">
        <v>0</v>
      </c>
      <c r="E1740" s="10">
        <v>29478.67</v>
      </c>
      <c r="F1740" s="10">
        <v>101104.05</v>
      </c>
      <c r="G1740" s="10">
        <v>104501.31</v>
      </c>
      <c r="H1740" s="10">
        <v>105179.73</v>
      </c>
      <c r="I1740" s="10">
        <v>109677.4</v>
      </c>
      <c r="J1740" s="10">
        <v>121428.22</v>
      </c>
      <c r="K1740" s="10">
        <v>80643.960000000006</v>
      </c>
      <c r="L1740" s="10">
        <f t="shared" si="118"/>
        <v>652013.34</v>
      </c>
    </row>
    <row r="1741" spans="1:12" ht="13" hidden="1" x14ac:dyDescent="0.15">
      <c r="A1741" s="65" t="s">
        <v>112</v>
      </c>
      <c r="B1741" s="10">
        <v>0</v>
      </c>
      <c r="C1741" s="10">
        <v>0</v>
      </c>
      <c r="D1741" s="10">
        <v>151.97999999999999</v>
      </c>
      <c r="E1741" s="10">
        <v>151.97999999999999</v>
      </c>
      <c r="F1741" s="10">
        <v>2774.22</v>
      </c>
      <c r="G1741" s="10">
        <v>3727.08</v>
      </c>
      <c r="H1741" s="10">
        <v>3676.35</v>
      </c>
      <c r="I1741" s="10">
        <v>3726.91</v>
      </c>
      <c r="J1741" s="10">
        <v>50325.49</v>
      </c>
      <c r="K1741" s="10">
        <v>32825.18</v>
      </c>
      <c r="L1741" s="10">
        <f t="shared" si="118"/>
        <v>97359.19</v>
      </c>
    </row>
    <row r="1742" spans="1:12" ht="13" hidden="1" x14ac:dyDescent="0.15">
      <c r="A1742" s="65" t="s">
        <v>136</v>
      </c>
      <c r="B1742" s="10">
        <v>0</v>
      </c>
      <c r="C1742" s="10">
        <v>0</v>
      </c>
      <c r="D1742" s="10">
        <v>0</v>
      </c>
      <c r="E1742" s="10">
        <v>0</v>
      </c>
      <c r="F1742" s="10">
        <v>0</v>
      </c>
      <c r="G1742" s="10">
        <v>0</v>
      </c>
      <c r="H1742" s="10">
        <v>0</v>
      </c>
      <c r="I1742" s="10">
        <v>0</v>
      </c>
      <c r="J1742" s="10">
        <v>888.12</v>
      </c>
      <c r="K1742" s="10">
        <v>296.04000000000002</v>
      </c>
      <c r="L1742" s="10">
        <f t="shared" si="118"/>
        <v>1184.1600000000001</v>
      </c>
    </row>
    <row r="1743" spans="1:12" ht="13" hidden="1" x14ac:dyDescent="0.15">
      <c r="A1743" s="65" t="s">
        <v>137</v>
      </c>
      <c r="B1743" s="10">
        <v>0</v>
      </c>
      <c r="C1743" s="10">
        <v>0</v>
      </c>
      <c r="D1743" s="10">
        <v>0</v>
      </c>
      <c r="E1743" s="10">
        <v>0</v>
      </c>
      <c r="F1743" s="10">
        <v>37940.81</v>
      </c>
      <c r="G1743" s="10">
        <v>45072.84</v>
      </c>
      <c r="H1743" s="10">
        <v>45388.6</v>
      </c>
      <c r="I1743" s="10">
        <v>46272.18</v>
      </c>
      <c r="J1743" s="10">
        <v>48658.82</v>
      </c>
      <c r="K1743" s="10">
        <v>34652.639999999999</v>
      </c>
      <c r="L1743" s="10">
        <f t="shared" si="118"/>
        <v>257985.89</v>
      </c>
    </row>
    <row r="1744" spans="1:12" ht="13" hidden="1" x14ac:dyDescent="0.15">
      <c r="A1744" s="65" t="s">
        <v>113</v>
      </c>
      <c r="B1744" s="10">
        <v>0</v>
      </c>
      <c r="C1744" s="10">
        <v>0</v>
      </c>
      <c r="D1744" s="10">
        <v>0</v>
      </c>
      <c r="E1744" s="10">
        <v>139.02000000000001</v>
      </c>
      <c r="F1744" s="10">
        <v>417.06</v>
      </c>
      <c r="G1744" s="10">
        <v>417.06</v>
      </c>
      <c r="H1744" s="10">
        <v>416.99</v>
      </c>
      <c r="I1744" s="10">
        <v>7.0000000000000007E-2</v>
      </c>
      <c r="J1744" s="10">
        <v>0</v>
      </c>
      <c r="K1744" s="10">
        <v>0</v>
      </c>
      <c r="L1744" s="10">
        <f t="shared" si="118"/>
        <v>1390.2</v>
      </c>
    </row>
    <row r="1745" spans="1:12" ht="13" hidden="1" x14ac:dyDescent="0.15">
      <c r="A1745" s="65" t="s">
        <v>114</v>
      </c>
      <c r="B1745" s="10">
        <v>0</v>
      </c>
      <c r="C1745" s="10">
        <v>0</v>
      </c>
      <c r="D1745" s="10">
        <v>0</v>
      </c>
      <c r="E1745" s="10">
        <v>117761</v>
      </c>
      <c r="F1745" s="10">
        <v>395766.41</v>
      </c>
      <c r="G1745" s="10">
        <v>405551.58</v>
      </c>
      <c r="H1745" s="10">
        <v>405551.58</v>
      </c>
      <c r="I1745" s="10">
        <v>407624.37</v>
      </c>
      <c r="J1745" s="10">
        <v>404646.6</v>
      </c>
      <c r="K1745" s="10">
        <v>270476.38</v>
      </c>
      <c r="L1745" s="10">
        <f t="shared" si="118"/>
        <v>2407377.9199999999</v>
      </c>
    </row>
    <row r="1746" spans="1:12" ht="13" hidden="1" x14ac:dyDescent="0.15">
      <c r="A1746" s="65" t="s">
        <v>142</v>
      </c>
      <c r="B1746" s="10">
        <v>0</v>
      </c>
      <c r="C1746" s="10">
        <v>0</v>
      </c>
      <c r="D1746" s="10">
        <v>0</v>
      </c>
      <c r="E1746" s="10">
        <v>35.64</v>
      </c>
      <c r="F1746" s="10">
        <v>0</v>
      </c>
      <c r="G1746" s="10">
        <v>0</v>
      </c>
      <c r="H1746" s="10">
        <v>0</v>
      </c>
      <c r="I1746" s="10">
        <v>0</v>
      </c>
      <c r="J1746" s="10">
        <v>35.22</v>
      </c>
      <c r="K1746" s="10">
        <v>0</v>
      </c>
      <c r="L1746" s="10">
        <f t="shared" si="118"/>
        <v>70.86</v>
      </c>
    </row>
    <row r="1747" spans="1:12" ht="13" hidden="1" x14ac:dyDescent="0.15">
      <c r="A1747" s="65" t="s">
        <v>143</v>
      </c>
      <c r="B1747" s="10">
        <v>0</v>
      </c>
      <c r="C1747" s="10">
        <v>0</v>
      </c>
      <c r="D1747" s="10">
        <v>0</v>
      </c>
      <c r="E1747" s="10">
        <v>0</v>
      </c>
      <c r="F1747" s="10">
        <v>5812.16</v>
      </c>
      <c r="G1747" s="10">
        <v>68169.039999999994</v>
      </c>
      <c r="H1747" s="10">
        <v>99227.82</v>
      </c>
      <c r="I1747" s="10">
        <v>172058.62</v>
      </c>
      <c r="J1747" s="10">
        <v>110071</v>
      </c>
      <c r="K1747" s="10">
        <v>117505.91</v>
      </c>
      <c r="L1747" s="10">
        <f t="shared" si="118"/>
        <v>572844.55000000005</v>
      </c>
    </row>
    <row r="1748" spans="1:12" ht="13" hidden="1" x14ac:dyDescent="0.15">
      <c r="A1748" s="65" t="s">
        <v>117</v>
      </c>
      <c r="B1748" s="10">
        <v>0</v>
      </c>
      <c r="C1748" s="10">
        <v>0</v>
      </c>
      <c r="D1748" s="10">
        <v>0</v>
      </c>
      <c r="E1748" s="10">
        <v>31.28</v>
      </c>
      <c r="F1748" s="10">
        <v>0</v>
      </c>
      <c r="G1748" s="10">
        <v>0</v>
      </c>
      <c r="H1748" s="10">
        <v>65</v>
      </c>
      <c r="I1748" s="10">
        <v>1900.75</v>
      </c>
      <c r="J1748" s="10">
        <v>0</v>
      </c>
      <c r="K1748" s="10">
        <v>0</v>
      </c>
      <c r="L1748" s="10">
        <f t="shared" si="118"/>
        <v>1997.03</v>
      </c>
    </row>
    <row r="1749" spans="1:12" ht="13" hidden="1" x14ac:dyDescent="0.15">
      <c r="A1749" s="65" t="s">
        <v>239</v>
      </c>
      <c r="B1749" s="10">
        <v>0</v>
      </c>
      <c r="C1749" s="10">
        <v>0</v>
      </c>
      <c r="D1749" s="10">
        <v>0</v>
      </c>
      <c r="E1749" s="10">
        <v>0</v>
      </c>
      <c r="F1749" s="10">
        <v>0</v>
      </c>
      <c r="G1749" s="10">
        <v>17423.509999999998</v>
      </c>
      <c r="H1749" s="10">
        <v>25059.19</v>
      </c>
      <c r="I1749" s="10">
        <v>-48222.17</v>
      </c>
      <c r="J1749" s="10">
        <v>0</v>
      </c>
      <c r="K1749" s="10">
        <v>0</v>
      </c>
      <c r="L1749" s="10">
        <f t="shared" si="118"/>
        <v>-5739.4700000000012</v>
      </c>
    </row>
    <row r="1750" spans="1:12" ht="13" hidden="1" x14ac:dyDescent="0.15">
      <c r="A1750" s="65" t="s">
        <v>120</v>
      </c>
      <c r="B1750" s="10">
        <v>0</v>
      </c>
      <c r="C1750" s="10">
        <v>0</v>
      </c>
      <c r="D1750" s="10">
        <v>0</v>
      </c>
      <c r="E1750" s="10">
        <v>0</v>
      </c>
      <c r="F1750" s="10">
        <v>0</v>
      </c>
      <c r="G1750" s="10">
        <v>0</v>
      </c>
      <c r="H1750" s="10">
        <v>0</v>
      </c>
      <c r="I1750" s="10">
        <v>436</v>
      </c>
      <c r="J1750" s="10">
        <v>0</v>
      </c>
      <c r="K1750" s="10">
        <v>42.06</v>
      </c>
      <c r="L1750" s="10">
        <f t="shared" si="118"/>
        <v>478.06</v>
      </c>
    </row>
    <row r="1751" spans="1:12" ht="13" hidden="1" x14ac:dyDescent="0.15">
      <c r="A1751" s="65" t="s">
        <v>126</v>
      </c>
      <c r="B1751" s="10">
        <v>0</v>
      </c>
      <c r="C1751" s="10">
        <v>0</v>
      </c>
      <c r="D1751" s="10">
        <v>497.47</v>
      </c>
      <c r="E1751" s="10">
        <v>4588.88</v>
      </c>
      <c r="F1751" s="10">
        <v>3906.3</v>
      </c>
      <c r="G1751" s="10">
        <v>1927.27</v>
      </c>
      <c r="H1751" s="10">
        <v>2242.48</v>
      </c>
      <c r="I1751" s="10">
        <v>1803.13</v>
      </c>
      <c r="J1751" s="10">
        <v>2112.65</v>
      </c>
      <c r="K1751" s="10">
        <v>448.6</v>
      </c>
      <c r="L1751" s="10">
        <f t="shared" si="118"/>
        <v>17526.780000000002</v>
      </c>
    </row>
    <row r="1752" spans="1:12" ht="13" hidden="1" x14ac:dyDescent="0.15">
      <c r="A1752" s="65" t="s">
        <v>129</v>
      </c>
      <c r="B1752" s="10">
        <v>0</v>
      </c>
      <c r="C1752" s="10">
        <v>0</v>
      </c>
      <c r="D1752" s="10">
        <v>0</v>
      </c>
      <c r="E1752" s="10">
        <v>0</v>
      </c>
      <c r="F1752" s="10">
        <v>0</v>
      </c>
      <c r="G1752" s="10">
        <v>0</v>
      </c>
      <c r="H1752" s="10">
        <v>0</v>
      </c>
      <c r="I1752" s="10">
        <v>0</v>
      </c>
      <c r="J1752" s="10">
        <v>0</v>
      </c>
      <c r="K1752" s="10">
        <v>-3730.85</v>
      </c>
      <c r="L1752" s="10">
        <f t="shared" si="118"/>
        <v>-3730.85</v>
      </c>
    </row>
    <row r="1753" spans="1:12" ht="13" hidden="1" x14ac:dyDescent="0.15">
      <c r="A1753" s="65" t="s">
        <v>301</v>
      </c>
      <c r="B1753" s="10">
        <v>0</v>
      </c>
      <c r="C1753" s="10">
        <v>0</v>
      </c>
      <c r="D1753" s="10">
        <v>-674061.74</v>
      </c>
      <c r="E1753" s="10">
        <v>-2121326.15</v>
      </c>
      <c r="F1753" s="10">
        <v>-1911047.67</v>
      </c>
      <c r="G1753" s="10">
        <v>-2408372.29</v>
      </c>
      <c r="H1753" s="10">
        <v>-2441521.1800000002</v>
      </c>
      <c r="I1753" s="10">
        <v>-2647923.2200000002</v>
      </c>
      <c r="J1753" s="10">
        <v>-2738822.82</v>
      </c>
      <c r="K1753" s="10">
        <v>-2095119.77</v>
      </c>
      <c r="L1753" s="10">
        <f t="shared" si="118"/>
        <v>-17038194.84</v>
      </c>
    </row>
    <row r="1754" spans="1:12" ht="13" hidden="1" x14ac:dyDescent="0.15">
      <c r="A1754" s="66" t="s">
        <v>302</v>
      </c>
      <c r="B1754" s="16">
        <f t="shared" ref="B1754:L1754" si="119">SUM(B1710:B1753)</f>
        <v>0</v>
      </c>
      <c r="C1754" s="16">
        <f t="shared" si="119"/>
        <v>0</v>
      </c>
      <c r="D1754" s="16">
        <f t="shared" si="119"/>
        <v>1.999999990221113E-2</v>
      </c>
      <c r="E1754" s="16">
        <f t="shared" si="119"/>
        <v>2879.6699999999255</v>
      </c>
      <c r="F1754" s="16">
        <f t="shared" si="119"/>
        <v>857.39999999990687</v>
      </c>
      <c r="G1754" s="16">
        <f t="shared" si="119"/>
        <v>-10676.179999999702</v>
      </c>
      <c r="H1754" s="16">
        <f t="shared" si="119"/>
        <v>-63830.700000000186</v>
      </c>
      <c r="I1754" s="16">
        <f t="shared" si="119"/>
        <v>92700.270000000484</v>
      </c>
      <c r="J1754" s="16">
        <f t="shared" si="119"/>
        <v>2468.390000000596</v>
      </c>
      <c r="K1754" s="16">
        <f t="shared" si="119"/>
        <v>549384.68999999994</v>
      </c>
      <c r="L1754" s="16">
        <f t="shared" si="119"/>
        <v>573783.56000000238</v>
      </c>
    </row>
    <row r="1755" spans="1:12" ht="13" hidden="1" x14ac:dyDescent="0.15">
      <c r="A1755" s="64" t="s">
        <v>303</v>
      </c>
      <c r="B1755" s="7"/>
      <c r="C1755" s="7"/>
      <c r="D1755" s="7"/>
      <c r="E1755" s="7"/>
      <c r="F1755" s="7"/>
      <c r="G1755" s="7"/>
      <c r="H1755" s="7"/>
      <c r="I1755" s="7"/>
      <c r="J1755" s="7"/>
      <c r="K1755" s="7"/>
      <c r="L1755" s="7"/>
    </row>
    <row r="1756" spans="1:12" ht="13" hidden="1" x14ac:dyDescent="0.15">
      <c r="A1756" s="65" t="s">
        <v>71</v>
      </c>
      <c r="B1756" s="10">
        <v>260474.78</v>
      </c>
      <c r="C1756" s="10">
        <v>259844.8</v>
      </c>
      <c r="D1756" s="10">
        <v>234291.01</v>
      </c>
      <c r="E1756" s="10">
        <v>236561.92000000001</v>
      </c>
      <c r="F1756" s="10">
        <v>246878.49</v>
      </c>
      <c r="G1756" s="10">
        <v>262826.21000000002</v>
      </c>
      <c r="H1756" s="10">
        <v>336599.05</v>
      </c>
      <c r="I1756" s="10">
        <v>318033.18</v>
      </c>
      <c r="J1756" s="10">
        <v>295423.73</v>
      </c>
      <c r="K1756" s="10">
        <v>211843.98</v>
      </c>
      <c r="L1756" s="10">
        <f t="shared" ref="L1756:L1789" si="120">SUM(B1756:K1756)</f>
        <v>2662777.15</v>
      </c>
    </row>
    <row r="1757" spans="1:12" ht="13" hidden="1" x14ac:dyDescent="0.15">
      <c r="A1757" s="65" t="s">
        <v>73</v>
      </c>
      <c r="B1757" s="10">
        <v>8048.19</v>
      </c>
      <c r="C1757" s="10">
        <v>695.49</v>
      </c>
      <c r="D1757" s="10">
        <v>5830.39</v>
      </c>
      <c r="E1757" s="10">
        <v>3010.91</v>
      </c>
      <c r="F1757" s="10">
        <v>6934.38</v>
      </c>
      <c r="G1757" s="10">
        <v>13130</v>
      </c>
      <c r="H1757" s="10">
        <v>8343.19</v>
      </c>
      <c r="I1757" s="10">
        <v>8022.78</v>
      </c>
      <c r="J1757" s="10">
        <v>8175.63</v>
      </c>
      <c r="K1757" s="10">
        <v>-33330.699999999997</v>
      </c>
      <c r="L1757" s="10">
        <f t="shared" si="120"/>
        <v>28860.260000000002</v>
      </c>
    </row>
    <row r="1758" spans="1:12" ht="13" hidden="1" x14ac:dyDescent="0.15">
      <c r="A1758" s="65" t="s">
        <v>74</v>
      </c>
      <c r="B1758" s="10">
        <v>26707.97</v>
      </c>
      <c r="C1758" s="10">
        <v>60309.97</v>
      </c>
      <c r="D1758" s="10">
        <v>22487.54</v>
      </c>
      <c r="E1758" s="10">
        <v>24423.22</v>
      </c>
      <c r="F1758" s="10">
        <v>28820.03</v>
      </c>
      <c r="G1758" s="10">
        <v>25926.32</v>
      </c>
      <c r="H1758" s="10">
        <v>30385.51</v>
      </c>
      <c r="I1758" s="10">
        <v>25679.919999999998</v>
      </c>
      <c r="J1758" s="10">
        <v>35278.959999999999</v>
      </c>
      <c r="K1758" s="10">
        <v>246.85</v>
      </c>
      <c r="L1758" s="10">
        <f t="shared" si="120"/>
        <v>280266.29000000004</v>
      </c>
    </row>
    <row r="1759" spans="1:12" ht="13" hidden="1" x14ac:dyDescent="0.15">
      <c r="A1759" s="65" t="s">
        <v>76</v>
      </c>
      <c r="B1759" s="10">
        <v>5451.93</v>
      </c>
      <c r="C1759" s="10">
        <v>0</v>
      </c>
      <c r="D1759" s="10">
        <v>12980.76</v>
      </c>
      <c r="E1759" s="10">
        <v>0</v>
      </c>
      <c r="F1759" s="10">
        <v>0</v>
      </c>
      <c r="G1759" s="10">
        <v>0</v>
      </c>
      <c r="H1759" s="10">
        <v>0</v>
      </c>
      <c r="I1759" s="10">
        <v>0</v>
      </c>
      <c r="J1759" s="10">
        <v>0</v>
      </c>
      <c r="K1759" s="10">
        <v>0</v>
      </c>
      <c r="L1759" s="10">
        <f t="shared" si="120"/>
        <v>18432.690000000002</v>
      </c>
    </row>
    <row r="1760" spans="1:12" ht="13" hidden="1" x14ac:dyDescent="0.15">
      <c r="A1760" s="65" t="s">
        <v>77</v>
      </c>
      <c r="B1760" s="10">
        <v>0</v>
      </c>
      <c r="C1760" s="10">
        <v>8053.92</v>
      </c>
      <c r="D1760" s="10">
        <v>1313.82</v>
      </c>
      <c r="E1760" s="10">
        <v>746.64</v>
      </c>
      <c r="F1760" s="10">
        <v>383.08</v>
      </c>
      <c r="G1760" s="10">
        <v>0</v>
      </c>
      <c r="H1760" s="10">
        <v>0</v>
      </c>
      <c r="I1760" s="10">
        <v>0</v>
      </c>
      <c r="J1760" s="10">
        <v>9036.18</v>
      </c>
      <c r="K1760" s="10">
        <v>4925.76</v>
      </c>
      <c r="L1760" s="10">
        <f t="shared" si="120"/>
        <v>24459.4</v>
      </c>
    </row>
    <row r="1761" spans="1:12" ht="13" hidden="1" x14ac:dyDescent="0.15">
      <c r="A1761" s="65" t="s">
        <v>81</v>
      </c>
      <c r="B1761" s="10">
        <v>0</v>
      </c>
      <c r="C1761" s="10">
        <v>6024.77</v>
      </c>
      <c r="D1761" s="10">
        <v>5462.78</v>
      </c>
      <c r="E1761" s="10">
        <v>4310.62</v>
      </c>
      <c r="F1761" s="10">
        <v>5096.2</v>
      </c>
      <c r="G1761" s="10">
        <v>5290.32</v>
      </c>
      <c r="H1761" s="10">
        <v>5480.04</v>
      </c>
      <c r="I1761" s="10">
        <v>5424.45</v>
      </c>
      <c r="J1761" s="10">
        <v>5597.83</v>
      </c>
      <c r="K1761" s="10">
        <v>4033.25</v>
      </c>
      <c r="L1761" s="10">
        <f t="shared" si="120"/>
        <v>46720.26</v>
      </c>
    </row>
    <row r="1762" spans="1:12" ht="13" hidden="1" x14ac:dyDescent="0.15">
      <c r="A1762" s="65" t="s">
        <v>82</v>
      </c>
      <c r="B1762" s="10">
        <v>25137.040000000001</v>
      </c>
      <c r="C1762" s="10">
        <v>22819.759999999998</v>
      </c>
      <c r="D1762" s="10">
        <v>22326.31</v>
      </c>
      <c r="E1762" s="10">
        <v>22744.400000000001</v>
      </c>
      <c r="F1762" s="10">
        <v>19486.419999999998</v>
      </c>
      <c r="G1762" s="10">
        <v>32504.02</v>
      </c>
      <c r="H1762" s="10">
        <v>23639.96</v>
      </c>
      <c r="I1762" s="10">
        <v>25678.19</v>
      </c>
      <c r="J1762" s="10">
        <v>25092.91</v>
      </c>
      <c r="K1762" s="10">
        <v>-4422.17</v>
      </c>
      <c r="L1762" s="10">
        <f t="shared" si="120"/>
        <v>215006.84</v>
      </c>
    </row>
    <row r="1763" spans="1:12" ht="13" hidden="1" x14ac:dyDescent="0.15">
      <c r="A1763" s="65" t="s">
        <v>83</v>
      </c>
      <c r="B1763" s="10">
        <v>22994.19</v>
      </c>
      <c r="C1763" s="10">
        <v>25821.47</v>
      </c>
      <c r="D1763" s="10">
        <v>15565.7</v>
      </c>
      <c r="E1763" s="10">
        <v>16141.63</v>
      </c>
      <c r="F1763" s="10">
        <v>20477.689999999999</v>
      </c>
      <c r="G1763" s="10">
        <v>19651.68</v>
      </c>
      <c r="H1763" s="10">
        <v>24625.32</v>
      </c>
      <c r="I1763" s="10">
        <v>17087.240000000002</v>
      </c>
      <c r="J1763" s="10">
        <v>23912.67</v>
      </c>
      <c r="K1763" s="10">
        <v>15362.33</v>
      </c>
      <c r="L1763" s="10">
        <f t="shared" si="120"/>
        <v>201639.92</v>
      </c>
    </row>
    <row r="1764" spans="1:12" ht="13" hidden="1" x14ac:dyDescent="0.15">
      <c r="A1764" s="65" t="s">
        <v>84</v>
      </c>
      <c r="B1764" s="10">
        <v>121.69</v>
      </c>
      <c r="C1764" s="10">
        <v>139.63</v>
      </c>
      <c r="D1764" s="10">
        <v>130.13</v>
      </c>
      <c r="E1764" s="10">
        <v>135.05000000000001</v>
      </c>
      <c r="F1764" s="10">
        <v>130.41</v>
      </c>
      <c r="G1764" s="10">
        <v>151.31</v>
      </c>
      <c r="H1764" s="10">
        <v>172.39</v>
      </c>
      <c r="I1764" s="10">
        <v>148.82</v>
      </c>
      <c r="J1764" s="10">
        <v>133.43</v>
      </c>
      <c r="K1764" s="10">
        <v>123.2</v>
      </c>
      <c r="L1764" s="10">
        <f t="shared" si="120"/>
        <v>1386.0600000000002</v>
      </c>
    </row>
    <row r="1765" spans="1:12" ht="13" hidden="1" x14ac:dyDescent="0.15">
      <c r="A1765" s="65" t="s">
        <v>90</v>
      </c>
      <c r="B1765" s="10">
        <v>79.58</v>
      </c>
      <c r="C1765" s="10">
        <v>36.89</v>
      </c>
      <c r="D1765" s="10">
        <v>7846.61</v>
      </c>
      <c r="E1765" s="10">
        <v>-4071.38</v>
      </c>
      <c r="F1765" s="10">
        <v>3455.67</v>
      </c>
      <c r="G1765" s="10">
        <v>2271.5300000000002</v>
      </c>
      <c r="H1765" s="10">
        <v>3548.17</v>
      </c>
      <c r="I1765" s="10">
        <v>635.1</v>
      </c>
      <c r="J1765" s="10">
        <v>1712.97</v>
      </c>
      <c r="K1765" s="10">
        <v>125.74</v>
      </c>
      <c r="L1765" s="10">
        <f t="shared" si="120"/>
        <v>15640.88</v>
      </c>
    </row>
    <row r="1766" spans="1:12" ht="13" hidden="1" x14ac:dyDescent="0.15">
      <c r="A1766" s="65" t="s">
        <v>91</v>
      </c>
      <c r="B1766" s="10">
        <v>208.36</v>
      </c>
      <c r="C1766" s="10">
        <v>105.25</v>
      </c>
      <c r="D1766" s="10">
        <v>150</v>
      </c>
      <c r="E1766" s="10">
        <v>624.17999999999995</v>
      </c>
      <c r="F1766" s="10">
        <v>461.29</v>
      </c>
      <c r="G1766" s="10">
        <v>786.43</v>
      </c>
      <c r="H1766" s="10">
        <v>316.35000000000002</v>
      </c>
      <c r="I1766" s="10">
        <v>398.3</v>
      </c>
      <c r="J1766" s="10">
        <v>35.51</v>
      </c>
      <c r="K1766" s="10">
        <v>564.33000000000004</v>
      </c>
      <c r="L1766" s="10">
        <f t="shared" si="120"/>
        <v>3650</v>
      </c>
    </row>
    <row r="1767" spans="1:12" ht="13" hidden="1" x14ac:dyDescent="0.15">
      <c r="A1767" s="65" t="s">
        <v>93</v>
      </c>
      <c r="B1767" s="10">
        <v>556.66999999999996</v>
      </c>
      <c r="C1767" s="10">
        <v>0</v>
      </c>
      <c r="D1767" s="10">
        <v>0</v>
      </c>
      <c r="E1767" s="10">
        <v>2749.25</v>
      </c>
      <c r="F1767" s="10">
        <v>5419.76</v>
      </c>
      <c r="G1767" s="10">
        <v>4951.62</v>
      </c>
      <c r="H1767" s="10">
        <v>2971.8</v>
      </c>
      <c r="I1767" s="10">
        <v>5645.87</v>
      </c>
      <c r="J1767" s="10">
        <v>1298.99</v>
      </c>
      <c r="K1767" s="10">
        <v>3184.81</v>
      </c>
      <c r="L1767" s="10">
        <f t="shared" si="120"/>
        <v>26778.77</v>
      </c>
    </row>
    <row r="1768" spans="1:12" ht="13" hidden="1" x14ac:dyDescent="0.15">
      <c r="A1768" s="65" t="s">
        <v>94</v>
      </c>
      <c r="B1768" s="10">
        <v>0</v>
      </c>
      <c r="C1768" s="10">
        <v>0</v>
      </c>
      <c r="D1768" s="10">
        <v>0</v>
      </c>
      <c r="E1768" s="10">
        <v>0</v>
      </c>
      <c r="F1768" s="10">
        <v>0</v>
      </c>
      <c r="G1768" s="10">
        <v>164.89</v>
      </c>
      <c r="H1768" s="10">
        <v>268.76</v>
      </c>
      <c r="I1768" s="10">
        <v>0</v>
      </c>
      <c r="J1768" s="10">
        <v>0</v>
      </c>
      <c r="K1768" s="10">
        <v>0</v>
      </c>
      <c r="L1768" s="10">
        <f t="shared" si="120"/>
        <v>433.65</v>
      </c>
    </row>
    <row r="1769" spans="1:12" ht="13" hidden="1" x14ac:dyDescent="0.15">
      <c r="A1769" s="65" t="s">
        <v>97</v>
      </c>
      <c r="B1769" s="10">
        <v>155</v>
      </c>
      <c r="C1769" s="10">
        <v>780</v>
      </c>
      <c r="D1769" s="10">
        <v>0</v>
      </c>
      <c r="E1769" s="10">
        <v>0</v>
      </c>
      <c r="F1769" s="10">
        <v>666.92</v>
      </c>
      <c r="G1769" s="10">
        <v>0</v>
      </c>
      <c r="H1769" s="10">
        <v>0</v>
      </c>
      <c r="I1769" s="10">
        <v>0</v>
      </c>
      <c r="J1769" s="10">
        <v>0</v>
      </c>
      <c r="K1769" s="10">
        <v>0</v>
      </c>
      <c r="L1769" s="10">
        <f t="shared" si="120"/>
        <v>1601.92</v>
      </c>
    </row>
    <row r="1770" spans="1:12" ht="13" hidden="1" x14ac:dyDescent="0.15">
      <c r="A1770" s="65" t="s">
        <v>98</v>
      </c>
      <c r="B1770" s="10">
        <v>0</v>
      </c>
      <c r="C1770" s="10">
        <v>0</v>
      </c>
      <c r="D1770" s="10">
        <v>200.78</v>
      </c>
      <c r="E1770" s="10">
        <v>0</v>
      </c>
      <c r="F1770" s="10">
        <v>0</v>
      </c>
      <c r="G1770" s="10">
        <v>0</v>
      </c>
      <c r="H1770" s="10">
        <v>0</v>
      </c>
      <c r="I1770" s="10">
        <v>0</v>
      </c>
      <c r="J1770" s="10">
        <v>0</v>
      </c>
      <c r="K1770" s="10">
        <v>0</v>
      </c>
      <c r="L1770" s="10">
        <f t="shared" si="120"/>
        <v>200.78</v>
      </c>
    </row>
    <row r="1771" spans="1:12" ht="13" hidden="1" x14ac:dyDescent="0.15">
      <c r="A1771" s="65" t="s">
        <v>99</v>
      </c>
      <c r="B1771" s="10">
        <v>0</v>
      </c>
      <c r="C1771" s="10">
        <v>0</v>
      </c>
      <c r="D1771" s="10">
        <v>0</v>
      </c>
      <c r="E1771" s="10">
        <v>0</v>
      </c>
      <c r="F1771" s="10">
        <v>0</v>
      </c>
      <c r="G1771" s="10">
        <v>0</v>
      </c>
      <c r="H1771" s="10">
        <v>2998.5</v>
      </c>
      <c r="I1771" s="10">
        <v>0</v>
      </c>
      <c r="J1771" s="10">
        <v>0</v>
      </c>
      <c r="K1771" s="10">
        <v>0</v>
      </c>
      <c r="L1771" s="10">
        <f t="shared" si="120"/>
        <v>2998.5</v>
      </c>
    </row>
    <row r="1772" spans="1:12" ht="13" hidden="1" x14ac:dyDescent="0.15">
      <c r="A1772" s="65" t="s">
        <v>101</v>
      </c>
      <c r="B1772" s="10">
        <v>23292.69</v>
      </c>
      <c r="C1772" s="10">
        <v>-1536.42</v>
      </c>
      <c r="D1772" s="10">
        <v>0</v>
      </c>
      <c r="E1772" s="10">
        <v>0</v>
      </c>
      <c r="F1772" s="10">
        <v>0</v>
      </c>
      <c r="G1772" s="10">
        <v>0</v>
      </c>
      <c r="H1772" s="10">
        <v>0</v>
      </c>
      <c r="I1772" s="10">
        <v>0</v>
      </c>
      <c r="J1772" s="10">
        <v>0</v>
      </c>
      <c r="K1772" s="10">
        <v>0</v>
      </c>
      <c r="L1772" s="10">
        <f t="shared" si="120"/>
        <v>21756.269999999997</v>
      </c>
    </row>
    <row r="1773" spans="1:12" ht="13" hidden="1" x14ac:dyDescent="0.15">
      <c r="A1773" s="65" t="s">
        <v>105</v>
      </c>
      <c r="B1773" s="10">
        <v>9325.02</v>
      </c>
      <c r="C1773" s="10">
        <v>7686.12</v>
      </c>
      <c r="D1773" s="10">
        <v>0</v>
      </c>
      <c r="E1773" s="10">
        <v>0</v>
      </c>
      <c r="F1773" s="10">
        <v>0</v>
      </c>
      <c r="G1773" s="10">
        <v>32000.01</v>
      </c>
      <c r="H1773" s="10">
        <v>32000.02</v>
      </c>
      <c r="I1773" s="10">
        <v>38982.51</v>
      </c>
      <c r="J1773" s="10">
        <v>38982.51</v>
      </c>
      <c r="K1773" s="10">
        <v>25988.3</v>
      </c>
      <c r="L1773" s="10">
        <f t="shared" si="120"/>
        <v>184964.49</v>
      </c>
    </row>
    <row r="1774" spans="1:12" ht="13" hidden="1" x14ac:dyDescent="0.15">
      <c r="A1774" s="65" t="s">
        <v>110</v>
      </c>
      <c r="B1774" s="10">
        <v>442.23</v>
      </c>
      <c r="C1774" s="10">
        <v>0</v>
      </c>
      <c r="D1774" s="10">
        <v>0</v>
      </c>
      <c r="E1774" s="10">
        <v>0</v>
      </c>
      <c r="F1774" s="10">
        <v>1045364</v>
      </c>
      <c r="G1774" s="10">
        <v>0</v>
      </c>
      <c r="H1774" s="10">
        <v>9765.16</v>
      </c>
      <c r="I1774" s="10">
        <v>0</v>
      </c>
      <c r="J1774" s="10">
        <v>0</v>
      </c>
      <c r="K1774" s="10">
        <v>0</v>
      </c>
      <c r="L1774" s="10">
        <f t="shared" si="120"/>
        <v>1055571.3899999999</v>
      </c>
    </row>
    <row r="1775" spans="1:12" ht="13" hidden="1" x14ac:dyDescent="0.15">
      <c r="A1775" s="65" t="s">
        <v>112</v>
      </c>
      <c r="B1775" s="10">
        <v>0</v>
      </c>
      <c r="C1775" s="10">
        <v>361.65</v>
      </c>
      <c r="D1775" s="10">
        <v>361.65</v>
      </c>
      <c r="E1775" s="10">
        <v>361.65</v>
      </c>
      <c r="F1775" s="10">
        <v>361.65</v>
      </c>
      <c r="G1775" s="10">
        <v>361.65</v>
      </c>
      <c r="H1775" s="10">
        <v>361.65</v>
      </c>
      <c r="I1775" s="10">
        <v>361.65</v>
      </c>
      <c r="J1775" s="10">
        <v>361.65</v>
      </c>
      <c r="K1775" s="10">
        <v>241.1</v>
      </c>
      <c r="L1775" s="10">
        <f t="shared" si="120"/>
        <v>3134.3</v>
      </c>
    </row>
    <row r="1776" spans="1:12" ht="13" hidden="1" x14ac:dyDescent="0.15">
      <c r="A1776" s="65" t="s">
        <v>136</v>
      </c>
      <c r="B1776" s="10">
        <v>0</v>
      </c>
      <c r="C1776" s="10">
        <v>0</v>
      </c>
      <c r="D1776" s="10">
        <v>0</v>
      </c>
      <c r="E1776" s="10">
        <v>0</v>
      </c>
      <c r="F1776" s="10">
        <v>678807.79</v>
      </c>
      <c r="G1776" s="10">
        <v>20779.22</v>
      </c>
      <c r="H1776" s="10">
        <v>27120.23</v>
      </c>
      <c r="I1776" s="10">
        <v>20779.22</v>
      </c>
      <c r="J1776" s="10">
        <v>20779.22</v>
      </c>
      <c r="K1776" s="10">
        <v>0</v>
      </c>
      <c r="L1776" s="10">
        <f t="shared" si="120"/>
        <v>768265.67999999993</v>
      </c>
    </row>
    <row r="1777" spans="1:12" ht="13" hidden="1" x14ac:dyDescent="0.15">
      <c r="A1777" s="65" t="s">
        <v>115</v>
      </c>
      <c r="B1777" s="10">
        <v>0</v>
      </c>
      <c r="C1777" s="10">
        <v>0</v>
      </c>
      <c r="D1777" s="10">
        <v>-250</v>
      </c>
      <c r="E1777" s="10">
        <v>0</v>
      </c>
      <c r="F1777" s="10">
        <v>0</v>
      </c>
      <c r="G1777" s="10">
        <v>0</v>
      </c>
      <c r="H1777" s="10">
        <v>0</v>
      </c>
      <c r="I1777" s="10">
        <v>0</v>
      </c>
      <c r="J1777" s="10">
        <v>0</v>
      </c>
      <c r="K1777" s="10">
        <v>0</v>
      </c>
      <c r="L1777" s="10">
        <f t="shared" si="120"/>
        <v>-250</v>
      </c>
    </row>
    <row r="1778" spans="1:12" ht="13" hidden="1" x14ac:dyDescent="0.15">
      <c r="A1778" s="65" t="s">
        <v>117</v>
      </c>
      <c r="B1778" s="10">
        <v>196.37</v>
      </c>
      <c r="C1778" s="10">
        <v>0</v>
      </c>
      <c r="D1778" s="10">
        <v>0</v>
      </c>
      <c r="E1778" s="10">
        <v>0</v>
      </c>
      <c r="F1778" s="10">
        <v>0</v>
      </c>
      <c r="G1778" s="10">
        <v>0</v>
      </c>
      <c r="H1778" s="10">
        <v>0</v>
      </c>
      <c r="I1778" s="10">
        <v>1082.47</v>
      </c>
      <c r="J1778" s="10">
        <v>-1082.47</v>
      </c>
      <c r="K1778" s="10">
        <v>0</v>
      </c>
      <c r="L1778" s="10">
        <f t="shared" si="120"/>
        <v>196.37000000000012</v>
      </c>
    </row>
    <row r="1779" spans="1:12" ht="13" hidden="1" x14ac:dyDescent="0.15">
      <c r="A1779" s="65" t="s">
        <v>120</v>
      </c>
      <c r="B1779" s="10">
        <v>0</v>
      </c>
      <c r="C1779" s="10">
        <v>0</v>
      </c>
      <c r="D1779" s="10">
        <v>0</v>
      </c>
      <c r="E1779" s="10">
        <v>0</v>
      </c>
      <c r="F1779" s="10">
        <v>0</v>
      </c>
      <c r="G1779" s="10">
        <v>396.94</v>
      </c>
      <c r="H1779" s="10">
        <v>345.08</v>
      </c>
      <c r="I1779" s="10">
        <v>150.94999999999999</v>
      </c>
      <c r="J1779" s="10">
        <v>1352.63</v>
      </c>
      <c r="K1779" s="10">
        <v>0</v>
      </c>
      <c r="L1779" s="10">
        <f t="shared" si="120"/>
        <v>2245.6000000000004</v>
      </c>
    </row>
    <row r="1780" spans="1:12" ht="13" hidden="1" x14ac:dyDescent="0.15">
      <c r="A1780" s="65" t="s">
        <v>121</v>
      </c>
      <c r="B1780" s="10">
        <v>0</v>
      </c>
      <c r="C1780" s="10">
        <v>-48.06</v>
      </c>
      <c r="D1780" s="10">
        <v>0</v>
      </c>
      <c r="E1780" s="10">
        <v>0</v>
      </c>
      <c r="F1780" s="10">
        <v>0</v>
      </c>
      <c r="G1780" s="10">
        <v>0</v>
      </c>
      <c r="H1780" s="10">
        <v>0</v>
      </c>
      <c r="I1780" s="10">
        <v>0</v>
      </c>
      <c r="J1780" s="10">
        <v>0</v>
      </c>
      <c r="K1780" s="10">
        <v>0</v>
      </c>
      <c r="L1780" s="10">
        <f t="shared" si="120"/>
        <v>-48.06</v>
      </c>
    </row>
    <row r="1781" spans="1:12" ht="13" hidden="1" x14ac:dyDescent="0.15">
      <c r="A1781" s="65" t="s">
        <v>122</v>
      </c>
      <c r="B1781" s="10">
        <v>0</v>
      </c>
      <c r="C1781" s="10">
        <v>146093.57999999999</v>
      </c>
      <c r="D1781" s="10">
        <v>0</v>
      </c>
      <c r="E1781" s="10">
        <v>0</v>
      </c>
      <c r="F1781" s="10">
        <v>0</v>
      </c>
      <c r="G1781" s="10">
        <v>0</v>
      </c>
      <c r="H1781" s="10">
        <v>0</v>
      </c>
      <c r="I1781" s="10">
        <v>0</v>
      </c>
      <c r="J1781" s="10">
        <v>0</v>
      </c>
      <c r="K1781" s="10">
        <v>0</v>
      </c>
      <c r="L1781" s="10">
        <f t="shared" si="120"/>
        <v>146093.57999999999</v>
      </c>
    </row>
    <row r="1782" spans="1:12" ht="13" hidden="1" x14ac:dyDescent="0.15">
      <c r="A1782" s="65" t="s">
        <v>123</v>
      </c>
      <c r="B1782" s="10">
        <v>0</v>
      </c>
      <c r="C1782" s="10">
        <v>15387.18</v>
      </c>
      <c r="D1782" s="10">
        <v>15145.77</v>
      </c>
      <c r="E1782" s="10">
        <v>11975.76</v>
      </c>
      <c r="F1782" s="10">
        <v>17040.439999999999</v>
      </c>
      <c r="G1782" s="10">
        <v>18812.099999999999</v>
      </c>
      <c r="H1782" s="10">
        <v>22054.46</v>
      </c>
      <c r="I1782" s="10">
        <v>23685.599999999999</v>
      </c>
      <c r="J1782" s="10">
        <v>17670.34</v>
      </c>
      <c r="K1782" s="10">
        <v>14990.55</v>
      </c>
      <c r="L1782" s="10">
        <f t="shared" si="120"/>
        <v>156762.19999999998</v>
      </c>
    </row>
    <row r="1783" spans="1:12" ht="13" hidden="1" x14ac:dyDescent="0.15">
      <c r="A1783" s="65" t="s">
        <v>124</v>
      </c>
      <c r="B1783" s="10">
        <v>0</v>
      </c>
      <c r="C1783" s="10">
        <v>15441.85</v>
      </c>
      <c r="D1783" s="10">
        <v>19014.53</v>
      </c>
      <c r="E1783" s="10">
        <v>19731.96</v>
      </c>
      <c r="F1783" s="10">
        <v>20765.330000000002</v>
      </c>
      <c r="G1783" s="10">
        <v>17849.7</v>
      </c>
      <c r="H1783" s="10">
        <v>16643</v>
      </c>
      <c r="I1783" s="10">
        <v>17647.310000000001</v>
      </c>
      <c r="J1783" s="10">
        <v>19820.5</v>
      </c>
      <c r="K1783" s="10">
        <v>14336.68</v>
      </c>
      <c r="L1783" s="10">
        <f t="shared" si="120"/>
        <v>161250.85999999999</v>
      </c>
    </row>
    <row r="1784" spans="1:12" ht="13" hidden="1" x14ac:dyDescent="0.15">
      <c r="A1784" s="65" t="s">
        <v>125</v>
      </c>
      <c r="B1784" s="10">
        <v>65843.37</v>
      </c>
      <c r="C1784" s="10">
        <v>0</v>
      </c>
      <c r="D1784" s="10">
        <v>0</v>
      </c>
      <c r="E1784" s="10">
        <v>0</v>
      </c>
      <c r="F1784" s="10">
        <v>0</v>
      </c>
      <c r="G1784" s="10">
        <v>0</v>
      </c>
      <c r="H1784" s="10">
        <v>0</v>
      </c>
      <c r="I1784" s="10">
        <v>0</v>
      </c>
      <c r="J1784" s="10">
        <v>0</v>
      </c>
      <c r="K1784" s="10">
        <v>0</v>
      </c>
      <c r="L1784" s="10">
        <f t="shared" si="120"/>
        <v>65843.37</v>
      </c>
    </row>
    <row r="1785" spans="1:12" ht="13" hidden="1" x14ac:dyDescent="0.15">
      <c r="A1785" s="65" t="s">
        <v>248</v>
      </c>
      <c r="B1785" s="10">
        <v>-451855.24</v>
      </c>
      <c r="C1785" s="10">
        <v>-630996.31999999995</v>
      </c>
      <c r="D1785" s="10">
        <v>-433191.99</v>
      </c>
      <c r="E1785" s="10">
        <v>-413147.72</v>
      </c>
      <c r="F1785" s="10">
        <v>-2170727.5</v>
      </c>
      <c r="G1785" s="10">
        <v>-526742.51</v>
      </c>
      <c r="H1785" s="10">
        <v>-627399.22</v>
      </c>
      <c r="I1785" s="10">
        <v>-589464.04</v>
      </c>
      <c r="J1785" s="10">
        <v>-592612.04</v>
      </c>
      <c r="K1785" s="10">
        <v>-393597.89</v>
      </c>
      <c r="L1785" s="10">
        <f t="shared" si="120"/>
        <v>-6829734.4699999997</v>
      </c>
    </row>
    <row r="1786" spans="1:12" ht="13" hidden="1" x14ac:dyDescent="0.15">
      <c r="A1786" s="65" t="s">
        <v>126</v>
      </c>
      <c r="B1786" s="10">
        <v>0</v>
      </c>
      <c r="C1786" s="10">
        <v>43872.07</v>
      </c>
      <c r="D1786" s="10">
        <v>32682</v>
      </c>
      <c r="E1786" s="10">
        <v>14296.06</v>
      </c>
      <c r="F1786" s="10">
        <v>9523.1299999999992</v>
      </c>
      <c r="G1786" s="10">
        <v>5465.74</v>
      </c>
      <c r="H1786" s="10">
        <v>7751.27</v>
      </c>
      <c r="I1786" s="10">
        <v>5093.09</v>
      </c>
      <c r="J1786" s="10">
        <v>6921.22</v>
      </c>
      <c r="K1786" s="10">
        <v>4679.8900000000003</v>
      </c>
      <c r="L1786" s="10">
        <f t="shared" si="120"/>
        <v>130284.47000000002</v>
      </c>
    </row>
    <row r="1787" spans="1:12" ht="13" hidden="1" x14ac:dyDescent="0.15">
      <c r="A1787" s="65" t="s">
        <v>127</v>
      </c>
      <c r="B1787" s="10">
        <v>0</v>
      </c>
      <c r="C1787" s="10">
        <v>19105.439999999999</v>
      </c>
      <c r="D1787" s="10">
        <v>23013.41</v>
      </c>
      <c r="E1787" s="10">
        <v>27107.5</v>
      </c>
      <c r="F1787" s="10">
        <v>29886.92</v>
      </c>
      <c r="G1787" s="10">
        <v>24255.03</v>
      </c>
      <c r="H1787" s="10">
        <v>26059.68</v>
      </c>
      <c r="I1787" s="10">
        <v>31592.3</v>
      </c>
      <c r="J1787" s="10">
        <v>36150.47</v>
      </c>
      <c r="K1787" s="10">
        <v>25272.25</v>
      </c>
      <c r="L1787" s="10">
        <f t="shared" si="120"/>
        <v>242443</v>
      </c>
    </row>
    <row r="1788" spans="1:12" ht="13" hidden="1" x14ac:dyDescent="0.15">
      <c r="A1788" s="65" t="s">
        <v>128</v>
      </c>
      <c r="B1788" s="10">
        <v>2820.18</v>
      </c>
      <c r="C1788" s="10">
        <v>0</v>
      </c>
      <c r="D1788" s="10">
        <v>0</v>
      </c>
      <c r="E1788" s="10">
        <v>0</v>
      </c>
      <c r="F1788" s="10">
        <v>0</v>
      </c>
      <c r="G1788" s="10">
        <v>0</v>
      </c>
      <c r="H1788" s="10">
        <v>0</v>
      </c>
      <c r="I1788" s="10">
        <v>0</v>
      </c>
      <c r="J1788" s="10">
        <v>0</v>
      </c>
      <c r="K1788" s="10">
        <v>0</v>
      </c>
      <c r="L1788" s="10">
        <f t="shared" si="120"/>
        <v>2820.18</v>
      </c>
    </row>
    <row r="1789" spans="1:12" ht="13" hidden="1" x14ac:dyDescent="0.15">
      <c r="A1789" s="65" t="s">
        <v>129</v>
      </c>
      <c r="B1789" s="10">
        <v>0</v>
      </c>
      <c r="C1789" s="10">
        <v>0</v>
      </c>
      <c r="D1789" s="10">
        <v>9264.58</v>
      </c>
      <c r="E1789" s="10">
        <v>32205.37</v>
      </c>
      <c r="F1789" s="10">
        <v>30767.84</v>
      </c>
      <c r="G1789" s="10">
        <v>39129.67</v>
      </c>
      <c r="H1789" s="10">
        <v>43713.35</v>
      </c>
      <c r="I1789" s="10">
        <v>43663.86</v>
      </c>
      <c r="J1789" s="10">
        <v>44773.43</v>
      </c>
      <c r="K1789" s="10">
        <v>33812.480000000003</v>
      </c>
      <c r="L1789" s="10">
        <f t="shared" si="120"/>
        <v>277330.57999999996</v>
      </c>
    </row>
    <row r="1790" spans="1:12" ht="13" hidden="1" x14ac:dyDescent="0.15">
      <c r="A1790" s="66" t="s">
        <v>304</v>
      </c>
      <c r="B1790" s="16">
        <f t="shared" ref="B1790:L1790" si="121">SUM(B1756:B1789)</f>
        <v>1.999999990903234E-2</v>
      </c>
      <c r="C1790" s="16">
        <f t="shared" si="121"/>
        <v>-0.95999999985724571</v>
      </c>
      <c r="D1790" s="16">
        <f t="shared" si="121"/>
        <v>-5374.2199999998466</v>
      </c>
      <c r="E1790" s="16">
        <f t="shared" si="121"/>
        <v>-92.97999999986132</v>
      </c>
      <c r="F1790" s="16">
        <f t="shared" si="121"/>
        <v>-6.000000019048457E-2</v>
      </c>
      <c r="G1790" s="16">
        <f t="shared" si="121"/>
        <v>-38.119999999944412</v>
      </c>
      <c r="H1790" s="16">
        <f t="shared" si="121"/>
        <v>-2236.2799999999552</v>
      </c>
      <c r="I1790" s="16">
        <f t="shared" si="121"/>
        <v>328.76999999990221</v>
      </c>
      <c r="J1790" s="16">
        <f t="shared" si="121"/>
        <v>-1183.7300000000323</v>
      </c>
      <c r="K1790" s="16">
        <f t="shared" si="121"/>
        <v>-71619.260000000038</v>
      </c>
      <c r="L1790" s="16">
        <f t="shared" si="121"/>
        <v>-80216.820000000822</v>
      </c>
    </row>
    <row r="1791" spans="1:12" ht="13" hidden="1" x14ac:dyDescent="0.15">
      <c r="A1791" s="64" t="s">
        <v>305</v>
      </c>
      <c r="B1791" s="7"/>
      <c r="C1791" s="7"/>
      <c r="D1791" s="7"/>
      <c r="E1791" s="7"/>
      <c r="F1791" s="7"/>
      <c r="G1791" s="7"/>
      <c r="H1791" s="7"/>
      <c r="I1791" s="7"/>
      <c r="J1791" s="7"/>
      <c r="K1791" s="7"/>
      <c r="L1791" s="7"/>
    </row>
    <row r="1792" spans="1:12" ht="13" hidden="1" x14ac:dyDescent="0.15">
      <c r="A1792" s="65" t="s">
        <v>71</v>
      </c>
      <c r="B1792" s="10">
        <v>0</v>
      </c>
      <c r="C1792" s="10">
        <v>0</v>
      </c>
      <c r="D1792" s="10">
        <v>0</v>
      </c>
      <c r="E1792" s="10">
        <v>0</v>
      </c>
      <c r="F1792" s="10">
        <v>0</v>
      </c>
      <c r="G1792" s="10">
        <v>39166.68</v>
      </c>
      <c r="H1792" s="10">
        <v>58750.02</v>
      </c>
      <c r="I1792" s="10">
        <v>79583.37</v>
      </c>
      <c r="J1792" s="10">
        <v>98064.15</v>
      </c>
      <c r="K1792" s="10">
        <v>80000.039999999994</v>
      </c>
      <c r="L1792" s="10">
        <f t="shared" ref="L1792:L1825" si="122">SUM(B1792:K1792)</f>
        <v>355564.25999999995</v>
      </c>
    </row>
    <row r="1793" spans="1:12" ht="13" hidden="1" x14ac:dyDescent="0.15">
      <c r="A1793" s="65" t="s">
        <v>73</v>
      </c>
      <c r="B1793" s="10">
        <v>0</v>
      </c>
      <c r="C1793" s="10">
        <v>0</v>
      </c>
      <c r="D1793" s="10">
        <v>0</v>
      </c>
      <c r="E1793" s="10">
        <v>0</v>
      </c>
      <c r="F1793" s="10">
        <v>0</v>
      </c>
      <c r="G1793" s="10">
        <v>3425.58</v>
      </c>
      <c r="H1793" s="10">
        <v>4521.49</v>
      </c>
      <c r="I1793" s="10">
        <v>6204.18</v>
      </c>
      <c r="J1793" s="10">
        <v>2296.4499999999998</v>
      </c>
      <c r="K1793" s="10">
        <v>4254.71</v>
      </c>
      <c r="L1793" s="10">
        <f t="shared" si="122"/>
        <v>20702.41</v>
      </c>
    </row>
    <row r="1794" spans="1:12" ht="13" hidden="1" x14ac:dyDescent="0.15">
      <c r="A1794" s="65" t="s">
        <v>74</v>
      </c>
      <c r="B1794" s="10">
        <v>0</v>
      </c>
      <c r="C1794" s="10">
        <v>0</v>
      </c>
      <c r="D1794" s="10">
        <v>0</v>
      </c>
      <c r="E1794" s="10">
        <v>0</v>
      </c>
      <c r="F1794" s="10">
        <v>0</v>
      </c>
      <c r="G1794" s="10">
        <v>12373.75</v>
      </c>
      <c r="H1794" s="10">
        <v>14202.99</v>
      </c>
      <c r="I1794" s="10">
        <v>15296</v>
      </c>
      <c r="J1794" s="10">
        <v>21617.39</v>
      </c>
      <c r="K1794" s="10">
        <v>19.309999999999999</v>
      </c>
      <c r="L1794" s="10">
        <f t="shared" si="122"/>
        <v>63509.439999999995</v>
      </c>
    </row>
    <row r="1795" spans="1:12" ht="13" hidden="1" x14ac:dyDescent="0.15">
      <c r="A1795" s="65" t="s">
        <v>245</v>
      </c>
      <c r="B1795" s="10">
        <v>0</v>
      </c>
      <c r="C1795" s="10">
        <v>0</v>
      </c>
      <c r="D1795" s="10">
        <v>0</v>
      </c>
      <c r="E1795" s="10">
        <v>0</v>
      </c>
      <c r="F1795" s="10">
        <v>0</v>
      </c>
      <c r="G1795" s="10">
        <v>30000</v>
      </c>
      <c r="H1795" s="10">
        <v>0</v>
      </c>
      <c r="I1795" s="10">
        <v>0</v>
      </c>
      <c r="J1795" s="10">
        <v>0</v>
      </c>
      <c r="K1795" s="10">
        <v>0</v>
      </c>
      <c r="L1795" s="10">
        <f t="shared" si="122"/>
        <v>30000</v>
      </c>
    </row>
    <row r="1796" spans="1:12" ht="13" hidden="1" x14ac:dyDescent="0.15">
      <c r="A1796" s="65" t="s">
        <v>77</v>
      </c>
      <c r="B1796" s="10">
        <v>0</v>
      </c>
      <c r="C1796" s="10">
        <v>0</v>
      </c>
      <c r="D1796" s="10">
        <v>0</v>
      </c>
      <c r="E1796" s="10">
        <v>7679.9</v>
      </c>
      <c r="F1796" s="10">
        <v>178190.45</v>
      </c>
      <c r="G1796" s="10">
        <v>68160</v>
      </c>
      <c r="H1796" s="10">
        <v>21000</v>
      </c>
      <c r="I1796" s="10">
        <v>0</v>
      </c>
      <c r="J1796" s="10">
        <v>0</v>
      </c>
      <c r="K1796" s="10">
        <v>0</v>
      </c>
      <c r="L1796" s="10">
        <f t="shared" si="122"/>
        <v>275030.34999999998</v>
      </c>
    </row>
    <row r="1797" spans="1:12" ht="13" hidden="1" x14ac:dyDescent="0.15">
      <c r="A1797" s="65" t="s">
        <v>81</v>
      </c>
      <c r="B1797" s="10">
        <v>0</v>
      </c>
      <c r="C1797" s="10">
        <v>0</v>
      </c>
      <c r="D1797" s="10">
        <v>0</v>
      </c>
      <c r="E1797" s="10">
        <v>0</v>
      </c>
      <c r="F1797" s="10">
        <v>0</v>
      </c>
      <c r="G1797" s="10">
        <v>587.5</v>
      </c>
      <c r="H1797" s="10">
        <v>2126.36</v>
      </c>
      <c r="I1797" s="10">
        <v>2550.11</v>
      </c>
      <c r="J1797" s="10">
        <v>2792.08</v>
      </c>
      <c r="K1797" s="10">
        <v>2726.67</v>
      </c>
      <c r="L1797" s="10">
        <f t="shared" si="122"/>
        <v>10782.720000000001</v>
      </c>
    </row>
    <row r="1798" spans="1:12" ht="13" hidden="1" x14ac:dyDescent="0.15">
      <c r="A1798" s="65" t="s">
        <v>82</v>
      </c>
      <c r="B1798" s="10">
        <v>0</v>
      </c>
      <c r="C1798" s="10">
        <v>0</v>
      </c>
      <c r="D1798" s="10">
        <v>0</v>
      </c>
      <c r="E1798" s="10">
        <v>0</v>
      </c>
      <c r="F1798" s="10">
        <v>0</v>
      </c>
      <c r="G1798" s="10">
        <v>2877.64</v>
      </c>
      <c r="H1798" s="10">
        <v>3957.93</v>
      </c>
      <c r="I1798" s="10">
        <v>8571.6299999999992</v>
      </c>
      <c r="J1798" s="10">
        <v>10355.83</v>
      </c>
      <c r="K1798" s="10">
        <v>8407.23</v>
      </c>
      <c r="L1798" s="10">
        <f t="shared" si="122"/>
        <v>34170.259999999995</v>
      </c>
    </row>
    <row r="1799" spans="1:12" ht="13" hidden="1" x14ac:dyDescent="0.15">
      <c r="A1799" s="65" t="s">
        <v>83</v>
      </c>
      <c r="B1799" s="10">
        <v>0</v>
      </c>
      <c r="C1799" s="10">
        <v>0</v>
      </c>
      <c r="D1799" s="10">
        <v>0</v>
      </c>
      <c r="E1799" s="10">
        <v>0</v>
      </c>
      <c r="F1799" s="10">
        <v>0</v>
      </c>
      <c r="G1799" s="10">
        <v>6312.67</v>
      </c>
      <c r="H1799" s="10">
        <v>4524.32</v>
      </c>
      <c r="I1799" s="10">
        <v>2732.78</v>
      </c>
      <c r="J1799" s="10">
        <v>10140.5</v>
      </c>
      <c r="K1799" s="10">
        <v>8102.07</v>
      </c>
      <c r="L1799" s="10">
        <f t="shared" si="122"/>
        <v>31812.34</v>
      </c>
    </row>
    <row r="1800" spans="1:12" ht="13" hidden="1" x14ac:dyDescent="0.15">
      <c r="A1800" s="65" t="s">
        <v>84</v>
      </c>
      <c r="B1800" s="10">
        <v>0</v>
      </c>
      <c r="C1800" s="10">
        <v>0</v>
      </c>
      <c r="D1800" s="10">
        <v>0</v>
      </c>
      <c r="E1800" s="10">
        <v>0</v>
      </c>
      <c r="F1800" s="10">
        <v>0</v>
      </c>
      <c r="G1800" s="10">
        <v>19.02</v>
      </c>
      <c r="H1800" s="10">
        <v>28.73</v>
      </c>
      <c r="I1800" s="10">
        <v>52.53</v>
      </c>
      <c r="J1800" s="10">
        <v>62.45</v>
      </c>
      <c r="K1800" s="10">
        <v>73.930000000000007</v>
      </c>
      <c r="L1800" s="10">
        <f t="shared" si="122"/>
        <v>236.66000000000003</v>
      </c>
    </row>
    <row r="1801" spans="1:12" ht="13" hidden="1" x14ac:dyDescent="0.15">
      <c r="A1801" s="65" t="s">
        <v>90</v>
      </c>
      <c r="B1801" s="10">
        <v>0</v>
      </c>
      <c r="C1801" s="10">
        <v>0</v>
      </c>
      <c r="D1801" s="10">
        <v>0</v>
      </c>
      <c r="E1801" s="10">
        <v>0</v>
      </c>
      <c r="F1801" s="10">
        <v>0</v>
      </c>
      <c r="G1801" s="10">
        <v>0</v>
      </c>
      <c r="H1801" s="10">
        <v>0</v>
      </c>
      <c r="I1801" s="10">
        <v>0</v>
      </c>
      <c r="J1801" s="10">
        <v>2323.4299999999998</v>
      </c>
      <c r="K1801" s="10">
        <v>0</v>
      </c>
      <c r="L1801" s="10">
        <f t="shared" si="122"/>
        <v>2323.4299999999998</v>
      </c>
    </row>
    <row r="1802" spans="1:12" ht="13" hidden="1" x14ac:dyDescent="0.15">
      <c r="A1802" s="65" t="s">
        <v>91</v>
      </c>
      <c r="B1802" s="10">
        <v>0</v>
      </c>
      <c r="C1802" s="10">
        <v>0</v>
      </c>
      <c r="D1802" s="10">
        <v>0</v>
      </c>
      <c r="E1802" s="10">
        <v>0</v>
      </c>
      <c r="F1802" s="10">
        <v>0</v>
      </c>
      <c r="G1802" s="10">
        <v>0</v>
      </c>
      <c r="H1802" s="10">
        <v>45.35</v>
      </c>
      <c r="I1802" s="10">
        <v>-45.35</v>
      </c>
      <c r="J1802" s="10">
        <v>58.32</v>
      </c>
      <c r="K1802" s="10">
        <v>0</v>
      </c>
      <c r="L1802" s="10">
        <f t="shared" si="122"/>
        <v>58.32</v>
      </c>
    </row>
    <row r="1803" spans="1:12" ht="13" hidden="1" x14ac:dyDescent="0.15">
      <c r="A1803" s="65" t="s">
        <v>93</v>
      </c>
      <c r="B1803" s="10">
        <v>0</v>
      </c>
      <c r="C1803" s="10">
        <v>0</v>
      </c>
      <c r="D1803" s="10">
        <v>0</v>
      </c>
      <c r="E1803" s="10">
        <v>0</v>
      </c>
      <c r="F1803" s="10">
        <v>0</v>
      </c>
      <c r="G1803" s="10">
        <v>0</v>
      </c>
      <c r="H1803" s="10">
        <v>0</v>
      </c>
      <c r="I1803" s="10">
        <v>0</v>
      </c>
      <c r="J1803" s="10">
        <v>713.99</v>
      </c>
      <c r="K1803" s="10">
        <v>0</v>
      </c>
      <c r="L1803" s="10">
        <f t="shared" si="122"/>
        <v>713.99</v>
      </c>
    </row>
    <row r="1804" spans="1:12" ht="13" hidden="1" x14ac:dyDescent="0.15">
      <c r="A1804" s="65" t="s">
        <v>94</v>
      </c>
      <c r="B1804" s="10">
        <v>0</v>
      </c>
      <c r="C1804" s="10">
        <v>0</v>
      </c>
      <c r="D1804" s="10">
        <v>0</v>
      </c>
      <c r="E1804" s="10">
        <v>0</v>
      </c>
      <c r="F1804" s="10">
        <v>0</v>
      </c>
      <c r="G1804" s="10">
        <v>0</v>
      </c>
      <c r="H1804" s="10">
        <v>0</v>
      </c>
      <c r="I1804" s="10">
        <v>45.35</v>
      </c>
      <c r="J1804" s="10">
        <v>0</v>
      </c>
      <c r="K1804" s="10">
        <v>0</v>
      </c>
      <c r="L1804" s="10">
        <f t="shared" si="122"/>
        <v>45.35</v>
      </c>
    </row>
    <row r="1805" spans="1:12" ht="13" hidden="1" x14ac:dyDescent="0.15">
      <c r="A1805" s="65" t="s">
        <v>96</v>
      </c>
      <c r="B1805" s="10">
        <v>0</v>
      </c>
      <c r="C1805" s="10">
        <v>0</v>
      </c>
      <c r="D1805" s="10">
        <v>0</v>
      </c>
      <c r="E1805" s="10">
        <v>20000</v>
      </c>
      <c r="F1805" s="10">
        <v>20000</v>
      </c>
      <c r="G1805" s="10">
        <v>43875</v>
      </c>
      <c r="H1805" s="10">
        <v>0</v>
      </c>
      <c r="I1805" s="10">
        <v>0</v>
      </c>
      <c r="J1805" s="10">
        <v>29000</v>
      </c>
      <c r="K1805" s="10">
        <v>0</v>
      </c>
      <c r="L1805" s="10">
        <f t="shared" si="122"/>
        <v>112875</v>
      </c>
    </row>
    <row r="1806" spans="1:12" ht="13" hidden="1" x14ac:dyDescent="0.15">
      <c r="A1806" s="65" t="s">
        <v>132</v>
      </c>
      <c r="B1806" s="10">
        <v>0</v>
      </c>
      <c r="C1806" s="10">
        <v>0</v>
      </c>
      <c r="D1806" s="10">
        <v>0</v>
      </c>
      <c r="E1806" s="10">
        <v>0</v>
      </c>
      <c r="F1806" s="10">
        <v>0</v>
      </c>
      <c r="G1806" s="10">
        <v>0</v>
      </c>
      <c r="H1806" s="10">
        <v>0</v>
      </c>
      <c r="I1806" s="10">
        <v>0</v>
      </c>
      <c r="J1806" s="10">
        <v>275</v>
      </c>
      <c r="K1806" s="10">
        <v>2155.2800000000002</v>
      </c>
      <c r="L1806" s="10">
        <f t="shared" si="122"/>
        <v>2430.2800000000002</v>
      </c>
    </row>
    <row r="1807" spans="1:12" ht="13" hidden="1" x14ac:dyDescent="0.15">
      <c r="A1807" s="65" t="s">
        <v>100</v>
      </c>
      <c r="B1807" s="10">
        <v>0</v>
      </c>
      <c r="C1807" s="10">
        <v>0</v>
      </c>
      <c r="D1807" s="10">
        <v>0</v>
      </c>
      <c r="E1807" s="10">
        <v>0</v>
      </c>
      <c r="F1807" s="10">
        <v>0</v>
      </c>
      <c r="G1807" s="10">
        <v>86.11</v>
      </c>
      <c r="H1807" s="10">
        <v>0</v>
      </c>
      <c r="I1807" s="10">
        <v>0</v>
      </c>
      <c r="J1807" s="10">
        <v>0</v>
      </c>
      <c r="K1807" s="10">
        <v>0</v>
      </c>
      <c r="L1807" s="10">
        <f t="shared" si="122"/>
        <v>86.11</v>
      </c>
    </row>
    <row r="1808" spans="1:12" ht="13" hidden="1" x14ac:dyDescent="0.15">
      <c r="A1808" s="65" t="s">
        <v>101</v>
      </c>
      <c r="B1808" s="10">
        <v>0</v>
      </c>
      <c r="C1808" s="10">
        <v>0</v>
      </c>
      <c r="D1808" s="10">
        <v>0</v>
      </c>
      <c r="E1808" s="10">
        <v>0</v>
      </c>
      <c r="F1808" s="10">
        <v>32250</v>
      </c>
      <c r="G1808" s="10">
        <v>40948.339999999997</v>
      </c>
      <c r="H1808" s="10">
        <v>10013</v>
      </c>
      <c r="I1808" s="10">
        <v>-5000</v>
      </c>
      <c r="J1808" s="10">
        <v>0</v>
      </c>
      <c r="K1808" s="10">
        <v>7200</v>
      </c>
      <c r="L1808" s="10">
        <f t="shared" si="122"/>
        <v>85411.34</v>
      </c>
    </row>
    <row r="1809" spans="1:12" ht="13" hidden="1" x14ac:dyDescent="0.15">
      <c r="A1809" s="65" t="s">
        <v>285</v>
      </c>
      <c r="B1809" s="10">
        <v>0</v>
      </c>
      <c r="C1809" s="10">
        <v>0</v>
      </c>
      <c r="D1809" s="10">
        <v>0</v>
      </c>
      <c r="E1809" s="10">
        <v>235647</v>
      </c>
      <c r="F1809" s="10">
        <v>273258.51</v>
      </c>
      <c r="G1809" s="10">
        <v>122005.18</v>
      </c>
      <c r="H1809" s="10">
        <v>149225.82999999999</v>
      </c>
      <c r="I1809" s="10">
        <v>240373.54</v>
      </c>
      <c r="J1809" s="10">
        <v>155581.47</v>
      </c>
      <c r="K1809" s="10">
        <v>-64521.56</v>
      </c>
      <c r="L1809" s="10">
        <f t="shared" si="122"/>
        <v>1111569.97</v>
      </c>
    </row>
    <row r="1810" spans="1:12" ht="13" hidden="1" x14ac:dyDescent="0.15">
      <c r="A1810" s="65" t="s">
        <v>103</v>
      </c>
      <c r="B1810" s="10">
        <v>0</v>
      </c>
      <c r="C1810" s="10">
        <v>0</v>
      </c>
      <c r="D1810" s="10">
        <v>0</v>
      </c>
      <c r="E1810" s="10">
        <v>0</v>
      </c>
      <c r="F1810" s="10">
        <v>0</v>
      </c>
      <c r="G1810" s="10">
        <v>0</v>
      </c>
      <c r="H1810" s="10">
        <v>0</v>
      </c>
      <c r="I1810" s="10">
        <v>0</v>
      </c>
      <c r="J1810" s="10">
        <v>0</v>
      </c>
      <c r="K1810" s="10">
        <v>47.36</v>
      </c>
      <c r="L1810" s="10">
        <f t="shared" si="122"/>
        <v>47.36</v>
      </c>
    </row>
    <row r="1811" spans="1:12" ht="13" hidden="1" x14ac:dyDescent="0.15">
      <c r="A1811" s="65" t="s">
        <v>105</v>
      </c>
      <c r="B1811" s="10">
        <v>0</v>
      </c>
      <c r="C1811" s="10">
        <v>0</v>
      </c>
      <c r="D1811" s="10">
        <v>0</v>
      </c>
      <c r="E1811" s="10">
        <v>0</v>
      </c>
      <c r="F1811" s="10">
        <v>8295.1200000000008</v>
      </c>
      <c r="G1811" s="10">
        <v>11310.36</v>
      </c>
      <c r="H1811" s="10">
        <v>11310.37</v>
      </c>
      <c r="I1811" s="10">
        <v>12490.36</v>
      </c>
      <c r="J1811" s="10">
        <v>11610.4</v>
      </c>
      <c r="K1811" s="10">
        <v>5220.08</v>
      </c>
      <c r="L1811" s="10">
        <f t="shared" si="122"/>
        <v>60236.69000000001</v>
      </c>
    </row>
    <row r="1812" spans="1:12" ht="13" hidden="1" x14ac:dyDescent="0.15">
      <c r="A1812" s="65" t="s">
        <v>107</v>
      </c>
      <c r="B1812" s="10">
        <v>0</v>
      </c>
      <c r="C1812" s="10">
        <v>0</v>
      </c>
      <c r="D1812" s="10">
        <v>0</v>
      </c>
      <c r="E1812" s="10">
        <v>0</v>
      </c>
      <c r="F1812" s="10">
        <v>0</v>
      </c>
      <c r="G1812" s="10">
        <v>211.37</v>
      </c>
      <c r="H1812" s="10">
        <v>289.8</v>
      </c>
      <c r="I1812" s="10">
        <v>303.10000000000002</v>
      </c>
      <c r="J1812" s="10">
        <v>284.11</v>
      </c>
      <c r="K1812" s="10">
        <v>186.34</v>
      </c>
      <c r="L1812" s="10">
        <f t="shared" si="122"/>
        <v>1274.72</v>
      </c>
    </row>
    <row r="1813" spans="1:12" ht="13" hidden="1" x14ac:dyDescent="0.15">
      <c r="A1813" s="65" t="s">
        <v>142</v>
      </c>
      <c r="B1813" s="10">
        <v>0</v>
      </c>
      <c r="C1813" s="10">
        <v>0</v>
      </c>
      <c r="D1813" s="10">
        <v>0</v>
      </c>
      <c r="E1813" s="10">
        <v>1366.17</v>
      </c>
      <c r="F1813" s="10">
        <v>0</v>
      </c>
      <c r="G1813" s="10">
        <v>1500.31</v>
      </c>
      <c r="H1813" s="10">
        <v>3682.2</v>
      </c>
      <c r="I1813" s="10">
        <v>11870.64</v>
      </c>
      <c r="J1813" s="10">
        <v>15276.89</v>
      </c>
      <c r="K1813" s="10">
        <v>6633.82</v>
      </c>
      <c r="L1813" s="10">
        <f t="shared" si="122"/>
        <v>40330.03</v>
      </c>
    </row>
    <row r="1814" spans="1:12" ht="13" hidden="1" x14ac:dyDescent="0.15">
      <c r="A1814" s="65" t="s">
        <v>143</v>
      </c>
      <c r="B1814" s="10">
        <v>0</v>
      </c>
      <c r="C1814" s="10">
        <v>0</v>
      </c>
      <c r="D1814" s="10">
        <v>192492.45</v>
      </c>
      <c r="E1814" s="10">
        <v>89255.76</v>
      </c>
      <c r="F1814" s="10">
        <v>452776.86</v>
      </c>
      <c r="G1814" s="10">
        <v>132450.54999999999</v>
      </c>
      <c r="H1814" s="10">
        <v>427355.59</v>
      </c>
      <c r="I1814" s="10">
        <v>110812.73</v>
      </c>
      <c r="J1814" s="10">
        <v>-131213.91</v>
      </c>
      <c r="K1814" s="10">
        <v>2820.15</v>
      </c>
      <c r="L1814" s="10">
        <f t="shared" si="122"/>
        <v>1276750.1800000002</v>
      </c>
    </row>
    <row r="1815" spans="1:12" ht="13" hidden="1" x14ac:dyDescent="0.15">
      <c r="A1815" s="65" t="s">
        <v>117</v>
      </c>
      <c r="B1815" s="10">
        <v>0</v>
      </c>
      <c r="C1815" s="10">
        <v>0</v>
      </c>
      <c r="D1815" s="10">
        <v>0</v>
      </c>
      <c r="E1815" s="10">
        <v>1</v>
      </c>
      <c r="F1815" s="10">
        <v>85</v>
      </c>
      <c r="G1815" s="10">
        <v>38500</v>
      </c>
      <c r="H1815" s="10">
        <v>33.86</v>
      </c>
      <c r="I1815" s="10">
        <v>236.5</v>
      </c>
      <c r="J1815" s="10">
        <v>50.25</v>
      </c>
      <c r="K1815" s="10">
        <v>0.25</v>
      </c>
      <c r="L1815" s="10">
        <f t="shared" si="122"/>
        <v>38906.86</v>
      </c>
    </row>
    <row r="1816" spans="1:12" ht="13" hidden="1" x14ac:dyDescent="0.15">
      <c r="A1816" s="65" t="s">
        <v>306</v>
      </c>
      <c r="B1816" s="10">
        <v>0</v>
      </c>
      <c r="C1816" s="10">
        <v>0</v>
      </c>
      <c r="D1816" s="10">
        <v>0</v>
      </c>
      <c r="E1816" s="10">
        <v>0</v>
      </c>
      <c r="F1816" s="10">
        <v>0</v>
      </c>
      <c r="G1816" s="10">
        <v>0</v>
      </c>
      <c r="H1816" s="10">
        <v>0</v>
      </c>
      <c r="I1816" s="10">
        <v>0</v>
      </c>
      <c r="J1816" s="10">
        <v>186064.65</v>
      </c>
      <c r="K1816" s="10">
        <v>4312.53</v>
      </c>
      <c r="L1816" s="10">
        <f t="shared" si="122"/>
        <v>190377.18</v>
      </c>
    </row>
    <row r="1817" spans="1:12" ht="13" hidden="1" x14ac:dyDescent="0.15">
      <c r="A1817" s="65" t="s">
        <v>240</v>
      </c>
      <c r="B1817" s="10">
        <v>0</v>
      </c>
      <c r="C1817" s="10">
        <v>0</v>
      </c>
      <c r="D1817" s="10">
        <v>0</v>
      </c>
      <c r="E1817" s="10">
        <v>0</v>
      </c>
      <c r="F1817" s="10">
        <v>37199.370000000003</v>
      </c>
      <c r="G1817" s="10">
        <v>12682.66</v>
      </c>
      <c r="H1817" s="10">
        <v>60639.839999999997</v>
      </c>
      <c r="I1817" s="10">
        <v>30143.82</v>
      </c>
      <c r="J1817" s="10">
        <v>30997.45</v>
      </c>
      <c r="K1817" s="10">
        <v>1220.72</v>
      </c>
      <c r="L1817" s="10">
        <f t="shared" si="122"/>
        <v>172883.86000000002</v>
      </c>
    </row>
    <row r="1818" spans="1:12" ht="13" hidden="1" x14ac:dyDescent="0.15">
      <c r="A1818" s="65" t="s">
        <v>239</v>
      </c>
      <c r="B1818" s="10">
        <v>0</v>
      </c>
      <c r="C1818" s="10">
        <v>0</v>
      </c>
      <c r="D1818" s="10">
        <v>0</v>
      </c>
      <c r="E1818" s="10">
        <v>0</v>
      </c>
      <c r="F1818" s="10">
        <v>0</v>
      </c>
      <c r="G1818" s="10">
        <v>72.31</v>
      </c>
      <c r="H1818" s="10">
        <v>121.37</v>
      </c>
      <c r="I1818" s="10">
        <v>150.02000000000001</v>
      </c>
      <c r="J1818" s="10">
        <v>0</v>
      </c>
      <c r="K1818" s="10">
        <v>0</v>
      </c>
      <c r="L1818" s="10">
        <f t="shared" si="122"/>
        <v>343.70000000000005</v>
      </c>
    </row>
    <row r="1819" spans="1:12" ht="13" hidden="1" x14ac:dyDescent="0.15">
      <c r="A1819" s="65" t="s">
        <v>120</v>
      </c>
      <c r="B1819" s="10">
        <v>0</v>
      </c>
      <c r="C1819" s="10">
        <v>0</v>
      </c>
      <c r="D1819" s="10">
        <v>0</v>
      </c>
      <c r="E1819" s="10">
        <v>0</v>
      </c>
      <c r="F1819" s="10">
        <v>0</v>
      </c>
      <c r="G1819" s="10">
        <v>0</v>
      </c>
      <c r="H1819" s="10">
        <v>0</v>
      </c>
      <c r="I1819" s="10">
        <v>171.92</v>
      </c>
      <c r="J1819" s="10">
        <v>220.35</v>
      </c>
      <c r="K1819" s="10">
        <v>0</v>
      </c>
      <c r="L1819" s="10">
        <f t="shared" si="122"/>
        <v>392.27</v>
      </c>
    </row>
    <row r="1820" spans="1:12" ht="13" hidden="1" x14ac:dyDescent="0.15">
      <c r="A1820" s="65" t="s">
        <v>123</v>
      </c>
      <c r="B1820" s="10">
        <v>0</v>
      </c>
      <c r="C1820" s="10">
        <v>0</v>
      </c>
      <c r="D1820" s="10">
        <v>0</v>
      </c>
      <c r="E1820" s="10">
        <v>0</v>
      </c>
      <c r="F1820" s="10">
        <v>0</v>
      </c>
      <c r="G1820" s="10">
        <v>0</v>
      </c>
      <c r="H1820" s="10">
        <v>0</v>
      </c>
      <c r="I1820" s="10">
        <v>0</v>
      </c>
      <c r="J1820" s="10">
        <v>684.44</v>
      </c>
      <c r="K1820" s="10">
        <v>555.21</v>
      </c>
      <c r="L1820" s="10">
        <f t="shared" si="122"/>
        <v>1239.6500000000001</v>
      </c>
    </row>
    <row r="1821" spans="1:12" ht="13" hidden="1" x14ac:dyDescent="0.15">
      <c r="A1821" s="65" t="s">
        <v>124</v>
      </c>
      <c r="B1821" s="10">
        <v>0</v>
      </c>
      <c r="C1821" s="10">
        <v>0</v>
      </c>
      <c r="D1821" s="10">
        <v>0</v>
      </c>
      <c r="E1821" s="10">
        <v>571.63</v>
      </c>
      <c r="F1821" s="10">
        <v>2323.87</v>
      </c>
      <c r="G1821" s="10">
        <v>3569.94</v>
      </c>
      <c r="H1821" s="10">
        <v>2736.35</v>
      </c>
      <c r="I1821" s="10">
        <v>1764.74</v>
      </c>
      <c r="J1821" s="10">
        <v>3762.93</v>
      </c>
      <c r="K1821" s="10">
        <v>3308.46</v>
      </c>
      <c r="L1821" s="10">
        <f t="shared" si="122"/>
        <v>18037.920000000002</v>
      </c>
    </row>
    <row r="1822" spans="1:12" ht="13" hidden="1" x14ac:dyDescent="0.15">
      <c r="A1822" s="65" t="s">
        <v>125</v>
      </c>
      <c r="B1822" s="10">
        <v>0</v>
      </c>
      <c r="C1822" s="10">
        <v>0</v>
      </c>
      <c r="D1822" s="10">
        <v>0</v>
      </c>
      <c r="E1822" s="10">
        <v>0</v>
      </c>
      <c r="F1822" s="10">
        <v>277.27</v>
      </c>
      <c r="G1822" s="10">
        <v>697.75</v>
      </c>
      <c r="H1822" s="10">
        <v>1083.44</v>
      </c>
      <c r="I1822" s="10">
        <v>970.24</v>
      </c>
      <c r="J1822" s="10">
        <v>3751.05</v>
      </c>
      <c r="K1822" s="10">
        <v>999.75</v>
      </c>
      <c r="L1822" s="10">
        <f t="shared" si="122"/>
        <v>7779.5</v>
      </c>
    </row>
    <row r="1823" spans="1:12" ht="13" hidden="1" x14ac:dyDescent="0.15">
      <c r="A1823" s="65" t="s">
        <v>126</v>
      </c>
      <c r="B1823" s="10">
        <v>0</v>
      </c>
      <c r="C1823" s="10">
        <v>0</v>
      </c>
      <c r="D1823" s="10">
        <v>0</v>
      </c>
      <c r="E1823" s="10">
        <v>0</v>
      </c>
      <c r="F1823" s="10">
        <v>0</v>
      </c>
      <c r="G1823" s="10">
        <v>424.11</v>
      </c>
      <c r="H1823" s="10">
        <v>689.31</v>
      </c>
      <c r="I1823" s="10">
        <v>1140.25</v>
      </c>
      <c r="J1823" s="10">
        <v>1513.11</v>
      </c>
      <c r="K1823" s="10">
        <v>484.11</v>
      </c>
      <c r="L1823" s="10">
        <f t="shared" si="122"/>
        <v>4250.8899999999994</v>
      </c>
    </row>
    <row r="1824" spans="1:12" ht="13" hidden="1" x14ac:dyDescent="0.15">
      <c r="A1824" s="65" t="s">
        <v>127</v>
      </c>
      <c r="B1824" s="10">
        <v>0</v>
      </c>
      <c r="C1824" s="10">
        <v>0</v>
      </c>
      <c r="D1824" s="10">
        <v>0</v>
      </c>
      <c r="E1824" s="10">
        <v>0</v>
      </c>
      <c r="F1824" s="10">
        <v>0</v>
      </c>
      <c r="G1824" s="10">
        <v>716.3</v>
      </c>
      <c r="H1824" s="10">
        <v>967.76</v>
      </c>
      <c r="I1824" s="10">
        <v>2437.4899999999998</v>
      </c>
      <c r="J1824" s="10">
        <v>3125.96</v>
      </c>
      <c r="K1824" s="10">
        <v>2614.36</v>
      </c>
      <c r="L1824" s="10">
        <f t="shared" si="122"/>
        <v>9861.869999999999</v>
      </c>
    </row>
    <row r="1825" spans="1:12" ht="13" hidden="1" x14ac:dyDescent="0.15">
      <c r="A1825" s="65" t="s">
        <v>129</v>
      </c>
      <c r="B1825" s="10">
        <v>0</v>
      </c>
      <c r="C1825" s="10">
        <v>0</v>
      </c>
      <c r="D1825" s="10">
        <v>0</v>
      </c>
      <c r="E1825" s="10">
        <v>0</v>
      </c>
      <c r="F1825" s="10">
        <v>0</v>
      </c>
      <c r="G1825" s="10">
        <v>3061.07</v>
      </c>
      <c r="H1825" s="10">
        <v>4319.99</v>
      </c>
      <c r="I1825" s="10">
        <v>8615.84</v>
      </c>
      <c r="J1825" s="10">
        <v>10652.99</v>
      </c>
      <c r="K1825" s="10">
        <v>10810.48</v>
      </c>
      <c r="L1825" s="10">
        <f t="shared" si="122"/>
        <v>37460.369999999995</v>
      </c>
    </row>
    <row r="1826" spans="1:12" ht="13" hidden="1" x14ac:dyDescent="0.15">
      <c r="A1826" s="66" t="s">
        <v>307</v>
      </c>
      <c r="B1826" s="16">
        <f t="shared" ref="B1826:L1826" si="123">SUM(B1792:B1825)</f>
        <v>0</v>
      </c>
      <c r="C1826" s="16">
        <f t="shared" si="123"/>
        <v>0</v>
      </c>
      <c r="D1826" s="16">
        <f t="shared" si="123"/>
        <v>192492.45</v>
      </c>
      <c r="E1826" s="16">
        <f t="shared" si="123"/>
        <v>354521.46</v>
      </c>
      <c r="F1826" s="16">
        <f t="shared" si="123"/>
        <v>1004656.45</v>
      </c>
      <c r="G1826" s="16">
        <f t="shared" si="123"/>
        <v>575034.19999999995</v>
      </c>
      <c r="H1826" s="16">
        <f t="shared" si="123"/>
        <v>781625.89999999991</v>
      </c>
      <c r="I1826" s="16">
        <f t="shared" si="123"/>
        <v>531471.78999999992</v>
      </c>
      <c r="J1826" s="16">
        <f t="shared" si="123"/>
        <v>470061.73</v>
      </c>
      <c r="K1826" s="16">
        <f t="shared" si="123"/>
        <v>87631.3</v>
      </c>
      <c r="L1826" s="16">
        <f t="shared" si="123"/>
        <v>3997495.2800000003</v>
      </c>
    </row>
    <row r="1827" spans="1:12" ht="13" hidden="1" x14ac:dyDescent="0.15">
      <c r="A1827" s="64" t="s">
        <v>308</v>
      </c>
      <c r="B1827" s="7"/>
      <c r="C1827" s="7"/>
      <c r="D1827" s="7"/>
      <c r="E1827" s="7"/>
      <c r="F1827" s="7"/>
      <c r="G1827" s="7"/>
      <c r="H1827" s="7"/>
      <c r="I1827" s="7"/>
      <c r="J1827" s="7"/>
      <c r="K1827" s="7"/>
      <c r="L1827" s="7"/>
    </row>
    <row r="1828" spans="1:12" ht="13" hidden="1" x14ac:dyDescent="0.15">
      <c r="A1828" s="65" t="s">
        <v>71</v>
      </c>
      <c r="B1828" s="10">
        <v>0</v>
      </c>
      <c r="C1828" s="10">
        <v>0</v>
      </c>
      <c r="D1828" s="10">
        <v>0</v>
      </c>
      <c r="E1828" s="10">
        <v>34375.019999999997</v>
      </c>
      <c r="F1828" s="10">
        <v>68750.039999999994</v>
      </c>
      <c r="G1828" s="10">
        <v>68750.039999999994</v>
      </c>
      <c r="H1828" s="10">
        <v>69012.539999999994</v>
      </c>
      <c r="I1828" s="10">
        <v>70370.86</v>
      </c>
      <c r="J1828" s="10">
        <v>70787.520000000004</v>
      </c>
      <c r="K1828" s="10">
        <v>47191.68</v>
      </c>
      <c r="L1828" s="10">
        <f t="shared" ref="L1828:L1852" si="124">SUM(B1828:K1828)</f>
        <v>429237.69999999995</v>
      </c>
    </row>
    <row r="1829" spans="1:12" ht="13" hidden="1" x14ac:dyDescent="0.15">
      <c r="A1829" s="65" t="s">
        <v>73</v>
      </c>
      <c r="B1829" s="10">
        <v>0</v>
      </c>
      <c r="C1829" s="10">
        <v>0</v>
      </c>
      <c r="D1829" s="10">
        <v>0</v>
      </c>
      <c r="E1829" s="10">
        <v>2644.23</v>
      </c>
      <c r="F1829" s="10">
        <v>3254.81</v>
      </c>
      <c r="G1829" s="10">
        <v>2908.65</v>
      </c>
      <c r="H1829" s="10">
        <v>-7272.01</v>
      </c>
      <c r="I1829" s="10">
        <v>2331.1999999999998</v>
      </c>
      <c r="J1829" s="10">
        <v>1547.55</v>
      </c>
      <c r="K1829" s="10">
        <v>544.52</v>
      </c>
      <c r="L1829" s="10">
        <f t="shared" si="124"/>
        <v>5958.9500000000007</v>
      </c>
    </row>
    <row r="1830" spans="1:12" ht="13" hidden="1" x14ac:dyDescent="0.15">
      <c r="A1830" s="65" t="s">
        <v>74</v>
      </c>
      <c r="B1830" s="10">
        <v>0</v>
      </c>
      <c r="C1830" s="10">
        <v>0</v>
      </c>
      <c r="D1830" s="10">
        <v>0</v>
      </c>
      <c r="E1830" s="10">
        <v>11089</v>
      </c>
      <c r="F1830" s="10">
        <v>11357.59</v>
      </c>
      <c r="G1830" s="10">
        <v>10647.87</v>
      </c>
      <c r="H1830" s="10">
        <v>9216.23</v>
      </c>
      <c r="I1830" s="10">
        <v>9054.56</v>
      </c>
      <c r="J1830" s="10">
        <v>11889.12</v>
      </c>
      <c r="K1830" s="10">
        <v>0</v>
      </c>
      <c r="L1830" s="10">
        <f t="shared" si="124"/>
        <v>63254.37</v>
      </c>
    </row>
    <row r="1831" spans="1:12" ht="13" hidden="1" x14ac:dyDescent="0.15">
      <c r="A1831" s="65" t="s">
        <v>77</v>
      </c>
      <c r="B1831" s="10">
        <v>0</v>
      </c>
      <c r="C1831" s="10">
        <v>0</v>
      </c>
      <c r="D1831" s="10">
        <v>0</v>
      </c>
      <c r="E1831" s="10">
        <v>0</v>
      </c>
      <c r="F1831" s="10">
        <v>0</v>
      </c>
      <c r="G1831" s="10">
        <v>0</v>
      </c>
      <c r="H1831" s="10">
        <v>0</v>
      </c>
      <c r="I1831" s="10">
        <v>0</v>
      </c>
      <c r="J1831" s="10">
        <v>0</v>
      </c>
      <c r="K1831" s="10">
        <v>429.93</v>
      </c>
      <c r="L1831" s="10">
        <f t="shared" si="124"/>
        <v>429.93</v>
      </c>
    </row>
    <row r="1832" spans="1:12" ht="13" hidden="1" x14ac:dyDescent="0.15">
      <c r="A1832" s="65" t="s">
        <v>81</v>
      </c>
      <c r="B1832" s="10">
        <v>0</v>
      </c>
      <c r="C1832" s="10">
        <v>0</v>
      </c>
      <c r="D1832" s="10">
        <v>0</v>
      </c>
      <c r="E1832" s="10">
        <v>825</v>
      </c>
      <c r="F1832" s="10">
        <v>2239.29</v>
      </c>
      <c r="G1832" s="10">
        <v>1972.22</v>
      </c>
      <c r="H1832" s="10">
        <v>2305.15</v>
      </c>
      <c r="I1832" s="10">
        <v>2357.71</v>
      </c>
      <c r="J1832" s="10">
        <v>2359.52</v>
      </c>
      <c r="K1832" s="10">
        <v>1439.05</v>
      </c>
      <c r="L1832" s="10">
        <f t="shared" si="124"/>
        <v>13497.939999999999</v>
      </c>
    </row>
    <row r="1833" spans="1:12" ht="13" hidden="1" x14ac:dyDescent="0.15">
      <c r="A1833" s="65" t="s">
        <v>82</v>
      </c>
      <c r="B1833" s="10">
        <v>0</v>
      </c>
      <c r="C1833" s="10">
        <v>0</v>
      </c>
      <c r="D1833" s="10">
        <v>0</v>
      </c>
      <c r="E1833" s="10">
        <v>5714.33</v>
      </c>
      <c r="F1833" s="10">
        <v>8387.5499999999993</v>
      </c>
      <c r="G1833" s="10">
        <v>8506.18</v>
      </c>
      <c r="H1833" s="10">
        <v>7915.86</v>
      </c>
      <c r="I1833" s="10">
        <v>8571.6299999999992</v>
      </c>
      <c r="J1833" s="10">
        <v>8905.3799999999992</v>
      </c>
      <c r="K1833" s="10">
        <v>5604.81</v>
      </c>
      <c r="L1833" s="10">
        <f t="shared" si="124"/>
        <v>53605.739999999991</v>
      </c>
    </row>
    <row r="1834" spans="1:12" ht="13" hidden="1" x14ac:dyDescent="0.15">
      <c r="A1834" s="65" t="s">
        <v>83</v>
      </c>
      <c r="B1834" s="10">
        <v>0</v>
      </c>
      <c r="C1834" s="10">
        <v>0</v>
      </c>
      <c r="D1834" s="10">
        <v>0</v>
      </c>
      <c r="E1834" s="10">
        <v>3339.53</v>
      </c>
      <c r="F1834" s="10">
        <v>8865.4599999999991</v>
      </c>
      <c r="G1834" s="10">
        <v>5792.86</v>
      </c>
      <c r="H1834" s="10">
        <v>3094.93</v>
      </c>
      <c r="I1834" s="10">
        <v>4546.1499999999996</v>
      </c>
      <c r="J1834" s="10">
        <v>9848.93</v>
      </c>
      <c r="K1834" s="10">
        <v>3872.35</v>
      </c>
      <c r="L1834" s="10">
        <f t="shared" si="124"/>
        <v>39360.21</v>
      </c>
    </row>
    <row r="1835" spans="1:12" ht="13" hidden="1" x14ac:dyDescent="0.15">
      <c r="A1835" s="65" t="s">
        <v>84</v>
      </c>
      <c r="B1835" s="10">
        <v>0</v>
      </c>
      <c r="C1835" s="10">
        <v>0</v>
      </c>
      <c r="D1835" s="10">
        <v>0</v>
      </c>
      <c r="E1835" s="10">
        <v>35.74</v>
      </c>
      <c r="F1835" s="10">
        <v>52.17</v>
      </c>
      <c r="G1835" s="10">
        <v>56.72</v>
      </c>
      <c r="H1835" s="10">
        <v>57.47</v>
      </c>
      <c r="I1835" s="10">
        <v>52.53</v>
      </c>
      <c r="J1835" s="10">
        <v>53.37</v>
      </c>
      <c r="K1835" s="10">
        <v>49.28</v>
      </c>
      <c r="L1835" s="10">
        <f t="shared" si="124"/>
        <v>357.28</v>
      </c>
    </row>
    <row r="1836" spans="1:12" ht="13" hidden="1" x14ac:dyDescent="0.15">
      <c r="A1836" s="65" t="s">
        <v>90</v>
      </c>
      <c r="B1836" s="10">
        <v>0</v>
      </c>
      <c r="C1836" s="10">
        <v>0</v>
      </c>
      <c r="D1836" s="10">
        <v>0</v>
      </c>
      <c r="E1836" s="10">
        <v>0</v>
      </c>
      <c r="F1836" s="10">
        <v>0</v>
      </c>
      <c r="G1836" s="10">
        <v>717.43</v>
      </c>
      <c r="H1836" s="10">
        <v>0</v>
      </c>
      <c r="I1836" s="10">
        <v>748.23</v>
      </c>
      <c r="J1836" s="10">
        <v>0</v>
      </c>
      <c r="K1836" s="10">
        <v>961.88</v>
      </c>
      <c r="L1836" s="10">
        <f t="shared" si="124"/>
        <v>2427.54</v>
      </c>
    </row>
    <row r="1837" spans="1:12" ht="13" hidden="1" x14ac:dyDescent="0.15">
      <c r="A1837" s="65" t="s">
        <v>91</v>
      </c>
      <c r="B1837" s="10">
        <v>0</v>
      </c>
      <c r="C1837" s="10">
        <v>0</v>
      </c>
      <c r="D1837" s="10">
        <v>0</v>
      </c>
      <c r="E1837" s="10">
        <v>0</v>
      </c>
      <c r="F1837" s="10">
        <v>0</v>
      </c>
      <c r="G1837" s="10">
        <v>0</v>
      </c>
      <c r="H1837" s="10">
        <v>0</v>
      </c>
      <c r="I1837" s="10">
        <v>186.55</v>
      </c>
      <c r="J1837" s="10">
        <v>0</v>
      </c>
      <c r="K1837" s="10">
        <v>10.62</v>
      </c>
      <c r="L1837" s="10">
        <f t="shared" si="124"/>
        <v>197.17000000000002</v>
      </c>
    </row>
    <row r="1838" spans="1:12" ht="13" hidden="1" x14ac:dyDescent="0.15">
      <c r="A1838" s="65" t="s">
        <v>93</v>
      </c>
      <c r="B1838" s="10">
        <v>0</v>
      </c>
      <c r="C1838" s="10">
        <v>0</v>
      </c>
      <c r="D1838" s="10">
        <v>0</v>
      </c>
      <c r="E1838" s="10">
        <v>0</v>
      </c>
      <c r="F1838" s="10">
        <v>0</v>
      </c>
      <c r="G1838" s="10">
        <v>0</v>
      </c>
      <c r="H1838" s="10">
        <v>0</v>
      </c>
      <c r="I1838" s="10">
        <v>1039.6099999999999</v>
      </c>
      <c r="J1838" s="10">
        <v>0</v>
      </c>
      <c r="K1838" s="10">
        <v>376.73</v>
      </c>
      <c r="L1838" s="10">
        <f t="shared" si="124"/>
        <v>1416.34</v>
      </c>
    </row>
    <row r="1839" spans="1:12" ht="13" hidden="1" x14ac:dyDescent="0.15">
      <c r="A1839" s="65" t="s">
        <v>132</v>
      </c>
      <c r="B1839" s="10">
        <v>0</v>
      </c>
      <c r="C1839" s="10">
        <v>0</v>
      </c>
      <c r="D1839" s="10">
        <v>0</v>
      </c>
      <c r="E1839" s="10">
        <v>0</v>
      </c>
      <c r="F1839" s="10">
        <v>0</v>
      </c>
      <c r="G1839" s="10">
        <v>335</v>
      </c>
      <c r="H1839" s="10">
        <v>0</v>
      </c>
      <c r="I1839" s="10">
        <v>698.58</v>
      </c>
      <c r="J1839" s="10">
        <v>0</v>
      </c>
      <c r="K1839" s="10">
        <v>0</v>
      </c>
      <c r="L1839" s="10">
        <f t="shared" si="124"/>
        <v>1033.58</v>
      </c>
    </row>
    <row r="1840" spans="1:12" ht="13" hidden="1" x14ac:dyDescent="0.15">
      <c r="A1840" s="65" t="s">
        <v>101</v>
      </c>
      <c r="B1840" s="10">
        <v>0</v>
      </c>
      <c r="C1840" s="10">
        <v>0</v>
      </c>
      <c r="D1840" s="10">
        <v>0</v>
      </c>
      <c r="E1840" s="10">
        <v>0</v>
      </c>
      <c r="F1840" s="10">
        <v>0</v>
      </c>
      <c r="G1840" s="10">
        <v>12065.98</v>
      </c>
      <c r="H1840" s="10">
        <v>-12065.98</v>
      </c>
      <c r="I1840" s="10">
        <v>0</v>
      </c>
      <c r="J1840" s="10">
        <v>11800</v>
      </c>
      <c r="K1840" s="10">
        <v>33187.5</v>
      </c>
      <c r="L1840" s="10">
        <f t="shared" si="124"/>
        <v>44987.5</v>
      </c>
    </row>
    <row r="1841" spans="1:12" ht="13" hidden="1" x14ac:dyDescent="0.15">
      <c r="A1841" s="65" t="s">
        <v>171</v>
      </c>
      <c r="B1841" s="10">
        <v>0</v>
      </c>
      <c r="C1841" s="10">
        <v>0</v>
      </c>
      <c r="D1841" s="10">
        <v>0</v>
      </c>
      <c r="E1841" s="10">
        <v>10403.19</v>
      </c>
      <c r="F1841" s="10">
        <v>38433.29</v>
      </c>
      <c r="G1841" s="10">
        <v>2700</v>
      </c>
      <c r="H1841" s="10">
        <v>615.19000000000005</v>
      </c>
      <c r="I1841" s="10">
        <v>15000</v>
      </c>
      <c r="J1841" s="10">
        <v>13507.67</v>
      </c>
      <c r="K1841" s="10">
        <v>-10126.42</v>
      </c>
      <c r="L1841" s="10">
        <f t="shared" si="124"/>
        <v>70532.920000000013</v>
      </c>
    </row>
    <row r="1842" spans="1:12" ht="13" hidden="1" x14ac:dyDescent="0.15">
      <c r="A1842" s="65" t="s">
        <v>102</v>
      </c>
      <c r="B1842" s="10">
        <v>0</v>
      </c>
      <c r="C1842" s="10">
        <v>0</v>
      </c>
      <c r="D1842" s="10">
        <v>0</v>
      </c>
      <c r="E1842" s="10">
        <v>1225.93</v>
      </c>
      <c r="F1842" s="10">
        <v>1695.5</v>
      </c>
      <c r="G1842" s="10">
        <v>1212.32</v>
      </c>
      <c r="H1842" s="10">
        <v>1708.17</v>
      </c>
      <c r="I1842" s="10">
        <v>4074.62</v>
      </c>
      <c r="J1842" s="10">
        <v>0</v>
      </c>
      <c r="K1842" s="10">
        <v>0</v>
      </c>
      <c r="L1842" s="10">
        <f t="shared" si="124"/>
        <v>9916.5400000000009</v>
      </c>
    </row>
    <row r="1843" spans="1:12" ht="13" hidden="1" x14ac:dyDescent="0.15">
      <c r="A1843" s="65" t="s">
        <v>103</v>
      </c>
      <c r="B1843" s="10">
        <v>0</v>
      </c>
      <c r="C1843" s="10">
        <v>0</v>
      </c>
      <c r="D1843" s="10">
        <v>0</v>
      </c>
      <c r="E1843" s="10">
        <v>0</v>
      </c>
      <c r="F1843" s="10">
        <v>0</v>
      </c>
      <c r="G1843" s="10">
        <v>0</v>
      </c>
      <c r="H1843" s="10">
        <v>120.15</v>
      </c>
      <c r="I1843" s="10">
        <v>0</v>
      </c>
      <c r="J1843" s="10">
        <v>0</v>
      </c>
      <c r="K1843" s="10">
        <v>0</v>
      </c>
      <c r="L1843" s="10">
        <f t="shared" si="124"/>
        <v>120.15</v>
      </c>
    </row>
    <row r="1844" spans="1:12" ht="13" hidden="1" x14ac:dyDescent="0.15">
      <c r="A1844" s="65" t="s">
        <v>105</v>
      </c>
      <c r="B1844" s="10">
        <v>0</v>
      </c>
      <c r="C1844" s="10">
        <v>0</v>
      </c>
      <c r="D1844" s="10">
        <v>0</v>
      </c>
      <c r="E1844" s="10">
        <v>0</v>
      </c>
      <c r="F1844" s="10">
        <v>0</v>
      </c>
      <c r="G1844" s="10">
        <v>0</v>
      </c>
      <c r="H1844" s="10">
        <v>0</v>
      </c>
      <c r="I1844" s="10">
        <v>0</v>
      </c>
      <c r="J1844" s="10">
        <v>4102.75</v>
      </c>
      <c r="K1844" s="10">
        <v>-4102.75</v>
      </c>
      <c r="L1844" s="10">
        <f t="shared" si="124"/>
        <v>0</v>
      </c>
    </row>
    <row r="1845" spans="1:12" ht="13" hidden="1" x14ac:dyDescent="0.15">
      <c r="A1845" s="65" t="s">
        <v>106</v>
      </c>
      <c r="B1845" s="10">
        <v>0</v>
      </c>
      <c r="C1845" s="10">
        <v>0</v>
      </c>
      <c r="D1845" s="10">
        <v>0</v>
      </c>
      <c r="E1845" s="10">
        <v>0</v>
      </c>
      <c r="F1845" s="10">
        <v>39.159999999999997</v>
      </c>
      <c r="G1845" s="10">
        <v>27.14</v>
      </c>
      <c r="H1845" s="10">
        <v>27.48</v>
      </c>
      <c r="I1845" s="10">
        <v>22.17</v>
      </c>
      <c r="J1845" s="10">
        <v>0</v>
      </c>
      <c r="K1845" s="10">
        <v>0</v>
      </c>
      <c r="L1845" s="10">
        <f t="shared" si="124"/>
        <v>115.95</v>
      </c>
    </row>
    <row r="1846" spans="1:12" ht="13" hidden="1" x14ac:dyDescent="0.15">
      <c r="A1846" s="65" t="s">
        <v>107</v>
      </c>
      <c r="B1846" s="10">
        <v>0</v>
      </c>
      <c r="C1846" s="10">
        <v>0</v>
      </c>
      <c r="D1846" s="10">
        <v>0</v>
      </c>
      <c r="E1846" s="10">
        <v>0</v>
      </c>
      <c r="F1846" s="10">
        <v>0</v>
      </c>
      <c r="G1846" s="10">
        <v>461.2</v>
      </c>
      <c r="H1846" s="10">
        <v>0</v>
      </c>
      <c r="I1846" s="10">
        <v>389.09</v>
      </c>
      <c r="J1846" s="10">
        <v>99.33</v>
      </c>
      <c r="K1846" s="10">
        <v>397.1</v>
      </c>
      <c r="L1846" s="10">
        <f t="shared" si="124"/>
        <v>1346.72</v>
      </c>
    </row>
    <row r="1847" spans="1:12" ht="13" hidden="1" x14ac:dyDescent="0.15">
      <c r="A1847" s="65" t="s">
        <v>120</v>
      </c>
      <c r="B1847" s="10">
        <v>0</v>
      </c>
      <c r="C1847" s="10">
        <v>0</v>
      </c>
      <c r="D1847" s="10">
        <v>0</v>
      </c>
      <c r="E1847" s="10">
        <v>0</v>
      </c>
      <c r="F1847" s="10">
        <v>438.62</v>
      </c>
      <c r="G1847" s="10">
        <v>0</v>
      </c>
      <c r="H1847" s="10">
        <v>0</v>
      </c>
      <c r="I1847" s="10">
        <v>0</v>
      </c>
      <c r="J1847" s="10">
        <v>0</v>
      </c>
      <c r="K1847" s="10">
        <v>0</v>
      </c>
      <c r="L1847" s="10">
        <f t="shared" si="124"/>
        <v>438.62</v>
      </c>
    </row>
    <row r="1848" spans="1:12" ht="13" hidden="1" x14ac:dyDescent="0.15">
      <c r="A1848" s="65" t="s">
        <v>123</v>
      </c>
      <c r="B1848" s="10">
        <v>0</v>
      </c>
      <c r="C1848" s="10">
        <v>0</v>
      </c>
      <c r="D1848" s="10">
        <v>0</v>
      </c>
      <c r="E1848" s="10">
        <v>492.95</v>
      </c>
      <c r="F1848" s="10">
        <v>1893.39</v>
      </c>
      <c r="G1848" s="10">
        <v>1984.66</v>
      </c>
      <c r="H1848" s="10">
        <v>1980.12</v>
      </c>
      <c r="I1848" s="10">
        <v>1894.86</v>
      </c>
      <c r="J1848" s="10">
        <v>1368.88</v>
      </c>
      <c r="K1848" s="10">
        <v>1110.4100000000001</v>
      </c>
      <c r="L1848" s="10">
        <f t="shared" si="124"/>
        <v>10725.27</v>
      </c>
    </row>
    <row r="1849" spans="1:12" ht="13" hidden="1" x14ac:dyDescent="0.15">
      <c r="A1849" s="65" t="s">
        <v>125</v>
      </c>
      <c r="B1849" s="10">
        <v>0</v>
      </c>
      <c r="C1849" s="10">
        <v>0</v>
      </c>
      <c r="D1849" s="10">
        <v>0</v>
      </c>
      <c r="E1849" s="10">
        <v>0</v>
      </c>
      <c r="F1849" s="10">
        <v>277.27</v>
      </c>
      <c r="G1849" s="10">
        <v>697.75</v>
      </c>
      <c r="H1849" s="10">
        <v>1083.44</v>
      </c>
      <c r="I1849" s="10">
        <v>970.24</v>
      </c>
      <c r="J1849" s="10">
        <v>2364.92</v>
      </c>
      <c r="K1849" s="10">
        <v>781.14</v>
      </c>
      <c r="L1849" s="10">
        <f t="shared" si="124"/>
        <v>6174.76</v>
      </c>
    </row>
    <row r="1850" spans="1:12" ht="13" hidden="1" x14ac:dyDescent="0.15">
      <c r="A1850" s="65" t="s">
        <v>126</v>
      </c>
      <c r="B1850" s="10">
        <v>0</v>
      </c>
      <c r="C1850" s="10">
        <v>0</v>
      </c>
      <c r="D1850" s="10">
        <v>0</v>
      </c>
      <c r="E1850" s="10">
        <v>2117.4</v>
      </c>
      <c r="F1850" s="10">
        <v>2453.5700000000002</v>
      </c>
      <c r="G1850" s="10">
        <v>1212.1400000000001</v>
      </c>
      <c r="H1850" s="10">
        <v>1378.62</v>
      </c>
      <c r="I1850" s="10">
        <v>1140.25</v>
      </c>
      <c r="J1850" s="10">
        <v>1448.18</v>
      </c>
      <c r="K1850" s="10">
        <v>369.94</v>
      </c>
      <c r="L1850" s="10">
        <f t="shared" si="124"/>
        <v>10120.1</v>
      </c>
    </row>
    <row r="1851" spans="1:12" ht="13" hidden="1" x14ac:dyDescent="0.15">
      <c r="A1851" s="65" t="s">
        <v>127</v>
      </c>
      <c r="B1851" s="10">
        <v>0</v>
      </c>
      <c r="C1851" s="10">
        <v>0</v>
      </c>
      <c r="D1851" s="10">
        <v>0</v>
      </c>
      <c r="E1851" s="10">
        <v>2020.15</v>
      </c>
      <c r="F1851" s="10">
        <v>2988.71</v>
      </c>
      <c r="G1851" s="10">
        <v>2223.56</v>
      </c>
      <c r="H1851" s="10">
        <v>1935.56</v>
      </c>
      <c r="I1851" s="10">
        <v>2437.4899999999998</v>
      </c>
      <c r="J1851" s="10">
        <v>2602.83</v>
      </c>
      <c r="K1851" s="10">
        <v>1921.94</v>
      </c>
      <c r="L1851" s="10">
        <f t="shared" si="124"/>
        <v>16130.24</v>
      </c>
    </row>
    <row r="1852" spans="1:12" ht="13" hidden="1" x14ac:dyDescent="0.15">
      <c r="A1852" s="65" t="s">
        <v>129</v>
      </c>
      <c r="B1852" s="10">
        <v>0</v>
      </c>
      <c r="C1852" s="10">
        <v>0</v>
      </c>
      <c r="D1852" s="10">
        <v>0</v>
      </c>
      <c r="E1852" s="10">
        <v>5986.63</v>
      </c>
      <c r="F1852" s="10">
        <v>6531.3</v>
      </c>
      <c r="G1852" s="10">
        <v>8678.69</v>
      </c>
      <c r="H1852" s="10">
        <v>8639.9699999999993</v>
      </c>
      <c r="I1852" s="10">
        <v>8615.84</v>
      </c>
      <c r="J1852" s="10">
        <v>9126.5300000000007</v>
      </c>
      <c r="K1852" s="10">
        <v>7541.4</v>
      </c>
      <c r="L1852" s="10">
        <f t="shared" si="124"/>
        <v>55120.360000000008</v>
      </c>
    </row>
    <row r="1853" spans="1:12" ht="13" hidden="1" x14ac:dyDescent="0.15">
      <c r="A1853" s="66" t="s">
        <v>309</v>
      </c>
      <c r="B1853" s="16">
        <f t="shared" ref="B1853:L1853" si="125">SUM(B1828:B1852)</f>
        <v>0</v>
      </c>
      <c r="C1853" s="16">
        <f t="shared" si="125"/>
        <v>0</v>
      </c>
      <c r="D1853" s="16">
        <f t="shared" si="125"/>
        <v>0</v>
      </c>
      <c r="E1853" s="16">
        <f t="shared" si="125"/>
        <v>80269.099999999977</v>
      </c>
      <c r="F1853" s="16">
        <f t="shared" si="125"/>
        <v>157657.71999999997</v>
      </c>
      <c r="G1853" s="16">
        <f t="shared" si="125"/>
        <v>130950.40999999999</v>
      </c>
      <c r="H1853" s="16">
        <f t="shared" si="125"/>
        <v>89752.88999999997</v>
      </c>
      <c r="I1853" s="16">
        <f t="shared" si="125"/>
        <v>134502.17000000001</v>
      </c>
      <c r="J1853" s="16">
        <f t="shared" si="125"/>
        <v>151812.47999999998</v>
      </c>
      <c r="K1853" s="16">
        <f t="shared" si="125"/>
        <v>91561.110000000015</v>
      </c>
      <c r="L1853" s="16">
        <f t="shared" si="125"/>
        <v>836505.87999999989</v>
      </c>
    </row>
    <row r="1854" spans="1:12" ht="13" hidden="1" x14ac:dyDescent="0.15">
      <c r="A1854" s="64" t="s">
        <v>310</v>
      </c>
      <c r="B1854" s="7"/>
      <c r="C1854" s="7"/>
      <c r="D1854" s="7"/>
      <c r="E1854" s="7"/>
      <c r="F1854" s="7"/>
      <c r="G1854" s="7"/>
      <c r="H1854" s="7"/>
      <c r="I1854" s="7"/>
      <c r="J1854" s="7"/>
      <c r="K1854" s="7"/>
      <c r="L1854" s="7"/>
    </row>
    <row r="1855" spans="1:12" ht="13" hidden="1" x14ac:dyDescent="0.15">
      <c r="A1855" s="65" t="s">
        <v>71</v>
      </c>
      <c r="B1855" s="10">
        <v>172873.49</v>
      </c>
      <c r="C1855" s="10">
        <v>187896.91</v>
      </c>
      <c r="D1855" s="10">
        <v>171950.07</v>
      </c>
      <c r="E1855" s="10">
        <v>215478.23</v>
      </c>
      <c r="F1855" s="10">
        <v>219407.69</v>
      </c>
      <c r="G1855" s="10">
        <v>219562.53</v>
      </c>
      <c r="H1855" s="10">
        <v>195156.8</v>
      </c>
      <c r="I1855" s="10">
        <v>214755.73</v>
      </c>
      <c r="J1855" s="10">
        <v>232688.31</v>
      </c>
      <c r="K1855" s="10">
        <v>147930.66</v>
      </c>
      <c r="L1855" s="10">
        <f t="shared" ref="L1855:L1899" si="126">SUM(B1855:K1855)</f>
        <v>1977700.42</v>
      </c>
    </row>
    <row r="1856" spans="1:12" ht="13" hidden="1" x14ac:dyDescent="0.15">
      <c r="A1856" s="65" t="s">
        <v>72</v>
      </c>
      <c r="B1856" s="10">
        <v>807.6</v>
      </c>
      <c r="C1856" s="10">
        <v>0</v>
      </c>
      <c r="D1856" s="10">
        <v>0</v>
      </c>
      <c r="E1856" s="10">
        <v>2506.37</v>
      </c>
      <c r="F1856" s="10">
        <v>0</v>
      </c>
      <c r="G1856" s="10">
        <v>0</v>
      </c>
      <c r="H1856" s="10">
        <v>0</v>
      </c>
      <c r="I1856" s="10">
        <v>0</v>
      </c>
      <c r="J1856" s="10">
        <v>0</v>
      </c>
      <c r="K1856" s="10">
        <v>78.75</v>
      </c>
      <c r="L1856" s="10">
        <f t="shared" si="126"/>
        <v>3392.72</v>
      </c>
    </row>
    <row r="1857" spans="1:12" ht="13" hidden="1" x14ac:dyDescent="0.15">
      <c r="A1857" s="65" t="s">
        <v>73</v>
      </c>
      <c r="B1857" s="10">
        <v>531.22</v>
      </c>
      <c r="C1857" s="10">
        <v>-10478.26</v>
      </c>
      <c r="D1857" s="10">
        <v>16865.18</v>
      </c>
      <c r="E1857" s="10">
        <v>10262.16</v>
      </c>
      <c r="F1857" s="10">
        <v>1320.5</v>
      </c>
      <c r="G1857" s="10">
        <v>4802.03</v>
      </c>
      <c r="H1857" s="10">
        <v>6926.97</v>
      </c>
      <c r="I1857" s="10">
        <v>11846.92</v>
      </c>
      <c r="J1857" s="10">
        <v>1437.18</v>
      </c>
      <c r="K1857" s="10">
        <v>-6096.83</v>
      </c>
      <c r="L1857" s="10">
        <f t="shared" si="126"/>
        <v>37417.07</v>
      </c>
    </row>
    <row r="1858" spans="1:12" ht="13" hidden="1" x14ac:dyDescent="0.15">
      <c r="A1858" s="65" t="s">
        <v>74</v>
      </c>
      <c r="B1858" s="10">
        <v>19831.419999999998</v>
      </c>
      <c r="C1858" s="10">
        <v>14940.11</v>
      </c>
      <c r="D1858" s="10">
        <v>21602.34</v>
      </c>
      <c r="E1858" s="10">
        <v>26708.2</v>
      </c>
      <c r="F1858" s="10">
        <v>28230.15</v>
      </c>
      <c r="G1858" s="10">
        <v>23278.16</v>
      </c>
      <c r="H1858" s="10">
        <v>11411.11</v>
      </c>
      <c r="I1858" s="10">
        <v>18121.11</v>
      </c>
      <c r="J1858" s="10">
        <v>29280.85</v>
      </c>
      <c r="K1858" s="10">
        <v>149.47</v>
      </c>
      <c r="L1858" s="10">
        <f t="shared" si="126"/>
        <v>193552.91999999998</v>
      </c>
    </row>
    <row r="1859" spans="1:12" ht="13" hidden="1" x14ac:dyDescent="0.15">
      <c r="A1859" s="65" t="s">
        <v>76</v>
      </c>
      <c r="B1859" s="10">
        <v>0</v>
      </c>
      <c r="C1859" s="10">
        <v>0</v>
      </c>
      <c r="D1859" s="10">
        <v>0</v>
      </c>
      <c r="E1859" s="10">
        <v>0</v>
      </c>
      <c r="F1859" s="10">
        <v>0</v>
      </c>
      <c r="G1859" s="10">
        <v>0</v>
      </c>
      <c r="H1859" s="10">
        <v>0</v>
      </c>
      <c r="I1859" s="10">
        <v>0</v>
      </c>
      <c r="J1859" s="10">
        <v>1347.25</v>
      </c>
      <c r="K1859" s="10">
        <v>0</v>
      </c>
      <c r="L1859" s="10">
        <f t="shared" si="126"/>
        <v>1347.25</v>
      </c>
    </row>
    <row r="1860" spans="1:12" ht="13" hidden="1" x14ac:dyDescent="0.15">
      <c r="A1860" s="65" t="s">
        <v>77</v>
      </c>
      <c r="B1860" s="10">
        <v>0</v>
      </c>
      <c r="C1860" s="10">
        <v>0</v>
      </c>
      <c r="D1860" s="10">
        <v>0</v>
      </c>
      <c r="E1860" s="10">
        <v>0</v>
      </c>
      <c r="F1860" s="10">
        <v>1403.21</v>
      </c>
      <c r="G1860" s="10">
        <v>0</v>
      </c>
      <c r="H1860" s="10">
        <v>0</v>
      </c>
      <c r="I1860" s="10">
        <v>0</v>
      </c>
      <c r="J1860" s="10">
        <v>7947</v>
      </c>
      <c r="K1860" s="10">
        <v>20079.98</v>
      </c>
      <c r="L1860" s="10">
        <f t="shared" si="126"/>
        <v>29430.19</v>
      </c>
    </row>
    <row r="1861" spans="1:12" ht="13" hidden="1" x14ac:dyDescent="0.15">
      <c r="A1861" s="65" t="s">
        <v>81</v>
      </c>
      <c r="B1861" s="10">
        <v>0</v>
      </c>
      <c r="C1861" s="10">
        <v>4081.32</v>
      </c>
      <c r="D1861" s="10">
        <v>2734.92</v>
      </c>
      <c r="E1861" s="10">
        <v>2896.37</v>
      </c>
      <c r="F1861" s="10">
        <v>3394.22</v>
      </c>
      <c r="G1861" s="10">
        <v>3636.43</v>
      </c>
      <c r="H1861" s="10">
        <v>2893.53</v>
      </c>
      <c r="I1861" s="10">
        <v>3253.96</v>
      </c>
      <c r="J1861" s="10">
        <v>3966.5</v>
      </c>
      <c r="K1861" s="10">
        <v>2596.2399999999998</v>
      </c>
      <c r="L1861" s="10">
        <f t="shared" si="126"/>
        <v>29453.489999999998</v>
      </c>
    </row>
    <row r="1862" spans="1:12" ht="13" hidden="1" x14ac:dyDescent="0.15">
      <c r="A1862" s="65" t="s">
        <v>82</v>
      </c>
      <c r="B1862" s="10">
        <v>25884.68</v>
      </c>
      <c r="C1862" s="10">
        <v>24841.42</v>
      </c>
      <c r="D1862" s="10">
        <v>27318.84</v>
      </c>
      <c r="E1862" s="10">
        <v>31462.13</v>
      </c>
      <c r="F1862" s="10">
        <v>29853.72</v>
      </c>
      <c r="G1862" s="10">
        <v>26943.43</v>
      </c>
      <c r="H1862" s="10">
        <v>22791.93</v>
      </c>
      <c r="I1862" s="10">
        <v>31055.03</v>
      </c>
      <c r="J1862" s="10">
        <v>27879.23</v>
      </c>
      <c r="K1862" s="10">
        <v>12301.89</v>
      </c>
      <c r="L1862" s="10">
        <f t="shared" si="126"/>
        <v>260332.3</v>
      </c>
    </row>
    <row r="1863" spans="1:12" ht="13" hidden="1" x14ac:dyDescent="0.15">
      <c r="A1863" s="65" t="s">
        <v>83</v>
      </c>
      <c r="B1863" s="10">
        <v>18153.18</v>
      </c>
      <c r="C1863" s="10">
        <v>16688.47</v>
      </c>
      <c r="D1863" s="10">
        <v>17804.03</v>
      </c>
      <c r="E1863" s="10">
        <v>21099.48</v>
      </c>
      <c r="F1863" s="10">
        <v>23863.79</v>
      </c>
      <c r="G1863" s="10">
        <v>24681.09</v>
      </c>
      <c r="H1863" s="10">
        <v>17910.87</v>
      </c>
      <c r="I1863" s="10">
        <v>13900.54</v>
      </c>
      <c r="J1863" s="10">
        <v>22970.17</v>
      </c>
      <c r="K1863" s="10">
        <v>17161.599999999999</v>
      </c>
      <c r="L1863" s="10">
        <f t="shared" si="126"/>
        <v>194233.22</v>
      </c>
    </row>
    <row r="1864" spans="1:12" ht="13" hidden="1" x14ac:dyDescent="0.15">
      <c r="A1864" s="65" t="s">
        <v>84</v>
      </c>
      <c r="B1864" s="10">
        <v>128.88</v>
      </c>
      <c r="C1864" s="10">
        <v>158.35</v>
      </c>
      <c r="D1864" s="10">
        <v>176.57</v>
      </c>
      <c r="E1864" s="10">
        <v>189.09</v>
      </c>
      <c r="F1864" s="10">
        <v>182.58</v>
      </c>
      <c r="G1864" s="10">
        <v>189</v>
      </c>
      <c r="H1864" s="10">
        <v>172.39</v>
      </c>
      <c r="I1864" s="10">
        <v>183.87</v>
      </c>
      <c r="J1864" s="10">
        <v>159.66999999999999</v>
      </c>
      <c r="K1864" s="10">
        <v>147.84</v>
      </c>
      <c r="L1864" s="10">
        <f t="shared" si="126"/>
        <v>1688.24</v>
      </c>
    </row>
    <row r="1865" spans="1:12" ht="13" hidden="1" x14ac:dyDescent="0.15">
      <c r="A1865" s="65" t="s">
        <v>90</v>
      </c>
      <c r="B1865" s="10">
        <v>4043.7</v>
      </c>
      <c r="C1865" s="10">
        <v>-1337.21</v>
      </c>
      <c r="D1865" s="10">
        <v>310.5</v>
      </c>
      <c r="E1865" s="10">
        <v>4366.01</v>
      </c>
      <c r="F1865" s="10">
        <v>1319.45</v>
      </c>
      <c r="G1865" s="10">
        <v>1039.1500000000001</v>
      </c>
      <c r="H1865" s="10">
        <v>3008.35</v>
      </c>
      <c r="I1865" s="10">
        <v>4812.38</v>
      </c>
      <c r="J1865" s="10">
        <v>4122.5200000000004</v>
      </c>
      <c r="K1865" s="10">
        <v>299.08</v>
      </c>
      <c r="L1865" s="10">
        <f t="shared" si="126"/>
        <v>21983.930000000004</v>
      </c>
    </row>
    <row r="1866" spans="1:12" ht="13" hidden="1" x14ac:dyDescent="0.15">
      <c r="A1866" s="65" t="s">
        <v>91</v>
      </c>
      <c r="B1866" s="10">
        <v>22.72</v>
      </c>
      <c r="C1866" s="10">
        <v>407.27</v>
      </c>
      <c r="D1866" s="10">
        <v>49.16</v>
      </c>
      <c r="E1866" s="10">
        <v>1373.43</v>
      </c>
      <c r="F1866" s="10">
        <v>734.58</v>
      </c>
      <c r="G1866" s="10">
        <v>344.08</v>
      </c>
      <c r="H1866" s="10">
        <v>395.98</v>
      </c>
      <c r="I1866" s="10">
        <v>775.12</v>
      </c>
      <c r="J1866" s="10">
        <v>418.21</v>
      </c>
      <c r="K1866" s="10">
        <v>0</v>
      </c>
      <c r="L1866" s="10">
        <f t="shared" si="126"/>
        <v>4520.55</v>
      </c>
    </row>
    <row r="1867" spans="1:12" ht="13" hidden="1" x14ac:dyDescent="0.15">
      <c r="A1867" s="65" t="s">
        <v>93</v>
      </c>
      <c r="B1867" s="10">
        <v>2642.61</v>
      </c>
      <c r="C1867" s="10">
        <v>1561.59</v>
      </c>
      <c r="D1867" s="10">
        <v>0</v>
      </c>
      <c r="E1867" s="10">
        <v>7997.67</v>
      </c>
      <c r="F1867" s="10">
        <v>482.07</v>
      </c>
      <c r="G1867" s="10">
        <v>7093.92</v>
      </c>
      <c r="H1867" s="10">
        <v>1686.91</v>
      </c>
      <c r="I1867" s="10">
        <v>2131.64</v>
      </c>
      <c r="J1867" s="10">
        <v>184</v>
      </c>
      <c r="K1867" s="10">
        <v>3140.73</v>
      </c>
      <c r="L1867" s="10">
        <f t="shared" si="126"/>
        <v>26921.14</v>
      </c>
    </row>
    <row r="1868" spans="1:12" ht="13" hidden="1" x14ac:dyDescent="0.15">
      <c r="A1868" s="65" t="s">
        <v>95</v>
      </c>
      <c r="B1868" s="10">
        <v>0</v>
      </c>
      <c r="C1868" s="10">
        <v>0</v>
      </c>
      <c r="D1868" s="10">
        <v>0</v>
      </c>
      <c r="E1868" s="10">
        <v>0</v>
      </c>
      <c r="F1868" s="10">
        <v>0</v>
      </c>
      <c r="G1868" s="10">
        <v>0</v>
      </c>
      <c r="H1868" s="10">
        <v>0</v>
      </c>
      <c r="I1868" s="10">
        <v>25.8</v>
      </c>
      <c r="J1868" s="10">
        <v>0</v>
      </c>
      <c r="K1868" s="10">
        <v>0</v>
      </c>
      <c r="L1868" s="10">
        <f t="shared" si="126"/>
        <v>25.8</v>
      </c>
    </row>
    <row r="1869" spans="1:12" ht="13" hidden="1" x14ac:dyDescent="0.15">
      <c r="A1869" s="65" t="s">
        <v>97</v>
      </c>
      <c r="B1869" s="10">
        <v>0</v>
      </c>
      <c r="C1869" s="10">
        <v>270.02999999999997</v>
      </c>
      <c r="D1869" s="10">
        <v>0</v>
      </c>
      <c r="E1869" s="10">
        <v>0</v>
      </c>
      <c r="F1869" s="10">
        <v>0</v>
      </c>
      <c r="G1869" s="10">
        <v>0</v>
      </c>
      <c r="H1869" s="10">
        <v>0</v>
      </c>
      <c r="I1869" s="10">
        <v>0</v>
      </c>
      <c r="J1869" s="10">
        <v>0</v>
      </c>
      <c r="K1869" s="10">
        <v>0</v>
      </c>
      <c r="L1869" s="10">
        <f t="shared" si="126"/>
        <v>270.02999999999997</v>
      </c>
    </row>
    <row r="1870" spans="1:12" ht="13" hidden="1" x14ac:dyDescent="0.15">
      <c r="A1870" s="65" t="s">
        <v>98</v>
      </c>
      <c r="B1870" s="10">
        <v>282.24</v>
      </c>
      <c r="C1870" s="10">
        <v>6048.43</v>
      </c>
      <c r="D1870" s="10">
        <v>495</v>
      </c>
      <c r="E1870" s="10">
        <v>0</v>
      </c>
      <c r="F1870" s="10">
        <v>6228.41</v>
      </c>
      <c r="G1870" s="10">
        <v>-18.41</v>
      </c>
      <c r="H1870" s="10">
        <v>0</v>
      </c>
      <c r="I1870" s="10">
        <v>0</v>
      </c>
      <c r="J1870" s="10">
        <v>0</v>
      </c>
      <c r="K1870" s="10">
        <v>0</v>
      </c>
      <c r="L1870" s="10">
        <f t="shared" si="126"/>
        <v>13035.67</v>
      </c>
    </row>
    <row r="1871" spans="1:12" ht="13" hidden="1" x14ac:dyDescent="0.15">
      <c r="A1871" s="65" t="s">
        <v>132</v>
      </c>
      <c r="B1871" s="10">
        <v>49191.23</v>
      </c>
      <c r="C1871" s="10">
        <v>40473.74</v>
      </c>
      <c r="D1871" s="10">
        <v>53681.88</v>
      </c>
      <c r="E1871" s="10">
        <v>53228.3</v>
      </c>
      <c r="F1871" s="10">
        <v>56963.14</v>
      </c>
      <c r="G1871" s="10">
        <v>63300.2</v>
      </c>
      <c r="H1871" s="10">
        <v>52416.69</v>
      </c>
      <c r="I1871" s="10">
        <v>29543.279999999999</v>
      </c>
      <c r="J1871" s="10">
        <v>28071.54</v>
      </c>
      <c r="K1871" s="10">
        <v>8028</v>
      </c>
      <c r="L1871" s="10">
        <f t="shared" si="126"/>
        <v>434898.00000000006</v>
      </c>
    </row>
    <row r="1872" spans="1:12" ht="13" hidden="1" x14ac:dyDescent="0.15">
      <c r="A1872" s="65" t="s">
        <v>99</v>
      </c>
      <c r="B1872" s="10">
        <v>0</v>
      </c>
      <c r="C1872" s="10">
        <v>0</v>
      </c>
      <c r="D1872" s="10">
        <v>0</v>
      </c>
      <c r="E1872" s="10">
        <v>0</v>
      </c>
      <c r="F1872" s="10">
        <v>0</v>
      </c>
      <c r="G1872" s="10">
        <v>0</v>
      </c>
      <c r="H1872" s="10">
        <v>0</v>
      </c>
      <c r="I1872" s="10">
        <v>900</v>
      </c>
      <c r="J1872" s="10">
        <v>0</v>
      </c>
      <c r="K1872" s="10">
        <v>0</v>
      </c>
      <c r="L1872" s="10">
        <f t="shared" si="126"/>
        <v>900</v>
      </c>
    </row>
    <row r="1873" spans="1:12" ht="13" hidden="1" x14ac:dyDescent="0.15">
      <c r="A1873" s="65" t="s">
        <v>100</v>
      </c>
      <c r="B1873" s="10">
        <v>0</v>
      </c>
      <c r="C1873" s="10">
        <v>0</v>
      </c>
      <c r="D1873" s="10">
        <v>0</v>
      </c>
      <c r="E1873" s="10">
        <v>0</v>
      </c>
      <c r="F1873" s="10">
        <v>0</v>
      </c>
      <c r="G1873" s="10">
        <v>0</v>
      </c>
      <c r="H1873" s="10">
        <v>58.49</v>
      </c>
      <c r="I1873" s="10">
        <v>0</v>
      </c>
      <c r="J1873" s="10">
        <v>0</v>
      </c>
      <c r="K1873" s="10">
        <v>0</v>
      </c>
      <c r="L1873" s="10">
        <f t="shared" si="126"/>
        <v>58.49</v>
      </c>
    </row>
    <row r="1874" spans="1:12" ht="13" hidden="1" x14ac:dyDescent="0.15">
      <c r="A1874" s="65" t="s">
        <v>101</v>
      </c>
      <c r="B1874" s="10">
        <v>-10545</v>
      </c>
      <c r="C1874" s="10">
        <v>0</v>
      </c>
      <c r="D1874" s="10">
        <v>4095</v>
      </c>
      <c r="E1874" s="10">
        <v>19283</v>
      </c>
      <c r="F1874" s="10">
        <v>78387.47</v>
      </c>
      <c r="G1874" s="10">
        <v>-2.58</v>
      </c>
      <c r="H1874" s="10">
        <v>14275</v>
      </c>
      <c r="I1874" s="10">
        <v>51607.61</v>
      </c>
      <c r="J1874" s="10">
        <v>119410.3</v>
      </c>
      <c r="K1874" s="10">
        <v>28811.72</v>
      </c>
      <c r="L1874" s="10">
        <f t="shared" si="126"/>
        <v>305322.52</v>
      </c>
    </row>
    <row r="1875" spans="1:12" ht="13" hidden="1" x14ac:dyDescent="0.15">
      <c r="A1875" s="65" t="s">
        <v>103</v>
      </c>
      <c r="B1875" s="10">
        <v>6533.97</v>
      </c>
      <c r="C1875" s="10">
        <v>5523.57</v>
      </c>
      <c r="D1875" s="10">
        <v>3106.16</v>
      </c>
      <c r="E1875" s="10">
        <v>4098.16</v>
      </c>
      <c r="F1875" s="10">
        <v>2342.7600000000002</v>
      </c>
      <c r="G1875" s="10">
        <v>3363.44</v>
      </c>
      <c r="H1875" s="10">
        <v>2135.09</v>
      </c>
      <c r="I1875" s="10">
        <v>8879.5</v>
      </c>
      <c r="J1875" s="10">
        <v>14381.06</v>
      </c>
      <c r="K1875" s="10">
        <v>3150.55</v>
      </c>
      <c r="L1875" s="10">
        <f t="shared" si="126"/>
        <v>53514.26</v>
      </c>
    </row>
    <row r="1876" spans="1:12" ht="13" hidden="1" x14ac:dyDescent="0.15">
      <c r="A1876" s="65" t="s">
        <v>104</v>
      </c>
      <c r="B1876" s="10">
        <v>3121.82</v>
      </c>
      <c r="C1876" s="10">
        <v>1235.58</v>
      </c>
      <c r="D1876" s="10">
        <v>0</v>
      </c>
      <c r="E1876" s="10">
        <v>5909.64</v>
      </c>
      <c r="F1876" s="10">
        <v>9277.9699999999993</v>
      </c>
      <c r="G1876" s="10">
        <v>0</v>
      </c>
      <c r="H1876" s="10">
        <v>16.71</v>
      </c>
      <c r="I1876" s="10">
        <v>-16.71</v>
      </c>
      <c r="J1876" s="10">
        <v>0</v>
      </c>
      <c r="K1876" s="10">
        <v>0</v>
      </c>
      <c r="L1876" s="10">
        <f t="shared" si="126"/>
        <v>19545.010000000002</v>
      </c>
    </row>
    <row r="1877" spans="1:12" ht="13" hidden="1" x14ac:dyDescent="0.15">
      <c r="A1877" s="65" t="s">
        <v>105</v>
      </c>
      <c r="B1877" s="10">
        <v>280193.67</v>
      </c>
      <c r="C1877" s="10">
        <v>155856.82</v>
      </c>
      <c r="D1877" s="10">
        <v>223257.89</v>
      </c>
      <c r="E1877" s="10">
        <v>276689.11</v>
      </c>
      <c r="F1877" s="10">
        <v>251431.69</v>
      </c>
      <c r="G1877" s="10">
        <v>228637.1</v>
      </c>
      <c r="H1877" s="10">
        <v>232122.49</v>
      </c>
      <c r="I1877" s="10">
        <v>338603.01</v>
      </c>
      <c r="J1877" s="10">
        <v>359343.34</v>
      </c>
      <c r="K1877" s="10">
        <v>159128.74</v>
      </c>
      <c r="L1877" s="10">
        <f t="shared" si="126"/>
        <v>2505263.8600000003</v>
      </c>
    </row>
    <row r="1878" spans="1:12" ht="13" hidden="1" x14ac:dyDescent="0.15">
      <c r="A1878" s="65" t="s">
        <v>107</v>
      </c>
      <c r="B1878" s="10">
        <v>6584.43</v>
      </c>
      <c r="C1878" s="10">
        <v>77732.05</v>
      </c>
      <c r="D1878" s="10">
        <v>136790.49</v>
      </c>
      <c r="E1878" s="10">
        <v>212330.5</v>
      </c>
      <c r="F1878" s="10">
        <v>161987.43</v>
      </c>
      <c r="G1878" s="10">
        <v>169538.47</v>
      </c>
      <c r="H1878" s="10">
        <v>193772.87</v>
      </c>
      <c r="I1878" s="10">
        <v>191823.5</v>
      </c>
      <c r="J1878" s="10">
        <v>177389.92</v>
      </c>
      <c r="K1878" s="10">
        <v>99286.49</v>
      </c>
      <c r="L1878" s="10">
        <f t="shared" si="126"/>
        <v>1427236.1499999997</v>
      </c>
    </row>
    <row r="1879" spans="1:12" ht="13" hidden="1" x14ac:dyDescent="0.15">
      <c r="A1879" s="65" t="s">
        <v>108</v>
      </c>
      <c r="B1879" s="10">
        <v>0</v>
      </c>
      <c r="C1879" s="10">
        <v>0</v>
      </c>
      <c r="D1879" s="10">
        <v>0</v>
      </c>
      <c r="E1879" s="10">
        <v>16975</v>
      </c>
      <c r="F1879" s="10">
        <v>2647.04</v>
      </c>
      <c r="G1879" s="10">
        <v>0</v>
      </c>
      <c r="H1879" s="10">
        <v>0</v>
      </c>
      <c r="I1879" s="10">
        <v>0</v>
      </c>
      <c r="J1879" s="10">
        <v>0</v>
      </c>
      <c r="K1879" s="10">
        <v>0</v>
      </c>
      <c r="L1879" s="10">
        <f t="shared" si="126"/>
        <v>19622.04</v>
      </c>
    </row>
    <row r="1880" spans="1:12" ht="13" hidden="1" x14ac:dyDescent="0.15">
      <c r="A1880" s="65" t="s">
        <v>134</v>
      </c>
      <c r="B1880" s="10">
        <v>0</v>
      </c>
      <c r="C1880" s="10">
        <v>0</v>
      </c>
      <c r="D1880" s="10">
        <v>619.92999999999995</v>
      </c>
      <c r="E1880" s="10">
        <v>0</v>
      </c>
      <c r="F1880" s="10">
        <v>0</v>
      </c>
      <c r="G1880" s="10">
        <v>0</v>
      </c>
      <c r="H1880" s="10">
        <v>0</v>
      </c>
      <c r="I1880" s="10">
        <v>0</v>
      </c>
      <c r="J1880" s="10">
        <v>0</v>
      </c>
      <c r="K1880" s="10">
        <v>0</v>
      </c>
      <c r="L1880" s="10">
        <f t="shared" si="126"/>
        <v>619.92999999999995</v>
      </c>
    </row>
    <row r="1881" spans="1:12" ht="13" hidden="1" x14ac:dyDescent="0.15">
      <c r="A1881" s="65" t="s">
        <v>109</v>
      </c>
      <c r="B1881" s="10">
        <v>13570.6</v>
      </c>
      <c r="C1881" s="10">
        <v>29335.119999999999</v>
      </c>
      <c r="D1881" s="10">
        <v>70441.61</v>
      </c>
      <c r="E1881" s="10">
        <v>72255.95</v>
      </c>
      <c r="F1881" s="10">
        <v>248538.2</v>
      </c>
      <c r="G1881" s="10">
        <v>37520.46</v>
      </c>
      <c r="H1881" s="10">
        <v>8497.2000000000007</v>
      </c>
      <c r="I1881" s="10">
        <v>131977.81</v>
      </c>
      <c r="J1881" s="10">
        <v>155523.94</v>
      </c>
      <c r="K1881" s="10">
        <v>51455.44</v>
      </c>
      <c r="L1881" s="10">
        <f t="shared" si="126"/>
        <v>819116.32999999984</v>
      </c>
    </row>
    <row r="1882" spans="1:12" ht="13" hidden="1" x14ac:dyDescent="0.15">
      <c r="A1882" s="65" t="s">
        <v>110</v>
      </c>
      <c r="B1882" s="10">
        <v>15382.73</v>
      </c>
      <c r="C1882" s="10">
        <v>25255.09</v>
      </c>
      <c r="D1882" s="10">
        <v>31220.46</v>
      </c>
      <c r="E1882" s="10">
        <v>25422.93</v>
      </c>
      <c r="F1882" s="10">
        <v>24929.82</v>
      </c>
      <c r="G1882" s="10">
        <v>23601.98</v>
      </c>
      <c r="H1882" s="10">
        <v>23682</v>
      </c>
      <c r="I1882" s="10">
        <v>43489.73</v>
      </c>
      <c r="J1882" s="10">
        <v>35149.839999999997</v>
      </c>
      <c r="K1882" s="10">
        <v>31589.53</v>
      </c>
      <c r="L1882" s="10">
        <f t="shared" si="126"/>
        <v>279724.11</v>
      </c>
    </row>
    <row r="1883" spans="1:12" ht="13" hidden="1" x14ac:dyDescent="0.15">
      <c r="A1883" s="65" t="s">
        <v>111</v>
      </c>
      <c r="B1883" s="10">
        <v>1533.18</v>
      </c>
      <c r="C1883" s="10">
        <v>1533.18</v>
      </c>
      <c r="D1883" s="10">
        <v>1533.18</v>
      </c>
      <c r="E1883" s="10">
        <v>1533.18</v>
      </c>
      <c r="F1883" s="10">
        <v>1396.38</v>
      </c>
      <c r="G1883" s="10">
        <v>987.51</v>
      </c>
      <c r="H1883" s="10">
        <v>169.59</v>
      </c>
      <c r="I1883" s="10">
        <v>169.59</v>
      </c>
      <c r="J1883" s="10">
        <v>169.59</v>
      </c>
      <c r="K1883" s="10">
        <v>113.06</v>
      </c>
      <c r="L1883" s="10">
        <f t="shared" si="126"/>
        <v>9138.44</v>
      </c>
    </row>
    <row r="1884" spans="1:12" ht="13" hidden="1" x14ac:dyDescent="0.15">
      <c r="A1884" s="65" t="s">
        <v>112</v>
      </c>
      <c r="B1884" s="10">
        <v>116867.18</v>
      </c>
      <c r="C1884" s="10">
        <v>110366.1</v>
      </c>
      <c r="D1884" s="10">
        <v>117084.29</v>
      </c>
      <c r="E1884" s="10">
        <v>148787.70000000001</v>
      </c>
      <c r="F1884" s="10">
        <v>184769.61</v>
      </c>
      <c r="G1884" s="10">
        <v>199686.35</v>
      </c>
      <c r="H1884" s="10">
        <v>216176.56</v>
      </c>
      <c r="I1884" s="10">
        <v>287127.84000000003</v>
      </c>
      <c r="J1884" s="10">
        <v>294897.26</v>
      </c>
      <c r="K1884" s="10">
        <v>195494.26</v>
      </c>
      <c r="L1884" s="10">
        <f t="shared" si="126"/>
        <v>1871257.1500000001</v>
      </c>
    </row>
    <row r="1885" spans="1:12" ht="13" hidden="1" x14ac:dyDescent="0.15">
      <c r="A1885" s="65" t="s">
        <v>136</v>
      </c>
      <c r="B1885" s="10">
        <v>720.18</v>
      </c>
      <c r="C1885" s="10">
        <v>561.84</v>
      </c>
      <c r="D1885" s="10">
        <v>561.84</v>
      </c>
      <c r="E1885" s="10">
        <v>1776.36</v>
      </c>
      <c r="F1885" s="10">
        <v>2383.62</v>
      </c>
      <c r="G1885" s="10">
        <v>2383.62</v>
      </c>
      <c r="H1885" s="10">
        <v>2340.36</v>
      </c>
      <c r="I1885" s="10">
        <v>2526.36</v>
      </c>
      <c r="J1885" s="10">
        <v>2356.23</v>
      </c>
      <c r="K1885" s="10">
        <v>1537.5</v>
      </c>
      <c r="L1885" s="10">
        <f t="shared" si="126"/>
        <v>17147.91</v>
      </c>
    </row>
    <row r="1886" spans="1:12" ht="13" hidden="1" x14ac:dyDescent="0.15">
      <c r="A1886" s="65" t="s">
        <v>137</v>
      </c>
      <c r="B1886" s="10">
        <v>2102.89</v>
      </c>
      <c r="C1886" s="10">
        <v>1854.54</v>
      </c>
      <c r="D1886" s="10">
        <v>1854.54</v>
      </c>
      <c r="E1886" s="10">
        <v>1881.93</v>
      </c>
      <c r="F1886" s="10">
        <v>3308.78</v>
      </c>
      <c r="G1886" s="10">
        <v>3380.16</v>
      </c>
      <c r="H1886" s="10">
        <v>3614.73</v>
      </c>
      <c r="I1886" s="10">
        <v>3783.69</v>
      </c>
      <c r="J1886" s="10">
        <v>3783.69</v>
      </c>
      <c r="K1886" s="10">
        <v>2522.46</v>
      </c>
      <c r="L1886" s="10">
        <f t="shared" si="126"/>
        <v>28087.409999999996</v>
      </c>
    </row>
    <row r="1887" spans="1:12" ht="13" hidden="1" x14ac:dyDescent="0.15">
      <c r="A1887" s="65" t="s">
        <v>113</v>
      </c>
      <c r="B1887" s="10">
        <v>78.599999999999994</v>
      </c>
      <c r="C1887" s="10">
        <v>283.29000000000002</v>
      </c>
      <c r="D1887" s="10">
        <v>283.29000000000002</v>
      </c>
      <c r="E1887" s="10">
        <v>283.29000000000002</v>
      </c>
      <c r="F1887" s="10">
        <v>283.29000000000002</v>
      </c>
      <c r="G1887" s="10">
        <v>998.86</v>
      </c>
      <c r="H1887" s="10">
        <v>1083.8900000000001</v>
      </c>
      <c r="I1887" s="10">
        <v>1305.82</v>
      </c>
      <c r="J1887" s="10">
        <v>1401.78</v>
      </c>
      <c r="K1887" s="10">
        <v>934.52</v>
      </c>
      <c r="L1887" s="10">
        <f t="shared" si="126"/>
        <v>6936.6299999999992</v>
      </c>
    </row>
    <row r="1888" spans="1:12" ht="13" hidden="1" x14ac:dyDescent="0.15">
      <c r="A1888" s="65" t="s">
        <v>114</v>
      </c>
      <c r="B1888" s="10">
        <v>1631.85</v>
      </c>
      <c r="C1888" s="10">
        <v>1631.85</v>
      </c>
      <c r="D1888" s="10">
        <v>1751.91</v>
      </c>
      <c r="E1888" s="10">
        <v>1294.18</v>
      </c>
      <c r="F1888" s="10">
        <v>258.57</v>
      </c>
      <c r="G1888" s="10">
        <v>5545.71</v>
      </c>
      <c r="H1888" s="10">
        <v>5545.71</v>
      </c>
      <c r="I1888" s="10">
        <v>3783.29</v>
      </c>
      <c r="J1888" s="10">
        <v>258.57</v>
      </c>
      <c r="K1888" s="10">
        <v>172.38</v>
      </c>
      <c r="L1888" s="10">
        <f t="shared" si="126"/>
        <v>21874.02</v>
      </c>
    </row>
    <row r="1889" spans="1:12" ht="13" hidden="1" x14ac:dyDescent="0.15">
      <c r="A1889" s="65" t="s">
        <v>115</v>
      </c>
      <c r="B1889" s="10">
        <v>0</v>
      </c>
      <c r="C1889" s="10">
        <v>0</v>
      </c>
      <c r="D1889" s="10">
        <v>1511.53</v>
      </c>
      <c r="E1889" s="10">
        <v>0</v>
      </c>
      <c r="F1889" s="10">
        <v>-172.54</v>
      </c>
      <c r="G1889" s="10">
        <v>-250</v>
      </c>
      <c r="H1889" s="10">
        <v>0</v>
      </c>
      <c r="I1889" s="10">
        <v>0</v>
      </c>
      <c r="J1889" s="10">
        <v>-500</v>
      </c>
      <c r="K1889" s="10">
        <v>0</v>
      </c>
      <c r="L1889" s="10">
        <f t="shared" si="126"/>
        <v>588.99</v>
      </c>
    </row>
    <row r="1890" spans="1:12" ht="13" hidden="1" x14ac:dyDescent="0.15">
      <c r="A1890" s="65" t="s">
        <v>143</v>
      </c>
      <c r="B1890" s="10">
        <v>0</v>
      </c>
      <c r="C1890" s="10">
        <v>0</v>
      </c>
      <c r="D1890" s="10">
        <v>0</v>
      </c>
      <c r="E1890" s="10">
        <v>0</v>
      </c>
      <c r="F1890" s="10">
        <v>0</v>
      </c>
      <c r="G1890" s="10">
        <v>0</v>
      </c>
      <c r="H1890" s="10">
        <v>144.38999999999999</v>
      </c>
      <c r="I1890" s="10">
        <v>0</v>
      </c>
      <c r="J1890" s="10">
        <v>0</v>
      </c>
      <c r="K1890" s="10">
        <v>0</v>
      </c>
      <c r="L1890" s="10">
        <f t="shared" si="126"/>
        <v>144.38999999999999</v>
      </c>
    </row>
    <row r="1891" spans="1:12" ht="13" hidden="1" x14ac:dyDescent="0.15">
      <c r="A1891" s="65" t="s">
        <v>117</v>
      </c>
      <c r="B1891" s="10">
        <v>0</v>
      </c>
      <c r="C1891" s="10">
        <v>62.09</v>
      </c>
      <c r="D1891" s="10">
        <v>0</v>
      </c>
      <c r="E1891" s="10">
        <v>0</v>
      </c>
      <c r="F1891" s="10">
        <v>77.650000000000006</v>
      </c>
      <c r="G1891" s="10">
        <v>0</v>
      </c>
      <c r="H1891" s="10">
        <v>266.77</v>
      </c>
      <c r="I1891" s="10">
        <v>-136.82</v>
      </c>
      <c r="J1891" s="10">
        <v>75</v>
      </c>
      <c r="K1891" s="10">
        <v>-75</v>
      </c>
      <c r="L1891" s="10">
        <f t="shared" si="126"/>
        <v>269.69</v>
      </c>
    </row>
    <row r="1892" spans="1:12" ht="13" hidden="1" x14ac:dyDescent="0.15">
      <c r="A1892" s="65" t="s">
        <v>120</v>
      </c>
      <c r="B1892" s="10">
        <v>0</v>
      </c>
      <c r="C1892" s="10">
        <v>0</v>
      </c>
      <c r="D1892" s="10">
        <v>400</v>
      </c>
      <c r="E1892" s="10">
        <v>156.6</v>
      </c>
      <c r="F1892" s="10">
        <v>28.59</v>
      </c>
      <c r="G1892" s="10">
        <v>0</v>
      </c>
      <c r="H1892" s="10">
        <v>0</v>
      </c>
      <c r="I1892" s="10">
        <v>446.5</v>
      </c>
      <c r="J1892" s="10">
        <v>170.5</v>
      </c>
      <c r="K1892" s="10">
        <v>0</v>
      </c>
      <c r="L1892" s="10">
        <f t="shared" si="126"/>
        <v>1202.19</v>
      </c>
    </row>
    <row r="1893" spans="1:12" ht="13" hidden="1" x14ac:dyDescent="0.15">
      <c r="A1893" s="65" t="s">
        <v>121</v>
      </c>
      <c r="B1893" s="10">
        <v>0</v>
      </c>
      <c r="C1893" s="10">
        <v>-17.16</v>
      </c>
      <c r="D1893" s="10">
        <v>0</v>
      </c>
      <c r="E1893" s="10">
        <v>0</v>
      </c>
      <c r="F1893" s="10">
        <v>0</v>
      </c>
      <c r="G1893" s="10">
        <v>0</v>
      </c>
      <c r="H1893" s="10">
        <v>0</v>
      </c>
      <c r="I1893" s="10">
        <v>0</v>
      </c>
      <c r="J1893" s="10">
        <v>0</v>
      </c>
      <c r="K1893" s="10">
        <v>0</v>
      </c>
      <c r="L1893" s="10">
        <f t="shared" si="126"/>
        <v>-17.16</v>
      </c>
    </row>
    <row r="1894" spans="1:12" ht="13" hidden="1" x14ac:dyDescent="0.15">
      <c r="A1894" s="65" t="s">
        <v>123</v>
      </c>
      <c r="B1894" s="10">
        <v>0</v>
      </c>
      <c r="C1894" s="10">
        <v>538.84</v>
      </c>
      <c r="D1894" s="10">
        <v>0</v>
      </c>
      <c r="E1894" s="10">
        <v>0</v>
      </c>
      <c r="F1894" s="10">
        <v>0</v>
      </c>
      <c r="G1894" s="10">
        <v>0</v>
      </c>
      <c r="H1894" s="10">
        <v>0</v>
      </c>
      <c r="I1894" s="10">
        <v>0</v>
      </c>
      <c r="J1894" s="10">
        <v>0</v>
      </c>
      <c r="K1894" s="10">
        <v>0</v>
      </c>
      <c r="L1894" s="10">
        <f t="shared" si="126"/>
        <v>538.84</v>
      </c>
    </row>
    <row r="1895" spans="1:12" ht="13" hidden="1" x14ac:dyDescent="0.15">
      <c r="A1895" s="65" t="s">
        <v>124</v>
      </c>
      <c r="B1895" s="10">
        <v>0</v>
      </c>
      <c r="C1895" s="10">
        <v>2440.14</v>
      </c>
      <c r="D1895" s="10">
        <v>3209.18</v>
      </c>
      <c r="E1895" s="10">
        <v>3603.41</v>
      </c>
      <c r="F1895" s="10">
        <v>2876.81</v>
      </c>
      <c r="G1895" s="10">
        <v>1784.98</v>
      </c>
      <c r="H1895" s="10">
        <v>1072.04</v>
      </c>
      <c r="I1895" s="10">
        <v>0</v>
      </c>
      <c r="J1895" s="10">
        <v>551.41</v>
      </c>
      <c r="K1895" s="10">
        <v>1102.82</v>
      </c>
      <c r="L1895" s="10">
        <f t="shared" si="126"/>
        <v>16640.789999999997</v>
      </c>
    </row>
    <row r="1896" spans="1:12" ht="13" hidden="1" x14ac:dyDescent="0.15">
      <c r="A1896" s="65" t="s">
        <v>126</v>
      </c>
      <c r="B1896" s="10">
        <v>31584.46</v>
      </c>
      <c r="C1896" s="10">
        <v>33530.14</v>
      </c>
      <c r="D1896" s="10">
        <v>29712.91</v>
      </c>
      <c r="E1896" s="10">
        <v>12683.84</v>
      </c>
      <c r="F1896" s="10">
        <v>9657.2999999999993</v>
      </c>
      <c r="G1896" s="10">
        <v>5140.03</v>
      </c>
      <c r="H1896" s="10">
        <v>5914.22</v>
      </c>
      <c r="I1896" s="10">
        <v>4897.66</v>
      </c>
      <c r="J1896" s="10">
        <v>6206.76</v>
      </c>
      <c r="K1896" s="10">
        <v>2389.0700000000002</v>
      </c>
      <c r="L1896" s="10">
        <f t="shared" si="126"/>
        <v>141716.39000000001</v>
      </c>
    </row>
    <row r="1897" spans="1:12" ht="13" hidden="1" x14ac:dyDescent="0.15">
      <c r="A1897" s="65" t="s">
        <v>127</v>
      </c>
      <c r="B1897" s="10">
        <v>-101842.56</v>
      </c>
      <c r="C1897" s="10">
        <v>0</v>
      </c>
      <c r="D1897" s="10">
        <v>0</v>
      </c>
      <c r="E1897" s="10">
        <v>0</v>
      </c>
      <c r="F1897" s="10">
        <v>0</v>
      </c>
      <c r="G1897" s="10">
        <v>0</v>
      </c>
      <c r="H1897" s="10">
        <v>0</v>
      </c>
      <c r="I1897" s="10">
        <v>0</v>
      </c>
      <c r="J1897" s="10">
        <v>0</v>
      </c>
      <c r="K1897" s="10">
        <v>0</v>
      </c>
      <c r="L1897" s="10">
        <f t="shared" si="126"/>
        <v>-101842.56</v>
      </c>
    </row>
    <row r="1898" spans="1:12" ht="13" hidden="1" x14ac:dyDescent="0.15">
      <c r="A1898" s="65" t="s">
        <v>128</v>
      </c>
      <c r="B1898" s="10">
        <v>-661471.55000000005</v>
      </c>
      <c r="C1898" s="10">
        <v>-737644.93</v>
      </c>
      <c r="D1898" s="10">
        <v>-927832.76</v>
      </c>
      <c r="E1898" s="10">
        <v>-1198376.93</v>
      </c>
      <c r="F1898" s="10">
        <v>-1332878.42</v>
      </c>
      <c r="G1898" s="10">
        <v>-1086873.79</v>
      </c>
      <c r="H1898" s="10">
        <v>-1034623.16</v>
      </c>
      <c r="I1898" s="10">
        <v>-1415064.47</v>
      </c>
      <c r="J1898" s="10">
        <v>-1564171.72</v>
      </c>
      <c r="K1898" s="10">
        <v>-1053419.6399999999</v>
      </c>
      <c r="L1898" s="10">
        <f t="shared" si="126"/>
        <v>-11012357.370000001</v>
      </c>
    </row>
    <row r="1899" spans="1:12" ht="13" hidden="1" x14ac:dyDescent="0.15">
      <c r="A1899" s="65" t="s">
        <v>129</v>
      </c>
      <c r="B1899" s="10">
        <v>0</v>
      </c>
      <c r="C1899" s="10">
        <v>0</v>
      </c>
      <c r="D1899" s="10">
        <v>10068.48</v>
      </c>
      <c r="E1899" s="10">
        <v>34591.06</v>
      </c>
      <c r="F1899" s="10">
        <v>28489.96</v>
      </c>
      <c r="G1899" s="10">
        <v>36933.72</v>
      </c>
      <c r="H1899" s="10">
        <v>34555.440000000002</v>
      </c>
      <c r="I1899" s="10">
        <v>39658.68</v>
      </c>
      <c r="J1899" s="10">
        <v>36682.480000000003</v>
      </c>
      <c r="K1899" s="10">
        <v>28212.9</v>
      </c>
      <c r="L1899" s="10">
        <f t="shared" si="126"/>
        <v>249192.72</v>
      </c>
    </row>
    <row r="1900" spans="1:12" ht="13" hidden="1" x14ac:dyDescent="0.15">
      <c r="A1900" s="66" t="s">
        <v>311</v>
      </c>
      <c r="B1900" s="16">
        <f t="shared" ref="B1900:L1900" si="127">SUM(B1855:B1899)</f>
        <v>439.41999999992549</v>
      </c>
      <c r="C1900" s="16">
        <f t="shared" si="127"/>
        <v>-4369.6800000000512</v>
      </c>
      <c r="D1900" s="16">
        <f t="shared" si="127"/>
        <v>22658.420000000293</v>
      </c>
      <c r="E1900" s="16">
        <f t="shared" si="127"/>
        <v>18746.350000000268</v>
      </c>
      <c r="F1900" s="16">
        <f t="shared" si="127"/>
        <v>53405.49000000026</v>
      </c>
      <c r="G1900" s="16">
        <f t="shared" si="127"/>
        <v>7227.6299999999173</v>
      </c>
      <c r="H1900" s="16">
        <f t="shared" si="127"/>
        <v>25591.919999999984</v>
      </c>
      <c r="I1900" s="16">
        <f t="shared" si="127"/>
        <v>26167.97000000027</v>
      </c>
      <c r="J1900" s="16">
        <f t="shared" si="127"/>
        <v>3552.3800000001429</v>
      </c>
      <c r="K1900" s="16">
        <f t="shared" si="127"/>
        <v>-241775.78999999983</v>
      </c>
      <c r="L1900" s="16">
        <f t="shared" si="127"/>
        <v>-88355.890000003128</v>
      </c>
    </row>
    <row r="1901" spans="1:12" ht="13" hidden="1" x14ac:dyDescent="0.15">
      <c r="A1901" s="27" t="s">
        <v>312</v>
      </c>
      <c r="B1901" s="16">
        <f t="shared" ref="B1901:L1901" si="128">SUM(B1451,B1488,B1498,B1555,B1592,B1627,B1656,B1708,B1754,B1790,B1826,B1853,B1900)</f>
        <v>5808451.8700000001</v>
      </c>
      <c r="C1901" s="16">
        <f t="shared" si="128"/>
        <v>4955017.2900000019</v>
      </c>
      <c r="D1901" s="16">
        <f t="shared" si="128"/>
        <v>5068082.1600000011</v>
      </c>
      <c r="E1901" s="16">
        <f t="shared" si="128"/>
        <v>5398495.5000000009</v>
      </c>
      <c r="F1901" s="16">
        <f t="shared" si="128"/>
        <v>6789192.4399999995</v>
      </c>
      <c r="G1901" s="16">
        <f t="shared" si="128"/>
        <v>5572820.9900000012</v>
      </c>
      <c r="H1901" s="16">
        <f t="shared" si="128"/>
        <v>6007737.5899999989</v>
      </c>
      <c r="I1901" s="16">
        <f t="shared" si="128"/>
        <v>5689369.4100000011</v>
      </c>
      <c r="J1901" s="16">
        <f t="shared" si="128"/>
        <v>5939595.0100000007</v>
      </c>
      <c r="K1901" s="16">
        <f t="shared" si="128"/>
        <v>3023799.9899999988</v>
      </c>
      <c r="L1901" s="16">
        <f t="shared" si="128"/>
        <v>54252562.25</v>
      </c>
    </row>
    <row r="1902" spans="1:12" ht="13" hidden="1" x14ac:dyDescent="0.15">
      <c r="A1902" s="15" t="s">
        <v>270</v>
      </c>
      <c r="B1902" s="16">
        <f t="shared" ref="B1902:L1902" si="129">SUM(B1901)</f>
        <v>5808451.8700000001</v>
      </c>
      <c r="C1902" s="16">
        <f t="shared" si="129"/>
        <v>4955017.2900000019</v>
      </c>
      <c r="D1902" s="16">
        <f t="shared" si="129"/>
        <v>5068082.1600000011</v>
      </c>
      <c r="E1902" s="16">
        <f t="shared" si="129"/>
        <v>5398495.5000000009</v>
      </c>
      <c r="F1902" s="16">
        <f t="shared" si="129"/>
        <v>6789192.4399999995</v>
      </c>
      <c r="G1902" s="16">
        <f t="shared" si="129"/>
        <v>5572820.9900000012</v>
      </c>
      <c r="H1902" s="16">
        <f t="shared" si="129"/>
        <v>6007737.5899999989</v>
      </c>
      <c r="I1902" s="16">
        <f t="shared" si="129"/>
        <v>5689369.4100000011</v>
      </c>
      <c r="J1902" s="16">
        <f t="shared" si="129"/>
        <v>5939595.0100000007</v>
      </c>
      <c r="K1902" s="16">
        <f t="shared" si="129"/>
        <v>3023799.9899999988</v>
      </c>
      <c r="L1902" s="16">
        <f t="shared" si="129"/>
        <v>54252562.25</v>
      </c>
    </row>
    <row r="1903" spans="1:12" ht="13" x14ac:dyDescent="0.15">
      <c r="A1903" s="63" t="s">
        <v>164</v>
      </c>
      <c r="B1903" s="59">
        <f t="shared" ref="B1903:L1903" si="130">B503+B1397+B1902</f>
        <v>29247256.100000005</v>
      </c>
      <c r="C1903" s="59">
        <f t="shared" si="130"/>
        <v>28135466.190000001</v>
      </c>
      <c r="D1903" s="59">
        <f t="shared" si="130"/>
        <v>28632226.349999998</v>
      </c>
      <c r="E1903" s="59">
        <f t="shared" si="130"/>
        <v>30812345.460000001</v>
      </c>
      <c r="F1903" s="59">
        <f t="shared" si="130"/>
        <v>32030676.68</v>
      </c>
      <c r="G1903" s="59">
        <f t="shared" si="130"/>
        <v>32961251.530000001</v>
      </c>
      <c r="H1903" s="59">
        <f t="shared" si="130"/>
        <v>30834287.549999997</v>
      </c>
      <c r="I1903" s="59">
        <f t="shared" si="130"/>
        <v>35790625.130000003</v>
      </c>
      <c r="J1903" s="59">
        <f t="shared" si="130"/>
        <v>35463874.729999997</v>
      </c>
      <c r="K1903" s="59">
        <f t="shared" si="130"/>
        <v>19098544.869999997</v>
      </c>
      <c r="L1903" s="59">
        <f t="shared" si="130"/>
        <v>303006554.59000003</v>
      </c>
    </row>
    <row r="1904" spans="1:12" ht="13" x14ac:dyDescent="0.15">
      <c r="A1904" s="67" t="s">
        <v>313</v>
      </c>
      <c r="B1904" s="60">
        <f t="shared" ref="B1904:L1904" si="131">B278-B1903</f>
        <v>12081039.139999989</v>
      </c>
      <c r="C1904" s="60">
        <f t="shared" si="131"/>
        <v>15549061.400000002</v>
      </c>
      <c r="D1904" s="60">
        <f t="shared" si="131"/>
        <v>18747840.790000003</v>
      </c>
      <c r="E1904" s="60">
        <f t="shared" si="131"/>
        <v>18661954.589999996</v>
      </c>
      <c r="F1904" s="60">
        <f t="shared" si="131"/>
        <v>18207636.899999999</v>
      </c>
      <c r="G1904" s="60">
        <f t="shared" si="131"/>
        <v>20391798.890000008</v>
      </c>
      <c r="H1904" s="60">
        <f t="shared" si="131"/>
        <v>25777603.559999995</v>
      </c>
      <c r="I1904" s="60">
        <f t="shared" si="131"/>
        <v>22824311.86999999</v>
      </c>
      <c r="J1904" s="60">
        <f t="shared" si="131"/>
        <v>24210562.449999996</v>
      </c>
      <c r="K1904" s="60">
        <f t="shared" si="131"/>
        <v>24055284.890000008</v>
      </c>
      <c r="L1904" s="60">
        <f t="shared" si="131"/>
        <v>200507094.47999996</v>
      </c>
    </row>
    <row r="1905" spans="1:12" ht="13" x14ac:dyDescent="0.15">
      <c r="A1905" s="6" t="s">
        <v>314</v>
      </c>
      <c r="B1905" s="7"/>
      <c r="C1905" s="7"/>
      <c r="D1905" s="7"/>
      <c r="E1905" s="7"/>
      <c r="F1905" s="7"/>
      <c r="G1905" s="7"/>
      <c r="H1905" s="7"/>
      <c r="I1905" s="7"/>
      <c r="J1905" s="7"/>
      <c r="K1905" s="7"/>
      <c r="L1905" s="7"/>
    </row>
    <row r="1906" spans="1:12" ht="13" x14ac:dyDescent="0.15">
      <c r="A1906" s="8" t="s">
        <v>315</v>
      </c>
      <c r="B1906" s="7">
        <v>-2479.66</v>
      </c>
      <c r="C1906" s="7">
        <v>-124.15</v>
      </c>
      <c r="D1906" s="7">
        <v>0</v>
      </c>
      <c r="E1906" s="7">
        <v>-576.9</v>
      </c>
      <c r="F1906" s="7">
        <v>-38425.839999999997</v>
      </c>
      <c r="G1906" s="7">
        <v>-38940.86</v>
      </c>
      <c r="H1906" s="7">
        <v>-34383.61</v>
      </c>
      <c r="I1906" s="7">
        <v>-60234.85</v>
      </c>
      <c r="J1906" s="7">
        <v>-41593.129999999997</v>
      </c>
      <c r="K1906" s="7">
        <v>-24364</v>
      </c>
      <c r="L1906" s="7">
        <v>-241123</v>
      </c>
    </row>
    <row r="1907" spans="1:12" ht="13" hidden="1" x14ac:dyDescent="0.15">
      <c r="A1907" s="9" t="s">
        <v>316</v>
      </c>
      <c r="B1907" s="10">
        <v>-2479.66</v>
      </c>
      <c r="C1907" s="10">
        <v>-124.15</v>
      </c>
      <c r="D1907" s="10">
        <v>0</v>
      </c>
      <c r="E1907" s="10">
        <v>-576.9</v>
      </c>
      <c r="F1907" s="10">
        <v>-38425.839999999997</v>
      </c>
      <c r="G1907" s="10">
        <v>-38940.86</v>
      </c>
      <c r="H1907" s="10">
        <v>-34383.61</v>
      </c>
      <c r="I1907" s="10">
        <v>-60234.85</v>
      </c>
      <c r="J1907" s="10">
        <v>-41593.129999999997</v>
      </c>
      <c r="K1907" s="10">
        <v>-24364</v>
      </c>
      <c r="L1907" s="10">
        <f>SUM(B1907:K1907)</f>
        <v>-241123</v>
      </c>
    </row>
    <row r="1908" spans="1:12" ht="13" hidden="1" x14ac:dyDescent="0.15">
      <c r="A1908" s="19" t="s">
        <v>315</v>
      </c>
      <c r="B1908" s="16">
        <f t="shared" ref="B1908:L1908" si="132">SUM(B1907)</f>
        <v>-2479.66</v>
      </c>
      <c r="C1908" s="16">
        <f t="shared" si="132"/>
        <v>-124.15</v>
      </c>
      <c r="D1908" s="16">
        <f t="shared" si="132"/>
        <v>0</v>
      </c>
      <c r="E1908" s="16">
        <f t="shared" si="132"/>
        <v>-576.9</v>
      </c>
      <c r="F1908" s="16">
        <f t="shared" si="132"/>
        <v>-38425.839999999997</v>
      </c>
      <c r="G1908" s="16">
        <f t="shared" si="132"/>
        <v>-38940.86</v>
      </c>
      <c r="H1908" s="16">
        <f t="shared" si="132"/>
        <v>-34383.61</v>
      </c>
      <c r="I1908" s="16">
        <f t="shared" si="132"/>
        <v>-60234.85</v>
      </c>
      <c r="J1908" s="16">
        <f t="shared" si="132"/>
        <v>-41593.129999999997</v>
      </c>
      <c r="K1908" s="16">
        <f t="shared" si="132"/>
        <v>-24364</v>
      </c>
      <c r="L1908" s="16">
        <f t="shared" si="132"/>
        <v>-241123</v>
      </c>
    </row>
    <row r="1909" spans="1:12" ht="13" x14ac:dyDescent="0.15">
      <c r="A1909" s="8" t="s">
        <v>317</v>
      </c>
      <c r="B1909" s="7">
        <v>480972.97000000003</v>
      </c>
      <c r="C1909" s="7">
        <v>540535.61</v>
      </c>
      <c r="D1909" s="7">
        <v>753382.21</v>
      </c>
      <c r="E1909" s="7">
        <v>899407.0199999999</v>
      </c>
      <c r="F1909" s="7">
        <v>1090492.7100000002</v>
      </c>
      <c r="G1909" s="7">
        <v>1451562.6300000001</v>
      </c>
      <c r="H1909" s="7">
        <v>1650704</v>
      </c>
      <c r="I1909" s="7">
        <v>1886732.06</v>
      </c>
      <c r="J1909" s="7">
        <v>2051132.27</v>
      </c>
      <c r="K1909" s="7">
        <v>1476430.12</v>
      </c>
      <c r="L1909" s="7">
        <v>12281351.600000001</v>
      </c>
    </row>
    <row r="1910" spans="1:12" ht="13" hidden="1" x14ac:dyDescent="0.15">
      <c r="A1910" s="9" t="s">
        <v>318</v>
      </c>
      <c r="B1910" s="10">
        <v>-885478.39</v>
      </c>
      <c r="C1910" s="10">
        <v>-959750.64</v>
      </c>
      <c r="D1910" s="10">
        <v>-1053760.74</v>
      </c>
      <c r="E1910" s="10">
        <v>-1070477.67</v>
      </c>
      <c r="F1910" s="10">
        <v>-1105348.6200000001</v>
      </c>
      <c r="G1910" s="10">
        <v>-1176692.31</v>
      </c>
      <c r="H1910" s="10">
        <v>-1186767.3400000001</v>
      </c>
      <c r="I1910" s="10">
        <v>-1332597.21</v>
      </c>
      <c r="J1910" s="10">
        <v>-1471442.98</v>
      </c>
      <c r="K1910" s="10">
        <v>-1127310.3600000001</v>
      </c>
      <c r="L1910" s="10">
        <f>SUM(B1910:K1910)</f>
        <v>-11369626.260000002</v>
      </c>
    </row>
    <row r="1911" spans="1:12" ht="13" hidden="1" x14ac:dyDescent="0.15">
      <c r="A1911" s="9" t="s">
        <v>319</v>
      </c>
      <c r="B1911" s="10">
        <v>404505.42</v>
      </c>
      <c r="C1911" s="10">
        <v>419215.03</v>
      </c>
      <c r="D1911" s="10">
        <v>300378.53000000003</v>
      </c>
      <c r="E1911" s="10">
        <v>171070.65</v>
      </c>
      <c r="F1911" s="10">
        <v>14855.91</v>
      </c>
      <c r="G1911" s="10">
        <v>-274870.32</v>
      </c>
      <c r="H1911" s="10">
        <v>-463936.66</v>
      </c>
      <c r="I1911" s="10">
        <v>-554134.85</v>
      </c>
      <c r="J1911" s="10">
        <v>-579689.29</v>
      </c>
      <c r="K1911" s="10">
        <v>-349119.76</v>
      </c>
      <c r="L1911" s="10">
        <f>SUM(B1911:K1911)</f>
        <v>-911725.3400000002</v>
      </c>
    </row>
    <row r="1912" spans="1:12" ht="13" hidden="1" x14ac:dyDescent="0.15">
      <c r="A1912" s="22" t="s">
        <v>317</v>
      </c>
      <c r="B1912" s="21">
        <f t="shared" ref="B1912:K1912" si="133">-1*(SUM(B1910:B1911))</f>
        <v>480972.97000000003</v>
      </c>
      <c r="C1912" s="21">
        <f t="shared" si="133"/>
        <v>540535.61</v>
      </c>
      <c r="D1912" s="21">
        <f t="shared" si="133"/>
        <v>753382.21</v>
      </c>
      <c r="E1912" s="21">
        <f t="shared" si="133"/>
        <v>899407.0199999999</v>
      </c>
      <c r="F1912" s="21">
        <f t="shared" si="133"/>
        <v>1090492.7100000002</v>
      </c>
      <c r="G1912" s="21">
        <f t="shared" si="133"/>
        <v>1451562.6300000001</v>
      </c>
      <c r="H1912" s="21">
        <f t="shared" si="133"/>
        <v>1650704</v>
      </c>
      <c r="I1912" s="21">
        <f t="shared" si="133"/>
        <v>1886732.06</v>
      </c>
      <c r="J1912" s="21">
        <f t="shared" si="133"/>
        <v>2051132.27</v>
      </c>
      <c r="K1912" s="21">
        <f t="shared" si="133"/>
        <v>1476430.12</v>
      </c>
      <c r="L1912" s="21">
        <f>-1*SUM(L1910:L1911)</f>
        <v>12281351.600000001</v>
      </c>
    </row>
    <row r="1913" spans="1:12" ht="13" x14ac:dyDescent="0.15">
      <c r="A1913" s="8" t="s">
        <v>314</v>
      </c>
      <c r="B1913" s="7">
        <v>-25775.390000000007</v>
      </c>
      <c r="C1913" s="7">
        <v>-179922.23999999996</v>
      </c>
      <c r="D1913" s="7">
        <v>-82865.430000000008</v>
      </c>
      <c r="E1913" s="7">
        <v>-247790.78</v>
      </c>
      <c r="F1913" s="7">
        <v>192921.20000000004</v>
      </c>
      <c r="G1913" s="7">
        <v>-528451.69999999995</v>
      </c>
      <c r="H1913" s="7">
        <v>-500653.48</v>
      </c>
      <c r="I1913" s="7">
        <v>35057.889999999985</v>
      </c>
      <c r="J1913" s="7">
        <v>-223453.58000000002</v>
      </c>
      <c r="K1913" s="7">
        <v>7955786.9499999993</v>
      </c>
      <c r="L1913" s="7">
        <v>6394853.4399999995</v>
      </c>
    </row>
    <row r="1914" spans="1:12" ht="13" hidden="1" x14ac:dyDescent="0.15">
      <c r="A1914" s="9" t="s">
        <v>320</v>
      </c>
      <c r="B1914" s="10">
        <v>-47721.3</v>
      </c>
      <c r="C1914" s="10">
        <v>-47770.01</v>
      </c>
      <c r="D1914" s="10">
        <v>-50171.45</v>
      </c>
      <c r="E1914" s="10">
        <v>-54484.19</v>
      </c>
      <c r="F1914" s="10">
        <v>-54801.919999999998</v>
      </c>
      <c r="G1914" s="10">
        <v>-61952.63</v>
      </c>
      <c r="H1914" s="10">
        <v>-62511.07</v>
      </c>
      <c r="I1914" s="10">
        <v>-62724.27</v>
      </c>
      <c r="J1914" s="10">
        <v>-63241.97</v>
      </c>
      <c r="K1914" s="10">
        <v>-42294.26</v>
      </c>
      <c r="L1914" s="10">
        <f t="shared" ref="L1914:L1923" si="134">SUM(B1914:K1914)</f>
        <v>-547673.07000000007</v>
      </c>
    </row>
    <row r="1915" spans="1:12" ht="13" hidden="1" x14ac:dyDescent="0.15">
      <c r="A1915" s="9" t="s">
        <v>321</v>
      </c>
      <c r="B1915" s="10">
        <v>-1879.11</v>
      </c>
      <c r="C1915" s="10">
        <v>259.20999999999998</v>
      </c>
      <c r="D1915" s="10">
        <v>-273.83</v>
      </c>
      <c r="E1915" s="10">
        <v>-562.52</v>
      </c>
      <c r="F1915" s="10">
        <v>-1273.53</v>
      </c>
      <c r="G1915" s="10">
        <v>406.58</v>
      </c>
      <c r="H1915" s="10">
        <v>572.12</v>
      </c>
      <c r="I1915" s="10">
        <v>-688.33</v>
      </c>
      <c r="J1915" s="10">
        <v>0.28999999999999998</v>
      </c>
      <c r="K1915" s="10">
        <v>0</v>
      </c>
      <c r="L1915" s="10">
        <f t="shared" si="134"/>
        <v>-3439.12</v>
      </c>
    </row>
    <row r="1916" spans="1:12" ht="13" hidden="1" x14ac:dyDescent="0.15">
      <c r="A1916" s="9" t="s">
        <v>322</v>
      </c>
      <c r="B1916" s="10">
        <v>266546.05</v>
      </c>
      <c r="C1916" s="10">
        <v>524180.43</v>
      </c>
      <c r="D1916" s="10">
        <v>-200045.26</v>
      </c>
      <c r="E1916" s="10">
        <v>-195162.2</v>
      </c>
      <c r="F1916" s="10">
        <v>284786.89</v>
      </c>
      <c r="G1916" s="10">
        <v>-1181314.6599999999</v>
      </c>
      <c r="H1916" s="10">
        <v>40502.480000000003</v>
      </c>
      <c r="I1916" s="10">
        <v>-15710.41</v>
      </c>
      <c r="J1916" s="10">
        <v>65662.42</v>
      </c>
      <c r="K1916" s="10">
        <v>11509375.140000001</v>
      </c>
      <c r="L1916" s="10">
        <f t="shared" si="134"/>
        <v>11098820.880000001</v>
      </c>
    </row>
    <row r="1917" spans="1:12" ht="13" hidden="1" x14ac:dyDescent="0.15">
      <c r="A1917" s="9" t="s">
        <v>323</v>
      </c>
      <c r="B1917" s="10">
        <v>307.49</v>
      </c>
      <c r="C1917" s="10">
        <v>-2260.31</v>
      </c>
      <c r="D1917" s="10">
        <v>12359.84</v>
      </c>
      <c r="E1917" s="10">
        <v>-9731</v>
      </c>
      <c r="F1917" s="10">
        <v>-3908.64</v>
      </c>
      <c r="G1917" s="10">
        <v>-1457.98</v>
      </c>
      <c r="H1917" s="10">
        <v>-195534.9</v>
      </c>
      <c r="I1917" s="10">
        <v>45565.36</v>
      </c>
      <c r="J1917" s="10">
        <v>-35615.79</v>
      </c>
      <c r="K1917" s="10">
        <v>-80907.649999999994</v>
      </c>
      <c r="L1917" s="10">
        <f t="shared" si="134"/>
        <v>-271183.58</v>
      </c>
    </row>
    <row r="1918" spans="1:12" ht="13" hidden="1" x14ac:dyDescent="0.15">
      <c r="A1918" s="9" t="s">
        <v>324</v>
      </c>
      <c r="B1918" s="10">
        <v>-271192.48</v>
      </c>
      <c r="C1918" s="10">
        <v>-866650.87</v>
      </c>
      <c r="D1918" s="10">
        <v>-470900.8</v>
      </c>
      <c r="E1918" s="10">
        <v>-93291.79</v>
      </c>
      <c r="F1918" s="10">
        <v>-586161.11</v>
      </c>
      <c r="G1918" s="10">
        <v>926363.81</v>
      </c>
      <c r="H1918" s="10">
        <v>-77623.86</v>
      </c>
      <c r="I1918" s="10">
        <v>302127.77</v>
      </c>
      <c r="J1918" s="10">
        <v>-342569.65</v>
      </c>
      <c r="K1918" s="10">
        <v>-4667.22</v>
      </c>
      <c r="L1918" s="10">
        <f t="shared" si="134"/>
        <v>-1484566.2000000004</v>
      </c>
    </row>
    <row r="1919" spans="1:12" ht="13" hidden="1" x14ac:dyDescent="0.15">
      <c r="A1919" s="9" t="s">
        <v>325</v>
      </c>
      <c r="B1919" s="10">
        <v>5547.16</v>
      </c>
      <c r="C1919" s="10">
        <v>212480.13</v>
      </c>
      <c r="D1919" s="10">
        <v>632431.61</v>
      </c>
      <c r="E1919" s="10">
        <v>100099.57</v>
      </c>
      <c r="F1919" s="10">
        <v>537059.79</v>
      </c>
      <c r="G1919" s="10">
        <v>-82129.929999999993</v>
      </c>
      <c r="H1919" s="10">
        <v>-176443.07</v>
      </c>
      <c r="I1919" s="10">
        <v>-232058.45</v>
      </c>
      <c r="J1919" s="10">
        <v>164105.63</v>
      </c>
      <c r="K1919" s="10">
        <v>-192383.67</v>
      </c>
      <c r="L1919" s="10">
        <f t="shared" si="134"/>
        <v>968708.7699999999</v>
      </c>
    </row>
    <row r="1920" spans="1:12" ht="13" hidden="1" x14ac:dyDescent="0.15">
      <c r="A1920" s="9" t="s">
        <v>326</v>
      </c>
      <c r="B1920" s="10">
        <v>0.68</v>
      </c>
      <c r="C1920" s="10">
        <v>0.01</v>
      </c>
      <c r="D1920" s="10">
        <v>-0.68</v>
      </c>
      <c r="E1920" s="10">
        <v>0.51</v>
      </c>
      <c r="F1920" s="10">
        <v>-0.94</v>
      </c>
      <c r="G1920" s="10">
        <v>-1.42</v>
      </c>
      <c r="H1920" s="10">
        <v>0.28000000000000003</v>
      </c>
      <c r="I1920" s="10">
        <v>34.58</v>
      </c>
      <c r="J1920" s="10">
        <v>-1.44</v>
      </c>
      <c r="K1920" s="10">
        <v>1.1499999999999999</v>
      </c>
      <c r="L1920" s="10">
        <f t="shared" si="134"/>
        <v>32.729999999999997</v>
      </c>
    </row>
    <row r="1921" spans="1:12" ht="13" hidden="1" x14ac:dyDescent="0.15">
      <c r="A1921" s="9" t="s">
        <v>327</v>
      </c>
      <c r="B1921" s="10">
        <v>0</v>
      </c>
      <c r="C1921" s="10">
        <v>0</v>
      </c>
      <c r="D1921" s="10">
        <v>0</v>
      </c>
      <c r="E1921" s="10">
        <v>0</v>
      </c>
      <c r="F1921" s="10">
        <v>0</v>
      </c>
      <c r="G1921" s="10">
        <v>0</v>
      </c>
      <c r="H1921" s="10">
        <v>0</v>
      </c>
      <c r="I1921" s="10">
        <v>0</v>
      </c>
      <c r="J1921" s="10">
        <v>11642.09</v>
      </c>
      <c r="K1921" s="10">
        <v>-3260938.95</v>
      </c>
      <c r="L1921" s="10">
        <f t="shared" si="134"/>
        <v>-3249296.8600000003</v>
      </c>
    </row>
    <row r="1922" spans="1:12" ht="13" hidden="1" x14ac:dyDescent="0.15">
      <c r="A1922" s="9" t="s">
        <v>328</v>
      </c>
      <c r="B1922" s="10">
        <v>3565.66</v>
      </c>
      <c r="C1922" s="10">
        <v>-160.86000000000001</v>
      </c>
      <c r="D1922" s="10">
        <v>-6265.62</v>
      </c>
      <c r="E1922" s="10">
        <v>5340.66</v>
      </c>
      <c r="F1922" s="10">
        <v>1815.06</v>
      </c>
      <c r="G1922" s="10">
        <v>-129006.79</v>
      </c>
      <c r="H1922" s="10">
        <v>-31114.52</v>
      </c>
      <c r="I1922" s="10">
        <v>-1489.67</v>
      </c>
      <c r="J1922" s="10">
        <v>-23437.47</v>
      </c>
      <c r="K1922" s="10">
        <v>26290.1</v>
      </c>
      <c r="L1922" s="10">
        <f t="shared" si="134"/>
        <v>-154463.45000000001</v>
      </c>
    </row>
    <row r="1923" spans="1:12" ht="13" hidden="1" x14ac:dyDescent="0.15">
      <c r="A1923" s="9" t="s">
        <v>329</v>
      </c>
      <c r="B1923" s="10">
        <v>19050.46</v>
      </c>
      <c r="C1923" s="10">
        <v>0.03</v>
      </c>
      <c r="D1923" s="10">
        <v>0.76</v>
      </c>
      <c r="E1923" s="10">
        <v>0.18</v>
      </c>
      <c r="F1923" s="10">
        <v>15405.6</v>
      </c>
      <c r="G1923" s="10">
        <v>641.32000000000005</v>
      </c>
      <c r="H1923" s="10">
        <v>1499.06</v>
      </c>
      <c r="I1923" s="10">
        <v>1.31</v>
      </c>
      <c r="J1923" s="10">
        <v>2.31</v>
      </c>
      <c r="K1923" s="10">
        <v>1312.31</v>
      </c>
      <c r="L1923" s="10">
        <f t="shared" si="134"/>
        <v>37913.339999999989</v>
      </c>
    </row>
    <row r="1924" spans="1:12" ht="13" hidden="1" x14ac:dyDescent="0.15">
      <c r="A1924" s="22" t="s">
        <v>330</v>
      </c>
      <c r="B1924" s="21">
        <f t="shared" ref="B1924:L1924" si="135">SUM(B1914:B1923)</f>
        <v>-25775.390000000007</v>
      </c>
      <c r="C1924" s="21">
        <f t="shared" si="135"/>
        <v>-179922.23999999996</v>
      </c>
      <c r="D1924" s="21">
        <f t="shared" si="135"/>
        <v>-82865.430000000008</v>
      </c>
      <c r="E1924" s="21">
        <f t="shared" si="135"/>
        <v>-247790.78</v>
      </c>
      <c r="F1924" s="21">
        <f t="shared" si="135"/>
        <v>192921.20000000004</v>
      </c>
      <c r="G1924" s="21">
        <f t="shared" si="135"/>
        <v>-528451.69999999995</v>
      </c>
      <c r="H1924" s="21">
        <f t="shared" si="135"/>
        <v>-500653.48</v>
      </c>
      <c r="I1924" s="21">
        <f t="shared" si="135"/>
        <v>35057.889999999985</v>
      </c>
      <c r="J1924" s="21">
        <f t="shared" si="135"/>
        <v>-223453.58000000002</v>
      </c>
      <c r="K1924" s="21">
        <f t="shared" si="135"/>
        <v>7955786.9499999993</v>
      </c>
      <c r="L1924" s="21">
        <f t="shared" si="135"/>
        <v>6394853.4399999995</v>
      </c>
    </row>
    <row r="1925" spans="1:12" ht="13" x14ac:dyDescent="0.15">
      <c r="A1925" s="8" t="s">
        <v>331</v>
      </c>
      <c r="B1925" s="7">
        <v>1.0913936421275139E-11</v>
      </c>
      <c r="C1925" s="7">
        <v>8.3673512563109398E-11</v>
      </c>
      <c r="D1925" s="7">
        <v>9.822542779147625E-11</v>
      </c>
      <c r="E1925" s="7">
        <v>2.5465851649641991E-11</v>
      </c>
      <c r="F1925" s="7">
        <v>3.2741809263825417E-11</v>
      </c>
      <c r="G1925" s="7">
        <v>-1.4551915228366852E-11</v>
      </c>
      <c r="H1925" s="7">
        <v>2.5465851649641991E-11</v>
      </c>
      <c r="I1925" s="7">
        <v>-1.673470251262188E-10</v>
      </c>
      <c r="J1925" s="7">
        <v>5.8207660913467407E-11</v>
      </c>
      <c r="K1925" s="7">
        <v>1.6007106751203537E-10</v>
      </c>
      <c r="L1925" s="7">
        <v>3.1286617740988731E-10</v>
      </c>
    </row>
    <row r="1926" spans="1:12" ht="13" hidden="1" x14ac:dyDescent="0.15">
      <c r="A1926" s="9" t="s">
        <v>332</v>
      </c>
      <c r="B1926" s="10">
        <v>-24979.599999999999</v>
      </c>
      <c r="C1926" s="10">
        <v>-28316.05</v>
      </c>
      <c r="D1926" s="10">
        <v>-36371.269999999997</v>
      </c>
      <c r="E1926" s="10">
        <v>-36185.03</v>
      </c>
      <c r="F1926" s="10">
        <v>-25082.25</v>
      </c>
      <c r="G1926" s="10">
        <v>-23827.73</v>
      </c>
      <c r="H1926" s="10">
        <v>-25749.94</v>
      </c>
      <c r="I1926" s="10">
        <v>-23274</v>
      </c>
      <c r="J1926" s="10">
        <v>-13465.32</v>
      </c>
      <c r="K1926" s="10">
        <v>-9596.8700000000008</v>
      </c>
      <c r="L1926" s="10">
        <f t="shared" ref="L1926:L1942" si="136">SUM(B1926:K1926)</f>
        <v>-246848.06</v>
      </c>
    </row>
    <row r="1927" spans="1:12" ht="13" hidden="1" x14ac:dyDescent="0.15">
      <c r="A1927" s="9" t="s">
        <v>333</v>
      </c>
      <c r="B1927" s="10">
        <v>-31989.73</v>
      </c>
      <c r="C1927" s="10">
        <v>-31492.799999999999</v>
      </c>
      <c r="D1927" s="10">
        <v>-30331.71</v>
      </c>
      <c r="E1927" s="10">
        <v>-41750.83</v>
      </c>
      <c r="F1927" s="10">
        <v>-21276.76</v>
      </c>
      <c r="G1927" s="10">
        <v>-20517.95</v>
      </c>
      <c r="H1927" s="10">
        <v>-11161.21</v>
      </c>
      <c r="I1927" s="10">
        <v>-14750.68</v>
      </c>
      <c r="J1927" s="10">
        <v>-15195.38</v>
      </c>
      <c r="K1927" s="10">
        <v>-19753.84</v>
      </c>
      <c r="L1927" s="10">
        <f t="shared" si="136"/>
        <v>-238220.89</v>
      </c>
    </row>
    <row r="1928" spans="1:12" ht="13" hidden="1" x14ac:dyDescent="0.15">
      <c r="A1928" s="9" t="s">
        <v>334</v>
      </c>
      <c r="B1928" s="10">
        <v>-1665.29</v>
      </c>
      <c r="C1928" s="10">
        <v>-1388.41</v>
      </c>
      <c r="D1928" s="10">
        <v>-1440.92</v>
      </c>
      <c r="E1928" s="10">
        <v>-1270.26</v>
      </c>
      <c r="F1928" s="10">
        <v>-1285.1099999999999</v>
      </c>
      <c r="G1928" s="10">
        <v>-1524.46</v>
      </c>
      <c r="H1928" s="10">
        <v>-1251.57</v>
      </c>
      <c r="I1928" s="10">
        <v>-2186.39</v>
      </c>
      <c r="J1928" s="10">
        <v>-1298.3</v>
      </c>
      <c r="K1928" s="10">
        <v>-1790.64</v>
      </c>
      <c r="L1928" s="10">
        <f t="shared" si="136"/>
        <v>-15101.349999999999</v>
      </c>
    </row>
    <row r="1929" spans="1:12" ht="13" hidden="1" x14ac:dyDescent="0.15">
      <c r="A1929" s="9" t="s">
        <v>335</v>
      </c>
      <c r="B1929" s="10">
        <v>-55642.97</v>
      </c>
      <c r="C1929" s="10">
        <v>-57219.76</v>
      </c>
      <c r="D1929" s="10">
        <v>-52084.36</v>
      </c>
      <c r="E1929" s="10">
        <v>-114533.86</v>
      </c>
      <c r="F1929" s="10">
        <v>-97593.96</v>
      </c>
      <c r="G1929" s="10">
        <v>-58824.62</v>
      </c>
      <c r="H1929" s="10">
        <v>-87676.7</v>
      </c>
      <c r="I1929" s="10">
        <v>-101545.04</v>
      </c>
      <c r="J1929" s="10">
        <v>-113675.89</v>
      </c>
      <c r="K1929" s="10">
        <v>-48771.66</v>
      </c>
      <c r="L1929" s="10">
        <f t="shared" si="136"/>
        <v>-787568.82000000007</v>
      </c>
    </row>
    <row r="1930" spans="1:12" ht="13" hidden="1" x14ac:dyDescent="0.15">
      <c r="A1930" s="9" t="s">
        <v>336</v>
      </c>
      <c r="B1930" s="10">
        <v>-316452.81</v>
      </c>
      <c r="C1930" s="10">
        <v>-373984.23</v>
      </c>
      <c r="D1930" s="10">
        <v>-464499.95</v>
      </c>
      <c r="E1930" s="10">
        <v>-505606.62</v>
      </c>
      <c r="F1930" s="10">
        <v>-644978.04</v>
      </c>
      <c r="G1930" s="10">
        <v>-646530.51</v>
      </c>
      <c r="H1930" s="10">
        <v>-1076877.7</v>
      </c>
      <c r="I1930" s="10">
        <v>-941643.01</v>
      </c>
      <c r="J1930" s="10">
        <v>-1123639.74</v>
      </c>
      <c r="K1930" s="10">
        <v>-610127.6</v>
      </c>
      <c r="L1930" s="10">
        <f t="shared" si="136"/>
        <v>-6704340.21</v>
      </c>
    </row>
    <row r="1931" spans="1:12" ht="13" hidden="1" x14ac:dyDescent="0.15">
      <c r="A1931" s="9" t="s">
        <v>337</v>
      </c>
      <c r="B1931" s="10">
        <v>-24147.37</v>
      </c>
      <c r="C1931" s="10">
        <v>-20987.17</v>
      </c>
      <c r="D1931" s="10">
        <v>-16735.52</v>
      </c>
      <c r="E1931" s="10">
        <v>-16979.5</v>
      </c>
      <c r="F1931" s="10">
        <v>-22753.49</v>
      </c>
      <c r="G1931" s="10">
        <v>-23173.360000000001</v>
      </c>
      <c r="H1931" s="10">
        <v>-21763.43</v>
      </c>
      <c r="I1931" s="10">
        <v>-24194.91</v>
      </c>
      <c r="J1931" s="10">
        <v>-22292.55</v>
      </c>
      <c r="K1931" s="10">
        <v>-24106.69</v>
      </c>
      <c r="L1931" s="10">
        <f t="shared" si="136"/>
        <v>-217133.99</v>
      </c>
    </row>
    <row r="1932" spans="1:12" ht="13" hidden="1" x14ac:dyDescent="0.15">
      <c r="A1932" s="9" t="s">
        <v>338</v>
      </c>
      <c r="B1932" s="10">
        <v>0</v>
      </c>
      <c r="C1932" s="10">
        <v>-7220.51</v>
      </c>
      <c r="D1932" s="10">
        <v>-77852.3</v>
      </c>
      <c r="E1932" s="10">
        <v>-70484.179999999993</v>
      </c>
      <c r="F1932" s="10">
        <v>-55112.23</v>
      </c>
      <c r="G1932" s="10">
        <v>-53723.94</v>
      </c>
      <c r="H1932" s="10">
        <v>-43717.81</v>
      </c>
      <c r="I1932" s="10">
        <v>-61907.99</v>
      </c>
      <c r="J1932" s="10">
        <v>-42851.62</v>
      </c>
      <c r="K1932" s="10">
        <v>-25056.27</v>
      </c>
      <c r="L1932" s="10">
        <f t="shared" si="136"/>
        <v>-437926.85000000003</v>
      </c>
    </row>
    <row r="1933" spans="1:12" ht="13" hidden="1" x14ac:dyDescent="0.15">
      <c r="A1933" s="9" t="s">
        <v>339</v>
      </c>
      <c r="B1933" s="10">
        <v>-3607.88</v>
      </c>
      <c r="C1933" s="10">
        <v>-3505.47</v>
      </c>
      <c r="D1933" s="10">
        <v>-3932.6</v>
      </c>
      <c r="E1933" s="10">
        <v>-4320.2700000000004</v>
      </c>
      <c r="F1933" s="10">
        <v>-5173.5</v>
      </c>
      <c r="G1933" s="10">
        <v>-4946.53</v>
      </c>
      <c r="H1933" s="10">
        <v>-3851.8</v>
      </c>
      <c r="I1933" s="10">
        <v>-4628.97</v>
      </c>
      <c r="J1933" s="10">
        <v>-3440.3</v>
      </c>
      <c r="K1933" s="10">
        <v>-2807.22</v>
      </c>
      <c r="L1933" s="10">
        <f t="shared" si="136"/>
        <v>-40214.54</v>
      </c>
    </row>
    <row r="1934" spans="1:12" ht="13" hidden="1" x14ac:dyDescent="0.15">
      <c r="A1934" s="9" t="s">
        <v>340</v>
      </c>
      <c r="B1934" s="10">
        <v>-220158.3</v>
      </c>
      <c r="C1934" s="10">
        <v>-252117.26</v>
      </c>
      <c r="D1934" s="10">
        <v>162825.26</v>
      </c>
      <c r="E1934" s="10">
        <v>-265551.65999999997</v>
      </c>
      <c r="F1934" s="10">
        <v>-149450.01999999999</v>
      </c>
      <c r="G1934" s="10">
        <v>-176839</v>
      </c>
      <c r="H1934" s="10">
        <v>-143559.17000000001</v>
      </c>
      <c r="I1934" s="10">
        <v>-262741.13</v>
      </c>
      <c r="J1934" s="10">
        <v>-147614.63</v>
      </c>
      <c r="K1934" s="10">
        <v>-78257.22</v>
      </c>
      <c r="L1934" s="10">
        <f t="shared" si="136"/>
        <v>-1533463.1300000001</v>
      </c>
    </row>
    <row r="1935" spans="1:12" ht="13" hidden="1" x14ac:dyDescent="0.15">
      <c r="A1935" s="9" t="s">
        <v>341</v>
      </c>
      <c r="B1935" s="10">
        <v>-6616.7</v>
      </c>
      <c r="C1935" s="10">
        <v>-9159.07</v>
      </c>
      <c r="D1935" s="10">
        <v>-9216.51</v>
      </c>
      <c r="E1935" s="10">
        <v>-9205.7800000000007</v>
      </c>
      <c r="F1935" s="10">
        <v>-10916.45</v>
      </c>
      <c r="G1935" s="10">
        <v>-10517.49</v>
      </c>
      <c r="H1935" s="10">
        <v>-8372.08</v>
      </c>
      <c r="I1935" s="10">
        <v>-12156.75</v>
      </c>
      <c r="J1935" s="10">
        <v>-9074.9</v>
      </c>
      <c r="K1935" s="10">
        <v>-6309.2</v>
      </c>
      <c r="L1935" s="10">
        <f t="shared" si="136"/>
        <v>-91544.929999999978</v>
      </c>
    </row>
    <row r="1936" spans="1:12" ht="13" hidden="1" x14ac:dyDescent="0.15">
      <c r="A1936" s="9" t="s">
        <v>342</v>
      </c>
      <c r="B1936" s="10">
        <v>-6071.06</v>
      </c>
      <c r="C1936" s="10">
        <v>-5912.77</v>
      </c>
      <c r="D1936" s="10">
        <v>-6147.44</v>
      </c>
      <c r="E1936" s="10">
        <v>-7319.15</v>
      </c>
      <c r="F1936" s="10">
        <v>-5791.58</v>
      </c>
      <c r="G1936" s="10">
        <v>-5933.32</v>
      </c>
      <c r="H1936" s="10">
        <v>-2770.36</v>
      </c>
      <c r="I1936" s="10">
        <v>-4355.83</v>
      </c>
      <c r="J1936" s="10">
        <v>-1716.98</v>
      </c>
      <c r="K1936" s="10">
        <v>-2757.78</v>
      </c>
      <c r="L1936" s="10">
        <f t="shared" si="136"/>
        <v>-48776.270000000004</v>
      </c>
    </row>
    <row r="1937" spans="1:12" ht="13" hidden="1" x14ac:dyDescent="0.15">
      <c r="A1937" s="9" t="s">
        <v>343</v>
      </c>
      <c r="B1937" s="10">
        <v>730956.72</v>
      </c>
      <c r="C1937" s="10">
        <v>827950.59</v>
      </c>
      <c r="D1937" s="10">
        <v>571846.05000000005</v>
      </c>
      <c r="E1937" s="10">
        <v>1111779.67</v>
      </c>
      <c r="F1937" s="10">
        <v>1072502.05</v>
      </c>
      <c r="G1937" s="10">
        <v>1064830.77</v>
      </c>
      <c r="H1937" s="10">
        <v>1461718.8</v>
      </c>
      <c r="I1937" s="10">
        <v>1492329.27</v>
      </c>
      <c r="J1937" s="10">
        <v>1532466.97</v>
      </c>
      <c r="K1937" s="10">
        <v>861915.16</v>
      </c>
      <c r="L1937" s="10">
        <f t="shared" si="136"/>
        <v>10728296.050000001</v>
      </c>
    </row>
    <row r="1938" spans="1:12" ht="13" hidden="1" x14ac:dyDescent="0.15">
      <c r="A1938" s="9" t="s">
        <v>344</v>
      </c>
      <c r="B1938" s="10">
        <v>-10179.35</v>
      </c>
      <c r="C1938" s="10">
        <v>-7111.29</v>
      </c>
      <c r="D1938" s="10">
        <v>-8153.36</v>
      </c>
      <c r="E1938" s="10">
        <v>-11871.12</v>
      </c>
      <c r="F1938" s="10">
        <v>-7501.69</v>
      </c>
      <c r="G1938" s="10">
        <v>-9674.01</v>
      </c>
      <c r="H1938" s="10">
        <v>-9420.08</v>
      </c>
      <c r="I1938" s="10">
        <v>-14500.25</v>
      </c>
      <c r="J1938" s="10">
        <v>-13831.64</v>
      </c>
      <c r="K1938" s="10">
        <v>-10973.64</v>
      </c>
      <c r="L1938" s="10">
        <f t="shared" si="136"/>
        <v>-103216.43000000001</v>
      </c>
    </row>
    <row r="1939" spans="1:12" ht="13" hidden="1" x14ac:dyDescent="0.15">
      <c r="A1939" s="9" t="s">
        <v>345</v>
      </c>
      <c r="B1939" s="10">
        <v>-7059.16</v>
      </c>
      <c r="C1939" s="10">
        <v>-6294.12</v>
      </c>
      <c r="D1939" s="10">
        <v>-6160.59</v>
      </c>
      <c r="E1939" s="10">
        <v>-6016.39</v>
      </c>
      <c r="F1939" s="10">
        <v>-5033.42</v>
      </c>
      <c r="G1939" s="10">
        <v>-6044.71</v>
      </c>
      <c r="H1939" s="10">
        <v>-4979.26</v>
      </c>
      <c r="I1939" s="10">
        <v>-5351.91</v>
      </c>
      <c r="J1939" s="10">
        <v>-5193.3999999999996</v>
      </c>
      <c r="K1939" s="10">
        <v>-3648.84</v>
      </c>
      <c r="L1939" s="10">
        <f t="shared" si="136"/>
        <v>-55781.8</v>
      </c>
    </row>
    <row r="1940" spans="1:12" ht="13" hidden="1" x14ac:dyDescent="0.15">
      <c r="A1940" s="9" t="s">
        <v>346</v>
      </c>
      <c r="B1940" s="10">
        <v>-22386.5</v>
      </c>
      <c r="C1940" s="10">
        <v>-23241.68</v>
      </c>
      <c r="D1940" s="10">
        <v>-21744.78</v>
      </c>
      <c r="E1940" s="10">
        <v>-20685.02</v>
      </c>
      <c r="F1940" s="10">
        <v>-20553.55</v>
      </c>
      <c r="G1940" s="10">
        <v>-22753.14</v>
      </c>
      <c r="H1940" s="10">
        <v>-20567.689999999999</v>
      </c>
      <c r="I1940" s="10">
        <v>-19092.41</v>
      </c>
      <c r="J1940" s="10">
        <v>-19701.43</v>
      </c>
      <c r="K1940" s="10">
        <v>-17957.689999999999</v>
      </c>
      <c r="L1940" s="10">
        <f t="shared" si="136"/>
        <v>-208683.88999999998</v>
      </c>
    </row>
    <row r="1941" spans="1:12" ht="13" hidden="1" x14ac:dyDescent="0.15">
      <c r="A1941" s="9" t="s">
        <v>347</v>
      </c>
      <c r="B1941" s="10">
        <v>0</v>
      </c>
      <c r="C1941" s="10">
        <v>0</v>
      </c>
      <c r="D1941" s="10">
        <v>0</v>
      </c>
      <c r="E1941" s="10">
        <v>0</v>
      </c>
      <c r="F1941" s="10">
        <v>0</v>
      </c>
      <c r="G1941" s="10">
        <v>0</v>
      </c>
      <c r="H1941" s="10">
        <v>0</v>
      </c>
      <c r="I1941" s="10">
        <v>0</v>
      </c>
      <c r="J1941" s="10">
        <v>389694.06</v>
      </c>
      <c r="K1941" s="10">
        <v>0</v>
      </c>
      <c r="L1941" s="10">
        <f t="shared" si="136"/>
        <v>389694.06</v>
      </c>
    </row>
    <row r="1942" spans="1:12" ht="13" hidden="1" x14ac:dyDescent="0.15">
      <c r="A1942" s="9" t="s">
        <v>348</v>
      </c>
      <c r="B1942" s="10">
        <v>0</v>
      </c>
      <c r="C1942" s="10">
        <v>0</v>
      </c>
      <c r="D1942" s="10">
        <v>0</v>
      </c>
      <c r="E1942" s="10">
        <v>0</v>
      </c>
      <c r="F1942" s="10">
        <v>0</v>
      </c>
      <c r="G1942" s="10">
        <v>0</v>
      </c>
      <c r="H1942" s="10">
        <v>0</v>
      </c>
      <c r="I1942" s="10">
        <v>0</v>
      </c>
      <c r="J1942" s="10">
        <v>-389168.95</v>
      </c>
      <c r="K1942" s="10">
        <v>0</v>
      </c>
      <c r="L1942" s="10">
        <f t="shared" si="136"/>
        <v>-389168.95</v>
      </c>
    </row>
    <row r="1943" spans="1:12" ht="13" hidden="1" x14ac:dyDescent="0.15">
      <c r="A1943" s="19" t="s">
        <v>331</v>
      </c>
      <c r="B1943" s="16">
        <f t="shared" ref="B1943:L1943" si="137">SUM(B1926:B1942)</f>
        <v>1.0913936421275139E-11</v>
      </c>
      <c r="C1943" s="16">
        <f t="shared" si="137"/>
        <v>8.3673512563109398E-11</v>
      </c>
      <c r="D1943" s="16">
        <f t="shared" si="137"/>
        <v>9.822542779147625E-11</v>
      </c>
      <c r="E1943" s="16">
        <f t="shared" si="137"/>
        <v>2.5465851649641991E-11</v>
      </c>
      <c r="F1943" s="16">
        <f t="shared" si="137"/>
        <v>3.2741809263825417E-11</v>
      </c>
      <c r="G1943" s="16">
        <f t="shared" si="137"/>
        <v>-1.4551915228366852E-11</v>
      </c>
      <c r="H1943" s="16">
        <f t="shared" si="137"/>
        <v>2.5465851649641991E-11</v>
      </c>
      <c r="I1943" s="16">
        <f t="shared" si="137"/>
        <v>-1.673470251262188E-10</v>
      </c>
      <c r="J1943" s="16">
        <f t="shared" si="137"/>
        <v>0</v>
      </c>
      <c r="K1943" s="16">
        <f t="shared" si="137"/>
        <v>1.6007106751203537E-10</v>
      </c>
      <c r="L1943" s="16">
        <f t="shared" si="137"/>
        <v>1.6880221664905548E-9</v>
      </c>
    </row>
    <row r="1944" spans="1:12" ht="13" x14ac:dyDescent="0.15">
      <c r="A1944" s="8" t="s">
        <v>349</v>
      </c>
      <c r="B1944" s="7">
        <v>6.9849193096160889E-10</v>
      </c>
      <c r="C1944" s="7">
        <v>1.3969838619232178E-9</v>
      </c>
      <c r="D1944" s="7">
        <v>0</v>
      </c>
      <c r="E1944" s="7">
        <v>0</v>
      </c>
      <c r="F1944" s="7">
        <v>-2.3283064365386963E-9</v>
      </c>
      <c r="G1944" s="7">
        <v>-1.6298145055770874E-9</v>
      </c>
      <c r="H1944" s="7">
        <v>-8.3673512563109398E-10</v>
      </c>
      <c r="I1944" s="7">
        <v>-7.4578565545380116E-11</v>
      </c>
      <c r="J1944" s="7">
        <v>6.6938810050487518E-10</v>
      </c>
      <c r="K1944" s="7">
        <v>-1.1350493878126144E-9</v>
      </c>
      <c r="L1944" s="7">
        <v>-3.2396201277151704E-9</v>
      </c>
    </row>
    <row r="1945" spans="1:12" ht="13" hidden="1" x14ac:dyDescent="0.15">
      <c r="A1945" s="9" t="s">
        <v>350</v>
      </c>
      <c r="B1945" s="10">
        <v>8100068.2000000002</v>
      </c>
      <c r="C1945" s="10">
        <v>8796328.1300000008</v>
      </c>
      <c r="D1945" s="10">
        <v>8777708.5199999996</v>
      </c>
      <c r="E1945" s="10">
        <v>10572576.890000001</v>
      </c>
      <c r="F1945" s="10">
        <v>10125848.289999999</v>
      </c>
      <c r="G1945" s="10">
        <v>10532768.02</v>
      </c>
      <c r="H1945" s="10">
        <v>12878963.109999999</v>
      </c>
      <c r="I1945" s="10">
        <v>12876357.83</v>
      </c>
      <c r="J1945" s="10">
        <v>12953860.869999999</v>
      </c>
      <c r="K1945" s="10">
        <v>8507772.5999999996</v>
      </c>
      <c r="L1945" s="10">
        <f t="shared" ref="L1945:L1961" si="138">SUM(B1945:K1945)</f>
        <v>104122252.45999999</v>
      </c>
    </row>
    <row r="1946" spans="1:12" ht="13" hidden="1" x14ac:dyDescent="0.15">
      <c r="A1946" s="9" t="s">
        <v>351</v>
      </c>
      <c r="B1946" s="10">
        <v>-249795.95</v>
      </c>
      <c r="C1946" s="10">
        <v>-283160.51</v>
      </c>
      <c r="D1946" s="10">
        <v>-363712.59</v>
      </c>
      <c r="E1946" s="10">
        <v>-361850.26</v>
      </c>
      <c r="F1946" s="10">
        <v>-250822.56</v>
      </c>
      <c r="G1946" s="10">
        <v>-238277.33</v>
      </c>
      <c r="H1946" s="10">
        <v>-257499.39</v>
      </c>
      <c r="I1946" s="10">
        <v>-232740</v>
      </c>
      <c r="J1946" s="10">
        <v>-134653.34</v>
      </c>
      <c r="K1946" s="10">
        <v>-95968.72</v>
      </c>
      <c r="L1946" s="10">
        <f t="shared" si="138"/>
        <v>-2468480.6500000004</v>
      </c>
    </row>
    <row r="1947" spans="1:12" ht="13" hidden="1" x14ac:dyDescent="0.15">
      <c r="A1947" s="9" t="s">
        <v>352</v>
      </c>
      <c r="B1947" s="10">
        <v>-213264.87</v>
      </c>
      <c r="C1947" s="10">
        <v>-209952.01</v>
      </c>
      <c r="D1947" s="10">
        <v>-202211.43</v>
      </c>
      <c r="E1947" s="10">
        <v>-278338.86</v>
      </c>
      <c r="F1947" s="10">
        <v>-141845.04999999999</v>
      </c>
      <c r="G1947" s="10">
        <v>-136786.32999999999</v>
      </c>
      <c r="H1947" s="10">
        <v>-74408.070000000007</v>
      </c>
      <c r="I1947" s="10">
        <v>-98337.86</v>
      </c>
      <c r="J1947" s="10">
        <v>-101302.54</v>
      </c>
      <c r="K1947" s="10">
        <v>-131692.29999999999</v>
      </c>
      <c r="L1947" s="10">
        <f t="shared" si="138"/>
        <v>-1588139.3200000003</v>
      </c>
    </row>
    <row r="1948" spans="1:12" ht="13" hidden="1" x14ac:dyDescent="0.15">
      <c r="A1948" s="9" t="s">
        <v>353</v>
      </c>
      <c r="B1948" s="10">
        <v>-101793.52</v>
      </c>
      <c r="C1948" s="10">
        <v>-71112.929999999993</v>
      </c>
      <c r="D1948" s="10">
        <v>-81533.59</v>
      </c>
      <c r="E1948" s="10">
        <v>-118711.13</v>
      </c>
      <c r="F1948" s="10">
        <v>-75016.84</v>
      </c>
      <c r="G1948" s="10">
        <v>-96740.13</v>
      </c>
      <c r="H1948" s="10">
        <v>-94200.78</v>
      </c>
      <c r="I1948" s="10">
        <v>-145002.48000000001</v>
      </c>
      <c r="J1948" s="10">
        <v>-138316.4</v>
      </c>
      <c r="K1948" s="10">
        <v>-109736.28</v>
      </c>
      <c r="L1948" s="10">
        <f t="shared" si="138"/>
        <v>-1032164.0800000001</v>
      </c>
    </row>
    <row r="1949" spans="1:12" ht="13" hidden="1" x14ac:dyDescent="0.15">
      <c r="A1949" s="9" t="s">
        <v>354</v>
      </c>
      <c r="B1949" s="10">
        <v>-16652.86</v>
      </c>
      <c r="C1949" s="10">
        <v>-13884.12</v>
      </c>
      <c r="D1949" s="10">
        <v>-14409.26</v>
      </c>
      <c r="E1949" s="10">
        <v>-12702.56</v>
      </c>
      <c r="F1949" s="10">
        <v>-12851.13</v>
      </c>
      <c r="G1949" s="10">
        <v>-15244.73</v>
      </c>
      <c r="H1949" s="10">
        <v>-12515.75</v>
      </c>
      <c r="I1949" s="10">
        <v>-21863.9</v>
      </c>
      <c r="J1949" s="10">
        <v>-12983.05</v>
      </c>
      <c r="K1949" s="10">
        <v>-17906.400000000001</v>
      </c>
      <c r="L1949" s="10">
        <f t="shared" si="138"/>
        <v>-151013.75999999998</v>
      </c>
    </row>
    <row r="1950" spans="1:12" ht="13" hidden="1" x14ac:dyDescent="0.15">
      <c r="A1950" s="9" t="s">
        <v>355</v>
      </c>
      <c r="B1950" s="10">
        <v>-70591.64</v>
      </c>
      <c r="C1950" s="10">
        <v>-62941.15</v>
      </c>
      <c r="D1950" s="10">
        <v>-61605.86</v>
      </c>
      <c r="E1950" s="10">
        <v>-60163.9</v>
      </c>
      <c r="F1950" s="10">
        <v>-50334.27</v>
      </c>
      <c r="G1950" s="10">
        <v>-60447.08</v>
      </c>
      <c r="H1950" s="10">
        <v>-49792.62</v>
      </c>
      <c r="I1950" s="10">
        <v>-53519.18</v>
      </c>
      <c r="J1950" s="10">
        <v>-51933.95</v>
      </c>
      <c r="K1950" s="10">
        <v>-36488.339999999997</v>
      </c>
      <c r="L1950" s="10">
        <f t="shared" si="138"/>
        <v>-557817.99</v>
      </c>
    </row>
    <row r="1951" spans="1:12" ht="13" hidden="1" x14ac:dyDescent="0.15">
      <c r="A1951" s="9" t="s">
        <v>356</v>
      </c>
      <c r="B1951" s="10">
        <v>-2109685.27</v>
      </c>
      <c r="C1951" s="10">
        <v>-2493228.23</v>
      </c>
      <c r="D1951" s="10">
        <v>-3096666.33</v>
      </c>
      <c r="E1951" s="10">
        <v>-3394170.84</v>
      </c>
      <c r="F1951" s="10">
        <v>-4299853.7300000004</v>
      </c>
      <c r="G1951" s="10">
        <v>-4310203.37</v>
      </c>
      <c r="H1951" s="10">
        <v>-7179184.5499999998</v>
      </c>
      <c r="I1951" s="10">
        <v>-6277620.1399999997</v>
      </c>
      <c r="J1951" s="10">
        <v>-7490931.5199999996</v>
      </c>
      <c r="K1951" s="10">
        <v>-4064283.34</v>
      </c>
      <c r="L1951" s="10">
        <f t="shared" si="138"/>
        <v>-44715827.320000008</v>
      </c>
    </row>
    <row r="1952" spans="1:12" ht="13" hidden="1" x14ac:dyDescent="0.15">
      <c r="A1952" s="9" t="s">
        <v>357</v>
      </c>
      <c r="B1952" s="10">
        <v>-223865.02</v>
      </c>
      <c r="C1952" s="10">
        <v>-232416.85</v>
      </c>
      <c r="D1952" s="10">
        <v>-217447.76</v>
      </c>
      <c r="E1952" s="10">
        <v>-206850.25</v>
      </c>
      <c r="F1952" s="10">
        <v>-205535.54</v>
      </c>
      <c r="G1952" s="10">
        <v>-227531.47</v>
      </c>
      <c r="H1952" s="10">
        <v>-205676.94</v>
      </c>
      <c r="I1952" s="10">
        <v>-190924.05</v>
      </c>
      <c r="J1952" s="10">
        <v>-197014.32</v>
      </c>
      <c r="K1952" s="10">
        <v>-179576.87</v>
      </c>
      <c r="L1952" s="10">
        <f t="shared" si="138"/>
        <v>-2086839.0699999998</v>
      </c>
    </row>
    <row r="1953" spans="1:12" ht="13" hidden="1" x14ac:dyDescent="0.15">
      <c r="A1953" s="9" t="s">
        <v>358</v>
      </c>
      <c r="B1953" s="10">
        <v>-241473.71</v>
      </c>
      <c r="C1953" s="10">
        <v>-209871.66</v>
      </c>
      <c r="D1953" s="10">
        <v>-167355.21</v>
      </c>
      <c r="E1953" s="10">
        <v>-169795.01</v>
      </c>
      <c r="F1953" s="10">
        <v>-227534.88</v>
      </c>
      <c r="G1953" s="10">
        <v>-231733.54</v>
      </c>
      <c r="H1953" s="10">
        <v>-217634.25</v>
      </c>
      <c r="I1953" s="10">
        <v>-241949.19</v>
      </c>
      <c r="J1953" s="10">
        <v>-222925.54</v>
      </c>
      <c r="K1953" s="10">
        <v>-241066.89</v>
      </c>
      <c r="L1953" s="10">
        <f t="shared" si="138"/>
        <v>-2171339.88</v>
      </c>
    </row>
    <row r="1954" spans="1:12" ht="13" hidden="1" x14ac:dyDescent="0.15">
      <c r="A1954" s="9" t="s">
        <v>359</v>
      </c>
      <c r="B1954" s="10">
        <v>0</v>
      </c>
      <c r="C1954" s="10">
        <v>-72205.100000000006</v>
      </c>
      <c r="D1954" s="10">
        <v>-778523.04</v>
      </c>
      <c r="E1954" s="10">
        <v>-704841.69</v>
      </c>
      <c r="F1954" s="10">
        <v>-551122.27</v>
      </c>
      <c r="G1954" s="10">
        <v>-537239.51</v>
      </c>
      <c r="H1954" s="10">
        <v>-437178.12</v>
      </c>
      <c r="I1954" s="10">
        <v>-619079.93000000005</v>
      </c>
      <c r="J1954" s="10">
        <v>-428516.21</v>
      </c>
      <c r="K1954" s="10">
        <v>-250562.72</v>
      </c>
      <c r="L1954" s="10">
        <f t="shared" si="138"/>
        <v>-4379268.5900000008</v>
      </c>
    </row>
    <row r="1955" spans="1:12" ht="13" hidden="1" x14ac:dyDescent="0.15">
      <c r="A1955" s="9" t="s">
        <v>360</v>
      </c>
      <c r="B1955" s="10">
        <v>-36078.800000000003</v>
      </c>
      <c r="C1955" s="10">
        <v>-35054.730000000003</v>
      </c>
      <c r="D1955" s="10">
        <v>-39325.949999999997</v>
      </c>
      <c r="E1955" s="10">
        <v>-43202.74</v>
      </c>
      <c r="F1955" s="10">
        <v>-51735.01</v>
      </c>
      <c r="G1955" s="10">
        <v>-49465.24</v>
      </c>
      <c r="H1955" s="10">
        <v>-38518</v>
      </c>
      <c r="I1955" s="10">
        <v>-46289.67</v>
      </c>
      <c r="J1955" s="10">
        <v>-34403.01</v>
      </c>
      <c r="K1955" s="10">
        <v>-28072.19</v>
      </c>
      <c r="L1955" s="10">
        <f t="shared" si="138"/>
        <v>-402145.33999999997</v>
      </c>
    </row>
    <row r="1956" spans="1:12" ht="13" hidden="1" x14ac:dyDescent="0.15">
      <c r="A1956" s="9" t="s">
        <v>361</v>
      </c>
      <c r="B1956" s="10">
        <v>-93644.14</v>
      </c>
      <c r="C1956" s="10">
        <v>-122123.93</v>
      </c>
      <c r="D1956" s="10">
        <v>-119446.52</v>
      </c>
      <c r="E1956" s="10">
        <v>-116547.26</v>
      </c>
      <c r="F1956" s="10">
        <v>-109164.64</v>
      </c>
      <c r="G1956" s="10">
        <v>-105174.91</v>
      </c>
      <c r="H1956" s="10">
        <v>-83720.88</v>
      </c>
      <c r="I1956" s="10">
        <v>-121567.44</v>
      </c>
      <c r="J1956" s="10">
        <v>-90748.91</v>
      </c>
      <c r="K1956" s="10">
        <v>-63092.01</v>
      </c>
      <c r="L1956" s="10">
        <f t="shared" si="138"/>
        <v>-1025230.64</v>
      </c>
    </row>
    <row r="1957" spans="1:12" ht="13" hidden="1" x14ac:dyDescent="0.15">
      <c r="A1957" s="9" t="s">
        <v>362</v>
      </c>
      <c r="B1957" s="10">
        <v>-60710.65</v>
      </c>
      <c r="C1957" s="10">
        <v>-59127.69</v>
      </c>
      <c r="D1957" s="10">
        <v>-61474.46</v>
      </c>
      <c r="E1957" s="10">
        <v>-73191.37</v>
      </c>
      <c r="F1957" s="10">
        <v>-57915.81</v>
      </c>
      <c r="G1957" s="10">
        <v>-59333.22</v>
      </c>
      <c r="H1957" s="10">
        <v>-27703.65</v>
      </c>
      <c r="I1957" s="10">
        <v>-43558.33</v>
      </c>
      <c r="J1957" s="10">
        <v>-17169.86</v>
      </c>
      <c r="K1957" s="10">
        <v>-27577.759999999998</v>
      </c>
      <c r="L1957" s="10">
        <f t="shared" si="138"/>
        <v>-487762.8</v>
      </c>
    </row>
    <row r="1958" spans="1:12" ht="13" hidden="1" x14ac:dyDescent="0.15">
      <c r="A1958" s="9" t="s">
        <v>363</v>
      </c>
      <c r="B1958" s="10">
        <v>-556078.96</v>
      </c>
      <c r="C1958" s="10">
        <v>-572197.57999999996</v>
      </c>
      <c r="D1958" s="10">
        <v>-487938</v>
      </c>
      <c r="E1958" s="10">
        <v>-795752.11</v>
      </c>
      <c r="F1958" s="10">
        <v>-564437.47</v>
      </c>
      <c r="G1958" s="10">
        <v>-629490.72</v>
      </c>
      <c r="H1958" s="10">
        <v>-580123.19999999995</v>
      </c>
      <c r="I1958" s="10">
        <v>-822751.95</v>
      </c>
      <c r="J1958" s="10">
        <v>-549603.24</v>
      </c>
      <c r="K1958" s="10">
        <v>-459387.46</v>
      </c>
      <c r="L1958" s="10">
        <f t="shared" si="138"/>
        <v>-6017760.6900000004</v>
      </c>
    </row>
    <row r="1959" spans="1:12" ht="13" hidden="1" x14ac:dyDescent="0.15">
      <c r="A1959" s="9" t="s">
        <v>364</v>
      </c>
      <c r="B1959" s="10">
        <v>-2204612.63</v>
      </c>
      <c r="C1959" s="10">
        <v>-2521172.4700000002</v>
      </c>
      <c r="D1959" s="10">
        <v>-1644639.68</v>
      </c>
      <c r="E1959" s="10">
        <v>-2429494.04</v>
      </c>
      <c r="F1959" s="10">
        <v>-2233498.2200000002</v>
      </c>
      <c r="G1959" s="10">
        <v>-2250018.16</v>
      </c>
      <c r="H1959" s="10">
        <v>-2333197.31</v>
      </c>
      <c r="I1959" s="10">
        <v>-2649809.37</v>
      </c>
      <c r="J1959" s="10">
        <v>-2113373.8199999998</v>
      </c>
      <c r="K1959" s="10">
        <v>-1943379.51</v>
      </c>
      <c r="L1959" s="10">
        <f t="shared" si="138"/>
        <v>-22323195.210000005</v>
      </c>
    </row>
    <row r="1960" spans="1:12" ht="13" hidden="1" x14ac:dyDescent="0.15">
      <c r="A1960" s="9" t="s">
        <v>365</v>
      </c>
      <c r="B1960" s="10">
        <v>-1921820.18</v>
      </c>
      <c r="C1960" s="10">
        <v>-1837879.17</v>
      </c>
      <c r="D1960" s="10">
        <v>-1441418.84</v>
      </c>
      <c r="E1960" s="10">
        <v>-1806964.87</v>
      </c>
      <c r="F1960" s="10">
        <v>-1294180.8700000001</v>
      </c>
      <c r="G1960" s="10">
        <v>-1585082.28</v>
      </c>
      <c r="H1960" s="10">
        <v>-1256638.25</v>
      </c>
      <c r="I1960" s="10">
        <v>-1305076.42</v>
      </c>
      <c r="J1960" s="10">
        <v>-1130226.44</v>
      </c>
      <c r="K1960" s="10">
        <v>-698082.4</v>
      </c>
      <c r="L1960" s="10">
        <f t="shared" si="138"/>
        <v>-14277369.719999999</v>
      </c>
    </row>
    <row r="1961" spans="1:12" ht="13" hidden="1" x14ac:dyDescent="0.15">
      <c r="A1961" s="9" t="s">
        <v>366</v>
      </c>
      <c r="B1961" s="10">
        <v>0</v>
      </c>
      <c r="C1961" s="10">
        <v>0</v>
      </c>
      <c r="D1961" s="10">
        <v>0</v>
      </c>
      <c r="E1961" s="10">
        <v>0</v>
      </c>
      <c r="F1961" s="10">
        <v>0</v>
      </c>
      <c r="G1961" s="10">
        <v>0</v>
      </c>
      <c r="H1961" s="10">
        <v>-30971.35</v>
      </c>
      <c r="I1961" s="10">
        <v>-6267.92</v>
      </c>
      <c r="J1961" s="10">
        <v>-239758.72</v>
      </c>
      <c r="K1961" s="10">
        <v>-160899.41</v>
      </c>
      <c r="L1961" s="10">
        <f t="shared" si="138"/>
        <v>-437897.4</v>
      </c>
    </row>
    <row r="1962" spans="1:12" ht="13" hidden="1" x14ac:dyDescent="0.15">
      <c r="A1962" s="19" t="s">
        <v>349</v>
      </c>
      <c r="B1962" s="16">
        <f t="shared" ref="B1962:L1962" si="139">SUM(B1945:B1961)</f>
        <v>6.9849193096160889E-10</v>
      </c>
      <c r="C1962" s="16">
        <f t="shared" si="139"/>
        <v>1.3969838619232178E-9</v>
      </c>
      <c r="D1962" s="16">
        <f t="shared" si="139"/>
        <v>0</v>
      </c>
      <c r="E1962" s="16">
        <f t="shared" si="139"/>
        <v>0</v>
      </c>
      <c r="F1962" s="16">
        <f t="shared" si="139"/>
        <v>-2.3283064365386963E-9</v>
      </c>
      <c r="G1962" s="16">
        <f t="shared" si="139"/>
        <v>-1.6298145055770874E-9</v>
      </c>
      <c r="H1962" s="16">
        <f t="shared" si="139"/>
        <v>-8.3673512563109398E-10</v>
      </c>
      <c r="I1962" s="16">
        <f t="shared" si="139"/>
        <v>-7.4578565545380116E-11</v>
      </c>
      <c r="J1962" s="16">
        <f t="shared" si="139"/>
        <v>6.6938810050487518E-10</v>
      </c>
      <c r="K1962" s="16">
        <f t="shared" si="139"/>
        <v>-1.1350493878126144E-9</v>
      </c>
      <c r="L1962" s="16">
        <f t="shared" si="139"/>
        <v>-3.5041011869907379E-8</v>
      </c>
    </row>
    <row r="1963" spans="1:12" ht="13" x14ac:dyDescent="0.15">
      <c r="A1963" s="69" t="s">
        <v>367</v>
      </c>
      <c r="B1963" s="59">
        <f t="shared" ref="B1963:L1963" si="140">+B1908+B1912+B1924+B1943+B1962</f>
        <v>452717.92000000074</v>
      </c>
      <c r="C1963" s="59">
        <f t="shared" si="140"/>
        <v>360489.22000000143</v>
      </c>
      <c r="D1963" s="59">
        <f t="shared" si="140"/>
        <v>670516.78</v>
      </c>
      <c r="E1963" s="59">
        <f t="shared" si="140"/>
        <v>651039.33999999985</v>
      </c>
      <c r="F1963" s="59">
        <f t="shared" si="140"/>
        <v>1244988.0699999977</v>
      </c>
      <c r="G1963" s="59">
        <f t="shared" si="140"/>
        <v>884170.06999999844</v>
      </c>
      <c r="H1963" s="59">
        <f t="shared" si="140"/>
        <v>1115666.909999999</v>
      </c>
      <c r="I1963" s="59">
        <f t="shared" si="140"/>
        <v>1861555.0999999996</v>
      </c>
      <c r="J1963" s="59">
        <f t="shared" si="140"/>
        <v>1786085.5600000008</v>
      </c>
      <c r="K1963" s="59">
        <f t="shared" si="140"/>
        <v>9407853.0699999984</v>
      </c>
      <c r="L1963" s="59">
        <f t="shared" si="140"/>
        <v>18435082.039999966</v>
      </c>
    </row>
    <row r="1964" spans="1:12" ht="13" x14ac:dyDescent="0.15">
      <c r="A1964" s="23" t="s">
        <v>368</v>
      </c>
      <c r="B1964" s="16">
        <f t="shared" ref="B1964:L1964" si="141">+B1904+B1963</f>
        <v>12533757.059999989</v>
      </c>
      <c r="C1964" s="16">
        <f t="shared" si="141"/>
        <v>15909550.620000003</v>
      </c>
      <c r="D1964" s="16">
        <f t="shared" si="141"/>
        <v>19418357.570000004</v>
      </c>
      <c r="E1964" s="16">
        <f t="shared" si="141"/>
        <v>19312993.929999996</v>
      </c>
      <c r="F1964" s="16">
        <f t="shared" si="141"/>
        <v>19452624.969999995</v>
      </c>
      <c r="G1964" s="16">
        <f t="shared" si="141"/>
        <v>21275968.960000008</v>
      </c>
      <c r="H1964" s="16">
        <f t="shared" si="141"/>
        <v>26893270.469999995</v>
      </c>
      <c r="I1964" s="16">
        <f t="shared" si="141"/>
        <v>24685866.969999991</v>
      </c>
      <c r="J1964" s="16">
        <f t="shared" si="141"/>
        <v>25996648.009999998</v>
      </c>
      <c r="K1964" s="16">
        <f t="shared" si="141"/>
        <v>33463137.960000008</v>
      </c>
      <c r="L1964" s="16">
        <f t="shared" si="141"/>
        <v>218942176.51999992</v>
      </c>
    </row>
    <row r="1965" spans="1:12" ht="13" x14ac:dyDescent="0.15">
      <c r="A1965" s="6" t="s">
        <v>369</v>
      </c>
      <c r="B1965" s="7">
        <v>13821381.91</v>
      </c>
      <c r="C1965" s="7">
        <v>-2167526.92</v>
      </c>
      <c r="D1965" s="7">
        <v>-3068003.19</v>
      </c>
      <c r="E1965" s="7">
        <v>-7524156.1799999988</v>
      </c>
      <c r="F1965" s="7">
        <v>-508759.80000000005</v>
      </c>
      <c r="G1965" s="7">
        <v>-1485674.91</v>
      </c>
      <c r="H1965" s="7">
        <v>4235727.3999999994</v>
      </c>
      <c r="I1965" s="7">
        <v>-405281.89999999997</v>
      </c>
      <c r="J1965" s="7">
        <v>-5715582.5599999996</v>
      </c>
      <c r="K1965" s="7">
        <v>-118512.52</v>
      </c>
      <c r="L1965" s="7">
        <v>-2936388.6699999981</v>
      </c>
    </row>
    <row r="1966" spans="1:12" ht="13" hidden="1" x14ac:dyDescent="0.15">
      <c r="A1966" s="70" t="s">
        <v>370</v>
      </c>
      <c r="B1966" s="10">
        <v>-2525.64</v>
      </c>
      <c r="C1966" s="10">
        <v>-774.19</v>
      </c>
      <c r="D1966" s="10">
        <v>-1478.11</v>
      </c>
      <c r="E1966" s="10">
        <v>-1969.78</v>
      </c>
      <c r="F1966" s="10">
        <v>0</v>
      </c>
      <c r="G1966" s="10">
        <v>0</v>
      </c>
      <c r="H1966" s="10">
        <v>0</v>
      </c>
      <c r="I1966" s="10">
        <v>0</v>
      </c>
      <c r="J1966" s="10">
        <v>0</v>
      </c>
      <c r="K1966" s="10">
        <v>0</v>
      </c>
      <c r="L1966" s="10">
        <f t="shared" ref="L1966:L1971" si="142">SUM(B1966:K1966)</f>
        <v>-6747.7199999999993</v>
      </c>
    </row>
    <row r="1967" spans="1:12" ht="13" hidden="1" x14ac:dyDescent="0.15">
      <c r="A1967" s="70" t="s">
        <v>371</v>
      </c>
      <c r="B1967" s="10">
        <v>-1925.96</v>
      </c>
      <c r="C1967" s="10">
        <v>-603.70000000000005</v>
      </c>
      <c r="D1967" s="10">
        <v>-1133.22</v>
      </c>
      <c r="E1967" s="10">
        <v>-1510.17</v>
      </c>
      <c r="F1967" s="10">
        <v>0</v>
      </c>
      <c r="G1967" s="10">
        <v>0</v>
      </c>
      <c r="H1967" s="10">
        <v>0</v>
      </c>
      <c r="I1967" s="10">
        <v>0</v>
      </c>
      <c r="J1967" s="10">
        <v>0</v>
      </c>
      <c r="K1967" s="10">
        <v>0</v>
      </c>
      <c r="L1967" s="10">
        <f t="shared" si="142"/>
        <v>-5173.05</v>
      </c>
    </row>
    <row r="1968" spans="1:12" ht="13" hidden="1" x14ac:dyDescent="0.15">
      <c r="A1968" s="70" t="s">
        <v>372</v>
      </c>
      <c r="B1968" s="10">
        <v>-209411.3</v>
      </c>
      <c r="C1968" s="10">
        <v>-356213.07</v>
      </c>
      <c r="D1968" s="10">
        <v>-212300.32</v>
      </c>
      <c r="E1968" s="10">
        <v>-398968.09</v>
      </c>
      <c r="F1968" s="10">
        <v>-101368.45</v>
      </c>
      <c r="G1968" s="10">
        <v>-305289.99</v>
      </c>
      <c r="H1968" s="10">
        <v>-477964.86</v>
      </c>
      <c r="I1968" s="10">
        <v>-94998.59</v>
      </c>
      <c r="J1968" s="10">
        <v>-479040.76</v>
      </c>
      <c r="K1968" s="10">
        <v>-10266.52</v>
      </c>
      <c r="L1968" s="10">
        <f t="shared" si="142"/>
        <v>-2645821.9499999997</v>
      </c>
    </row>
    <row r="1969" spans="1:12" ht="13" hidden="1" x14ac:dyDescent="0.15">
      <c r="A1969" s="70" t="s">
        <v>373</v>
      </c>
      <c r="B1969" s="10">
        <v>14331871.470000001</v>
      </c>
      <c r="C1969" s="10">
        <v>-1472760.47</v>
      </c>
      <c r="D1969" s="10">
        <v>-2496798</v>
      </c>
      <c r="E1969" s="10">
        <v>-8899979</v>
      </c>
      <c r="F1969" s="10">
        <v>-264307</v>
      </c>
      <c r="G1969" s="10">
        <v>-997873.37</v>
      </c>
      <c r="H1969" s="10">
        <v>4887372</v>
      </c>
      <c r="I1969" s="10">
        <v>-521195</v>
      </c>
      <c r="J1969" s="10">
        <v>-5043857</v>
      </c>
      <c r="K1969" s="10">
        <v>0</v>
      </c>
      <c r="L1969" s="10">
        <f t="shared" si="142"/>
        <v>-477526.37000000011</v>
      </c>
    </row>
    <row r="1970" spans="1:12" ht="13" hidden="1" x14ac:dyDescent="0.15">
      <c r="A1970" s="70" t="s">
        <v>374</v>
      </c>
      <c r="B1970" s="10">
        <v>-210567.94</v>
      </c>
      <c r="C1970" s="10">
        <v>-237461.52</v>
      </c>
      <c r="D1970" s="10">
        <v>-284137</v>
      </c>
      <c r="E1970" s="10">
        <v>1913260.36</v>
      </c>
      <c r="F1970" s="10">
        <v>0</v>
      </c>
      <c r="G1970" s="10">
        <v>-843.33</v>
      </c>
      <c r="H1970" s="10">
        <v>0</v>
      </c>
      <c r="I1970" s="10">
        <v>352147</v>
      </c>
      <c r="J1970" s="10">
        <v>-3064.63</v>
      </c>
      <c r="K1970" s="10">
        <v>-4564</v>
      </c>
      <c r="L1970" s="10">
        <f t="shared" si="142"/>
        <v>1524768.9400000002</v>
      </c>
    </row>
    <row r="1971" spans="1:12" ht="13" hidden="1" x14ac:dyDescent="0.15">
      <c r="A1971" s="70" t="s">
        <v>376</v>
      </c>
      <c r="B1971" s="10">
        <v>-86058.72</v>
      </c>
      <c r="C1971" s="10">
        <v>-99713.97</v>
      </c>
      <c r="D1971" s="10">
        <v>-72156.539999999994</v>
      </c>
      <c r="E1971" s="10">
        <v>-134989.5</v>
      </c>
      <c r="F1971" s="10">
        <v>-143084.35</v>
      </c>
      <c r="G1971" s="10">
        <v>-181668.22</v>
      </c>
      <c r="H1971" s="10">
        <v>-173679.74</v>
      </c>
      <c r="I1971" s="10">
        <v>-141235.31</v>
      </c>
      <c r="J1971" s="10">
        <v>-189620.17</v>
      </c>
      <c r="K1971" s="10">
        <v>-103682</v>
      </c>
      <c r="L1971" s="10">
        <f t="shared" si="142"/>
        <v>-1325888.5199999998</v>
      </c>
    </row>
    <row r="1972" spans="1:12" ht="13" hidden="1" x14ac:dyDescent="0.15">
      <c r="A1972" s="71" t="s">
        <v>369</v>
      </c>
      <c r="B1972" s="61">
        <f t="shared" ref="B1972:L1972" si="143">SUM(B1966:B1971)</f>
        <v>13821381.91</v>
      </c>
      <c r="C1972" s="61">
        <f t="shared" si="143"/>
        <v>-2167526.92</v>
      </c>
      <c r="D1972" s="61">
        <f t="shared" si="143"/>
        <v>-3068003.19</v>
      </c>
      <c r="E1972" s="61">
        <f t="shared" si="143"/>
        <v>-7524156.1799999988</v>
      </c>
      <c r="F1972" s="61">
        <f t="shared" si="143"/>
        <v>-508759.80000000005</v>
      </c>
      <c r="G1972" s="61">
        <f t="shared" si="143"/>
        <v>-1485674.91</v>
      </c>
      <c r="H1972" s="61">
        <f t="shared" si="143"/>
        <v>4235727.3999999994</v>
      </c>
      <c r="I1972" s="61">
        <f t="shared" si="143"/>
        <v>-405281.89999999997</v>
      </c>
      <c r="J1972" s="61">
        <f t="shared" si="143"/>
        <v>-5715582.5599999996</v>
      </c>
      <c r="K1972" s="61">
        <f t="shared" si="143"/>
        <v>-118512.52</v>
      </c>
      <c r="L1972" s="61">
        <f t="shared" si="143"/>
        <v>-2936388.6699999995</v>
      </c>
    </row>
    <row r="1973" spans="1:12" ht="14" thickBot="1" x14ac:dyDescent="0.2">
      <c r="A1973" s="68" t="s">
        <v>377</v>
      </c>
      <c r="B1973" s="62">
        <f t="shared" ref="B1973:L1973" si="144">B1904+B1963+B1972</f>
        <v>26355138.969999991</v>
      </c>
      <c r="C1973" s="62">
        <f t="shared" si="144"/>
        <v>13742023.700000003</v>
      </c>
      <c r="D1973" s="62">
        <f t="shared" si="144"/>
        <v>16350354.380000005</v>
      </c>
      <c r="E1973" s="62">
        <f t="shared" si="144"/>
        <v>11788837.749999996</v>
      </c>
      <c r="F1973" s="62">
        <f t="shared" si="144"/>
        <v>18943865.169999994</v>
      </c>
      <c r="G1973" s="62">
        <f t="shared" si="144"/>
        <v>19790294.050000008</v>
      </c>
      <c r="H1973" s="62">
        <f t="shared" si="144"/>
        <v>31128997.869999994</v>
      </c>
      <c r="I1973" s="62">
        <f t="shared" si="144"/>
        <v>24280585.069999993</v>
      </c>
      <c r="J1973" s="62">
        <f t="shared" si="144"/>
        <v>20281065.449999999</v>
      </c>
      <c r="K1973" s="62">
        <f t="shared" si="144"/>
        <v>33344625.440000009</v>
      </c>
      <c r="L1973" s="62">
        <f t="shared" si="144"/>
        <v>216005787.84999993</v>
      </c>
    </row>
    <row r="1974" spans="1:12" ht="12" thickTop="1" x14ac:dyDescent="0.15"/>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34"/>
  <sheetViews>
    <sheetView zoomScaleNormal="100" workbookViewId="0"/>
  </sheetViews>
  <sheetFormatPr baseColWidth="10" defaultColWidth="9" defaultRowHeight="13" x14ac:dyDescent="0.15"/>
  <cols>
    <col min="1" max="1" width="48.75" style="3" bestFit="1" customWidth="1"/>
    <col min="2" max="11" width="18.5" style="28" bestFit="1" customWidth="1"/>
    <col min="12" max="12" width="19.75" style="28" bestFit="1" customWidth="1"/>
    <col min="13" max="16384" width="9" style="3"/>
  </cols>
  <sheetData>
    <row r="1" spans="1:12" x14ac:dyDescent="0.15">
      <c r="A1" s="29" t="s">
        <v>0</v>
      </c>
      <c r="B1" s="56"/>
      <c r="C1" s="56"/>
      <c r="D1" s="56"/>
      <c r="E1" s="56"/>
      <c r="F1" s="56"/>
      <c r="G1" s="56"/>
      <c r="H1" s="56"/>
      <c r="I1" s="56"/>
      <c r="J1" s="56"/>
      <c r="K1" s="56"/>
      <c r="L1" s="56"/>
    </row>
    <row r="2" spans="1:12" x14ac:dyDescent="0.15">
      <c r="A2" s="29" t="s">
        <v>1</v>
      </c>
      <c r="B2" s="56"/>
      <c r="C2" s="56"/>
      <c r="D2" s="56"/>
      <c r="E2" s="56"/>
      <c r="F2" s="56"/>
      <c r="G2" s="56"/>
      <c r="H2" s="56"/>
      <c r="I2" s="56"/>
      <c r="J2" s="56"/>
      <c r="K2" s="56"/>
      <c r="L2" s="56"/>
    </row>
    <row r="3" spans="1:12" x14ac:dyDescent="0.15">
      <c r="A3" s="29" t="s">
        <v>709</v>
      </c>
      <c r="B3" s="56"/>
      <c r="C3" s="56"/>
      <c r="D3" s="56"/>
      <c r="E3" s="56"/>
      <c r="F3" s="56"/>
      <c r="G3" s="56"/>
      <c r="H3" s="56"/>
      <c r="I3" s="56"/>
      <c r="J3" s="56"/>
      <c r="K3" s="56"/>
      <c r="L3" s="56"/>
    </row>
    <row r="4" spans="1:12" x14ac:dyDescent="0.15">
      <c r="A4" s="29" t="s">
        <v>3</v>
      </c>
      <c r="B4" s="56"/>
      <c r="C4" s="56"/>
      <c r="D4" s="56"/>
      <c r="E4" s="56"/>
      <c r="F4" s="56"/>
      <c r="G4" s="56"/>
      <c r="H4" s="56"/>
      <c r="I4" s="56"/>
      <c r="J4" s="56"/>
      <c r="K4" s="56"/>
      <c r="L4" s="56"/>
    </row>
    <row r="5" spans="1:12" x14ac:dyDescent="0.15">
      <c r="A5" s="29" t="s">
        <v>4</v>
      </c>
      <c r="B5" s="56"/>
      <c r="C5" s="56"/>
      <c r="D5" s="56"/>
      <c r="E5" s="56"/>
      <c r="F5" s="56"/>
      <c r="G5" s="56"/>
      <c r="H5" s="56"/>
      <c r="I5" s="56"/>
      <c r="J5" s="56"/>
      <c r="K5" s="56"/>
      <c r="L5" s="56"/>
    </row>
    <row r="6" spans="1:12" x14ac:dyDescent="0.15">
      <c r="A6" s="29" t="s">
        <v>5</v>
      </c>
      <c r="B6" s="56"/>
      <c r="C6" s="56"/>
      <c r="D6" s="56"/>
      <c r="E6" s="56"/>
      <c r="F6" s="56"/>
      <c r="G6" s="56"/>
      <c r="H6" s="56"/>
      <c r="I6" s="56"/>
      <c r="J6" s="56"/>
      <c r="K6" s="56"/>
      <c r="L6" s="56"/>
    </row>
    <row r="7" spans="1:12" x14ac:dyDescent="0.15">
      <c r="A7" s="4" t="s">
        <v>6</v>
      </c>
      <c r="B7" s="58" t="s">
        <v>7</v>
      </c>
      <c r="C7" s="58" t="s">
        <v>8</v>
      </c>
      <c r="D7" s="58" t="s">
        <v>9</v>
      </c>
      <c r="E7" s="58" t="s">
        <v>10</v>
      </c>
      <c r="F7" s="58" t="s">
        <v>11</v>
      </c>
      <c r="G7" s="58" t="s">
        <v>12</v>
      </c>
      <c r="H7" s="58" t="s">
        <v>13</v>
      </c>
      <c r="I7" s="58" t="s">
        <v>14</v>
      </c>
      <c r="J7" s="58" t="s">
        <v>15</v>
      </c>
      <c r="K7" s="58" t="s">
        <v>16</v>
      </c>
      <c r="L7" s="58" t="s">
        <v>17</v>
      </c>
    </row>
    <row r="8" spans="1:12" x14ac:dyDescent="0.15">
      <c r="A8" s="4" t="s">
        <v>18</v>
      </c>
      <c r="B8" s="58" t="s">
        <v>19</v>
      </c>
      <c r="C8" s="58" t="s">
        <v>19</v>
      </c>
      <c r="D8" s="58" t="s">
        <v>19</v>
      </c>
      <c r="E8" s="58" t="s">
        <v>19</v>
      </c>
      <c r="F8" s="58" t="s">
        <v>19</v>
      </c>
      <c r="G8" s="58" t="s">
        <v>19</v>
      </c>
      <c r="H8" s="58" t="s">
        <v>19</v>
      </c>
      <c r="I8" s="58" t="s">
        <v>19</v>
      </c>
      <c r="J8" s="58" t="s">
        <v>19</v>
      </c>
      <c r="K8" s="58" t="s">
        <v>19</v>
      </c>
      <c r="L8" s="58" t="s">
        <v>19</v>
      </c>
    </row>
    <row r="9" spans="1:12" x14ac:dyDescent="0.15">
      <c r="A9" s="6" t="s">
        <v>20</v>
      </c>
      <c r="B9" s="7"/>
      <c r="C9" s="7"/>
      <c r="D9" s="7"/>
      <c r="E9" s="7"/>
      <c r="F9" s="7"/>
      <c r="G9" s="7"/>
      <c r="H9" s="7"/>
      <c r="I9" s="7"/>
      <c r="J9" s="7"/>
      <c r="K9" s="7"/>
      <c r="L9" s="7"/>
    </row>
    <row r="10" spans="1:12" x14ac:dyDescent="0.15">
      <c r="A10" s="8" t="s">
        <v>62</v>
      </c>
      <c r="B10" s="7">
        <v>501101.61</v>
      </c>
      <c r="C10" s="7">
        <v>536201.27</v>
      </c>
      <c r="D10" s="7">
        <v>531247.65</v>
      </c>
      <c r="E10" s="7">
        <v>590159.43999999994</v>
      </c>
      <c r="F10" s="7">
        <v>653595.39999999991</v>
      </c>
      <c r="G10" s="7">
        <v>609399.36</v>
      </c>
      <c r="H10" s="7">
        <v>625233.15</v>
      </c>
      <c r="I10" s="7">
        <v>600731.32999999996</v>
      </c>
      <c r="J10" s="7">
        <v>544852.16000000015</v>
      </c>
      <c r="K10" s="7">
        <v>356286.22000000003</v>
      </c>
      <c r="L10" s="7">
        <v>5548807.5899999989</v>
      </c>
    </row>
    <row r="11" spans="1:12" hidden="1" x14ac:dyDescent="0.15">
      <c r="A11" s="14" t="s">
        <v>69</v>
      </c>
      <c r="B11" s="7"/>
      <c r="C11" s="7"/>
      <c r="D11" s="7"/>
      <c r="E11" s="7"/>
      <c r="F11" s="7"/>
      <c r="G11" s="7"/>
      <c r="H11" s="7"/>
      <c r="I11" s="7"/>
      <c r="J11" s="7"/>
      <c r="K11" s="7"/>
      <c r="L11" s="7"/>
    </row>
    <row r="12" spans="1:12" hidden="1" x14ac:dyDescent="0.15">
      <c r="A12" s="24" t="s">
        <v>70</v>
      </c>
      <c r="B12" s="7"/>
      <c r="C12" s="7"/>
      <c r="D12" s="7"/>
      <c r="E12" s="7"/>
      <c r="F12" s="7"/>
      <c r="G12" s="7"/>
      <c r="H12" s="7"/>
      <c r="I12" s="7"/>
      <c r="J12" s="7"/>
      <c r="K12" s="7"/>
      <c r="L12" s="7"/>
    </row>
    <row r="13" spans="1:12" hidden="1" x14ac:dyDescent="0.15">
      <c r="A13" s="25" t="s">
        <v>78</v>
      </c>
      <c r="B13" s="10">
        <v>0</v>
      </c>
      <c r="C13" s="10">
        <v>0</v>
      </c>
      <c r="D13" s="10">
        <v>0</v>
      </c>
      <c r="E13" s="10">
        <v>0</v>
      </c>
      <c r="F13" s="10">
        <v>0</v>
      </c>
      <c r="G13" s="10">
        <v>0</v>
      </c>
      <c r="H13" s="10">
        <v>0</v>
      </c>
      <c r="I13" s="10">
        <v>0</v>
      </c>
      <c r="J13" s="10">
        <v>106.56</v>
      </c>
      <c r="K13" s="10">
        <v>0</v>
      </c>
      <c r="L13" s="10">
        <f>SUM(B13:K13)</f>
        <v>106.56</v>
      </c>
    </row>
    <row r="14" spans="1:12" hidden="1" x14ac:dyDescent="0.15">
      <c r="A14" s="25" t="s">
        <v>79</v>
      </c>
      <c r="B14" s="10">
        <v>0</v>
      </c>
      <c r="C14" s="10">
        <v>0</v>
      </c>
      <c r="D14" s="10">
        <v>0</v>
      </c>
      <c r="E14" s="10">
        <v>0</v>
      </c>
      <c r="F14" s="10">
        <v>0</v>
      </c>
      <c r="G14" s="10">
        <v>0</v>
      </c>
      <c r="H14" s="10">
        <v>0</v>
      </c>
      <c r="I14" s="10">
        <v>0</v>
      </c>
      <c r="J14" s="10">
        <v>4.2300000000000004</v>
      </c>
      <c r="K14" s="10">
        <v>0</v>
      </c>
      <c r="L14" s="10">
        <f>SUM(B14:K14)</f>
        <v>4.2300000000000004</v>
      </c>
    </row>
    <row r="15" spans="1:12" hidden="1" x14ac:dyDescent="0.15">
      <c r="A15" s="26" t="s">
        <v>130</v>
      </c>
      <c r="B15" s="21">
        <f t="shared" ref="B15:L15" si="0">SUM(B13:B14)</f>
        <v>0</v>
      </c>
      <c r="C15" s="21">
        <f t="shared" si="0"/>
        <v>0</v>
      </c>
      <c r="D15" s="21">
        <f t="shared" si="0"/>
        <v>0</v>
      </c>
      <c r="E15" s="21">
        <f t="shared" si="0"/>
        <v>0</v>
      </c>
      <c r="F15" s="21">
        <f t="shared" si="0"/>
        <v>0</v>
      </c>
      <c r="G15" s="21">
        <f t="shared" si="0"/>
        <v>0</v>
      </c>
      <c r="H15" s="21">
        <f t="shared" si="0"/>
        <v>0</v>
      </c>
      <c r="I15" s="21">
        <f t="shared" si="0"/>
        <v>0</v>
      </c>
      <c r="J15" s="21">
        <f t="shared" si="0"/>
        <v>110.79</v>
      </c>
      <c r="K15" s="21">
        <f t="shared" si="0"/>
        <v>0</v>
      </c>
      <c r="L15" s="21">
        <f t="shared" si="0"/>
        <v>110.79</v>
      </c>
    </row>
    <row r="16" spans="1:12" hidden="1" x14ac:dyDescent="0.15">
      <c r="A16" s="24" t="s">
        <v>131</v>
      </c>
      <c r="B16" s="7"/>
      <c r="C16" s="7"/>
      <c r="D16" s="7"/>
      <c r="E16" s="7"/>
      <c r="F16" s="7"/>
      <c r="G16" s="7"/>
      <c r="H16" s="7"/>
      <c r="I16" s="7"/>
      <c r="J16" s="7"/>
      <c r="K16" s="7"/>
      <c r="L16" s="7"/>
    </row>
    <row r="17" spans="1:12" hidden="1" x14ac:dyDescent="0.15">
      <c r="A17" s="25" t="s">
        <v>78</v>
      </c>
      <c r="B17" s="10">
        <v>368302.24</v>
      </c>
      <c r="C17" s="10">
        <v>354030.08000000002</v>
      </c>
      <c r="D17" s="10">
        <v>327704.75</v>
      </c>
      <c r="E17" s="10">
        <v>303347.87</v>
      </c>
      <c r="F17" s="10">
        <v>303631.42</v>
      </c>
      <c r="G17" s="10">
        <v>294305.12</v>
      </c>
      <c r="H17" s="10">
        <v>284602.07</v>
      </c>
      <c r="I17" s="10">
        <v>261151.62</v>
      </c>
      <c r="J17" s="10">
        <v>221389.69</v>
      </c>
      <c r="K17" s="10">
        <v>129658.77</v>
      </c>
      <c r="L17" s="10">
        <f>SUM(B17:K17)</f>
        <v>2848123.63</v>
      </c>
    </row>
    <row r="18" spans="1:12" hidden="1" x14ac:dyDescent="0.15">
      <c r="A18" s="25" t="s">
        <v>79</v>
      </c>
      <c r="B18" s="10">
        <v>132799.37</v>
      </c>
      <c r="C18" s="10">
        <v>182171.19</v>
      </c>
      <c r="D18" s="10">
        <v>203542.9</v>
      </c>
      <c r="E18" s="10">
        <v>286811.57</v>
      </c>
      <c r="F18" s="10">
        <v>349963.98</v>
      </c>
      <c r="G18" s="10">
        <v>315094.24</v>
      </c>
      <c r="H18" s="10">
        <v>340631.08</v>
      </c>
      <c r="I18" s="10">
        <v>339579.72</v>
      </c>
      <c r="J18" s="10">
        <v>323340.46000000002</v>
      </c>
      <c r="K18" s="10">
        <v>226627.45</v>
      </c>
      <c r="L18" s="10">
        <f>SUM(B18:K18)</f>
        <v>2700561.96</v>
      </c>
    </row>
    <row r="19" spans="1:12" hidden="1" x14ac:dyDescent="0.15">
      <c r="A19" s="26" t="s">
        <v>144</v>
      </c>
      <c r="B19" s="21">
        <f t="shared" ref="B19:L19" si="1">SUM(B17:B18)</f>
        <v>501101.61</v>
      </c>
      <c r="C19" s="21">
        <f t="shared" si="1"/>
        <v>536201.27</v>
      </c>
      <c r="D19" s="21">
        <f t="shared" si="1"/>
        <v>531247.65</v>
      </c>
      <c r="E19" s="21">
        <f t="shared" si="1"/>
        <v>590159.43999999994</v>
      </c>
      <c r="F19" s="21">
        <f t="shared" si="1"/>
        <v>653595.39999999991</v>
      </c>
      <c r="G19" s="21">
        <f t="shared" si="1"/>
        <v>609399.36</v>
      </c>
      <c r="H19" s="21">
        <f t="shared" si="1"/>
        <v>625233.15</v>
      </c>
      <c r="I19" s="21">
        <f t="shared" si="1"/>
        <v>600731.34</v>
      </c>
      <c r="J19" s="21">
        <f t="shared" si="1"/>
        <v>544730.15</v>
      </c>
      <c r="K19" s="21">
        <f t="shared" si="1"/>
        <v>356286.22000000003</v>
      </c>
      <c r="L19" s="21">
        <f t="shared" si="1"/>
        <v>5548685.5899999999</v>
      </c>
    </row>
    <row r="20" spans="1:12" hidden="1" x14ac:dyDescent="0.15">
      <c r="A20" s="24" t="s">
        <v>145</v>
      </c>
      <c r="B20" s="7"/>
      <c r="C20" s="7"/>
      <c r="D20" s="7"/>
      <c r="E20" s="7"/>
      <c r="F20" s="7"/>
      <c r="G20" s="7"/>
      <c r="H20" s="7"/>
      <c r="I20" s="7"/>
      <c r="J20" s="7"/>
      <c r="K20" s="7"/>
      <c r="L20" s="7"/>
    </row>
    <row r="21" spans="1:12" hidden="1" x14ac:dyDescent="0.15">
      <c r="A21" s="25" t="s">
        <v>78</v>
      </c>
      <c r="B21" s="10">
        <v>0</v>
      </c>
      <c r="C21" s="10">
        <v>0</v>
      </c>
      <c r="D21" s="10">
        <v>0</v>
      </c>
      <c r="E21" s="10">
        <v>0</v>
      </c>
      <c r="F21" s="10">
        <v>0</v>
      </c>
      <c r="G21" s="10">
        <v>0</v>
      </c>
      <c r="H21" s="10">
        <v>0</v>
      </c>
      <c r="I21" s="10">
        <v>-0.01</v>
      </c>
      <c r="J21" s="10">
        <v>7.4</v>
      </c>
      <c r="K21" s="10">
        <v>0</v>
      </c>
      <c r="L21" s="10">
        <f>SUM(B21:K21)</f>
        <v>7.3900000000000006</v>
      </c>
    </row>
    <row r="22" spans="1:12" hidden="1" x14ac:dyDescent="0.15">
      <c r="A22" s="26" t="s">
        <v>146</v>
      </c>
      <c r="B22" s="21">
        <f t="shared" ref="B22:L22" si="2">SUM(B21)</f>
        <v>0</v>
      </c>
      <c r="C22" s="21">
        <f t="shared" si="2"/>
        <v>0</v>
      </c>
      <c r="D22" s="21">
        <f t="shared" si="2"/>
        <v>0</v>
      </c>
      <c r="E22" s="21">
        <f t="shared" si="2"/>
        <v>0</v>
      </c>
      <c r="F22" s="21">
        <f t="shared" si="2"/>
        <v>0</v>
      </c>
      <c r="G22" s="21">
        <f t="shared" si="2"/>
        <v>0</v>
      </c>
      <c r="H22" s="21">
        <f t="shared" si="2"/>
        <v>0</v>
      </c>
      <c r="I22" s="21">
        <f t="shared" si="2"/>
        <v>-0.01</v>
      </c>
      <c r="J22" s="21">
        <f t="shared" si="2"/>
        <v>7.4</v>
      </c>
      <c r="K22" s="21">
        <f t="shared" si="2"/>
        <v>0</v>
      </c>
      <c r="L22" s="21">
        <f t="shared" si="2"/>
        <v>7.3900000000000006</v>
      </c>
    </row>
    <row r="23" spans="1:12" hidden="1" x14ac:dyDescent="0.15">
      <c r="A23" s="24" t="s">
        <v>156</v>
      </c>
      <c r="B23" s="7"/>
      <c r="C23" s="7"/>
      <c r="D23" s="7"/>
      <c r="E23" s="7"/>
      <c r="F23" s="7"/>
      <c r="G23" s="7"/>
      <c r="H23" s="7"/>
      <c r="I23" s="7"/>
      <c r="J23" s="7"/>
      <c r="K23" s="7"/>
      <c r="L23" s="7"/>
    </row>
    <row r="24" spans="1:12" hidden="1" x14ac:dyDescent="0.15">
      <c r="A24" s="25" t="s">
        <v>78</v>
      </c>
      <c r="B24" s="10">
        <v>0</v>
      </c>
      <c r="C24" s="10">
        <v>0</v>
      </c>
      <c r="D24" s="10">
        <v>0</v>
      </c>
      <c r="E24" s="10">
        <v>0</v>
      </c>
      <c r="F24" s="10">
        <v>0</v>
      </c>
      <c r="G24" s="10">
        <v>0</v>
      </c>
      <c r="H24" s="10">
        <v>-4532.6499999999996</v>
      </c>
      <c r="I24" s="10">
        <v>0</v>
      </c>
      <c r="J24" s="10">
        <v>0.89</v>
      </c>
      <c r="K24" s="10">
        <v>0</v>
      </c>
      <c r="L24" s="10">
        <f>SUM(B24:K24)</f>
        <v>-4531.7599999999993</v>
      </c>
    </row>
    <row r="25" spans="1:12" hidden="1" x14ac:dyDescent="0.15">
      <c r="A25" s="26" t="s">
        <v>158</v>
      </c>
      <c r="B25" s="21">
        <f t="shared" ref="B25:L25" si="3">SUM(B24)</f>
        <v>0</v>
      </c>
      <c r="C25" s="21">
        <f t="shared" si="3"/>
        <v>0</v>
      </c>
      <c r="D25" s="21">
        <f t="shared" si="3"/>
        <v>0</v>
      </c>
      <c r="E25" s="21">
        <f t="shared" si="3"/>
        <v>0</v>
      </c>
      <c r="F25" s="21">
        <f t="shared" si="3"/>
        <v>0</v>
      </c>
      <c r="G25" s="21">
        <f t="shared" si="3"/>
        <v>0</v>
      </c>
      <c r="H25" s="21">
        <f t="shared" si="3"/>
        <v>-4532.6499999999996</v>
      </c>
      <c r="I25" s="21">
        <f t="shared" si="3"/>
        <v>0</v>
      </c>
      <c r="J25" s="21">
        <f t="shared" si="3"/>
        <v>0.89</v>
      </c>
      <c r="K25" s="21">
        <f t="shared" si="3"/>
        <v>0</v>
      </c>
      <c r="L25" s="21">
        <f t="shared" si="3"/>
        <v>-4531.7599999999993</v>
      </c>
    </row>
    <row r="26" spans="1:12" hidden="1" x14ac:dyDescent="0.15">
      <c r="A26" s="24" t="s">
        <v>159</v>
      </c>
      <c r="B26" s="7"/>
      <c r="C26" s="7"/>
      <c r="D26" s="7"/>
      <c r="E26" s="7"/>
      <c r="F26" s="7"/>
      <c r="G26" s="7"/>
      <c r="H26" s="7"/>
      <c r="I26" s="7"/>
      <c r="J26" s="7"/>
      <c r="K26" s="7"/>
      <c r="L26" s="7"/>
    </row>
    <row r="27" spans="1:12" hidden="1" x14ac:dyDescent="0.15">
      <c r="A27" s="25" t="s">
        <v>78</v>
      </c>
      <c r="B27" s="10">
        <v>0</v>
      </c>
      <c r="C27" s="10">
        <v>0</v>
      </c>
      <c r="D27" s="10">
        <v>0</v>
      </c>
      <c r="E27" s="10">
        <v>0</v>
      </c>
      <c r="F27" s="10">
        <v>0</v>
      </c>
      <c r="G27" s="10">
        <v>0</v>
      </c>
      <c r="H27" s="10">
        <v>4532.6499999999996</v>
      </c>
      <c r="I27" s="10">
        <v>0</v>
      </c>
      <c r="J27" s="10">
        <v>2.93</v>
      </c>
      <c r="K27" s="10">
        <v>0</v>
      </c>
      <c r="L27" s="10">
        <f>SUM(B27:K27)</f>
        <v>4535.58</v>
      </c>
    </row>
    <row r="28" spans="1:12" hidden="1" x14ac:dyDescent="0.15">
      <c r="A28" s="26" t="s">
        <v>160</v>
      </c>
      <c r="B28" s="21">
        <f t="shared" ref="B28:L28" si="4">SUM(B27)</f>
        <v>0</v>
      </c>
      <c r="C28" s="21">
        <f t="shared" si="4"/>
        <v>0</v>
      </c>
      <c r="D28" s="21">
        <f t="shared" si="4"/>
        <v>0</v>
      </c>
      <c r="E28" s="21">
        <f t="shared" si="4"/>
        <v>0</v>
      </c>
      <c r="F28" s="21">
        <f t="shared" si="4"/>
        <v>0</v>
      </c>
      <c r="G28" s="21">
        <f t="shared" si="4"/>
        <v>0</v>
      </c>
      <c r="H28" s="21">
        <f t="shared" si="4"/>
        <v>4532.6499999999996</v>
      </c>
      <c r="I28" s="21">
        <f t="shared" si="4"/>
        <v>0</v>
      </c>
      <c r="J28" s="21">
        <f t="shared" si="4"/>
        <v>2.93</v>
      </c>
      <c r="K28" s="21">
        <f t="shared" si="4"/>
        <v>0</v>
      </c>
      <c r="L28" s="21">
        <f t="shared" si="4"/>
        <v>4535.58</v>
      </c>
    </row>
    <row r="29" spans="1:12" hidden="1" x14ac:dyDescent="0.15">
      <c r="A29" s="20" t="s">
        <v>161</v>
      </c>
      <c r="B29" s="21">
        <f t="shared" ref="B29:L29" si="5">SUM(B15,B19,B22,B25,B28)</f>
        <v>501101.61</v>
      </c>
      <c r="C29" s="21">
        <f t="shared" si="5"/>
        <v>536201.27</v>
      </c>
      <c r="D29" s="21">
        <f t="shared" si="5"/>
        <v>531247.65</v>
      </c>
      <c r="E29" s="21">
        <f t="shared" si="5"/>
        <v>590159.43999999994</v>
      </c>
      <c r="F29" s="21">
        <f t="shared" si="5"/>
        <v>653595.39999999991</v>
      </c>
      <c r="G29" s="21">
        <f t="shared" si="5"/>
        <v>609399.36</v>
      </c>
      <c r="H29" s="21">
        <f t="shared" si="5"/>
        <v>625233.15</v>
      </c>
      <c r="I29" s="21">
        <f t="shared" si="5"/>
        <v>600731.32999999996</v>
      </c>
      <c r="J29" s="21">
        <f t="shared" si="5"/>
        <v>544852.16000000015</v>
      </c>
      <c r="K29" s="21">
        <f t="shared" si="5"/>
        <v>356286.22000000003</v>
      </c>
      <c r="L29" s="21">
        <f t="shared" si="5"/>
        <v>5548807.5899999999</v>
      </c>
    </row>
    <row r="30" spans="1:12" hidden="1" x14ac:dyDescent="0.15">
      <c r="A30" s="22" t="s">
        <v>162</v>
      </c>
      <c r="B30" s="21">
        <f t="shared" ref="B30:L30" si="6">SUM(B29)</f>
        <v>501101.61</v>
      </c>
      <c r="C30" s="21">
        <f t="shared" si="6"/>
        <v>536201.27</v>
      </c>
      <c r="D30" s="21">
        <f t="shared" si="6"/>
        <v>531247.65</v>
      </c>
      <c r="E30" s="21">
        <f t="shared" si="6"/>
        <v>590159.43999999994</v>
      </c>
      <c r="F30" s="21">
        <f t="shared" si="6"/>
        <v>653595.39999999991</v>
      </c>
      <c r="G30" s="21">
        <f t="shared" si="6"/>
        <v>609399.36</v>
      </c>
      <c r="H30" s="21">
        <f t="shared" si="6"/>
        <v>625233.15</v>
      </c>
      <c r="I30" s="21">
        <f t="shared" si="6"/>
        <v>600731.32999999996</v>
      </c>
      <c r="J30" s="21">
        <f t="shared" si="6"/>
        <v>544852.16000000015</v>
      </c>
      <c r="K30" s="21">
        <f t="shared" si="6"/>
        <v>356286.22000000003</v>
      </c>
      <c r="L30" s="21">
        <f t="shared" si="6"/>
        <v>5548807.5899999999</v>
      </c>
    </row>
    <row r="31" spans="1:12" x14ac:dyDescent="0.15">
      <c r="A31" s="63" t="s">
        <v>163</v>
      </c>
      <c r="B31" s="59">
        <f t="shared" ref="B31:L31" si="7">0-B30</f>
        <v>-501101.61</v>
      </c>
      <c r="C31" s="59">
        <f t="shared" si="7"/>
        <v>-536201.27</v>
      </c>
      <c r="D31" s="59">
        <f t="shared" si="7"/>
        <v>-531247.65</v>
      </c>
      <c r="E31" s="59">
        <f t="shared" si="7"/>
        <v>-590159.43999999994</v>
      </c>
      <c r="F31" s="59">
        <f t="shared" si="7"/>
        <v>-653595.39999999991</v>
      </c>
      <c r="G31" s="59">
        <f t="shared" si="7"/>
        <v>-609399.36</v>
      </c>
      <c r="H31" s="59">
        <f t="shared" si="7"/>
        <v>-625233.15</v>
      </c>
      <c r="I31" s="59">
        <f t="shared" si="7"/>
        <v>-600731.32999999996</v>
      </c>
      <c r="J31" s="59">
        <f t="shared" si="7"/>
        <v>-544852.16000000015</v>
      </c>
      <c r="K31" s="59">
        <f t="shared" si="7"/>
        <v>-356286.22000000003</v>
      </c>
      <c r="L31" s="59">
        <f t="shared" si="7"/>
        <v>-5548807.5899999999</v>
      </c>
    </row>
    <row r="32" spans="1:12" x14ac:dyDescent="0.15">
      <c r="A32" s="8" t="s">
        <v>164</v>
      </c>
      <c r="B32" s="7"/>
      <c r="C32" s="7"/>
      <c r="D32" s="7"/>
      <c r="E32" s="7"/>
      <c r="F32" s="7"/>
      <c r="G32" s="7"/>
      <c r="H32" s="7"/>
      <c r="I32" s="7"/>
      <c r="J32" s="7"/>
      <c r="K32" s="7"/>
      <c r="L32" s="7"/>
    </row>
    <row r="33" spans="1:12" x14ac:dyDescent="0.15">
      <c r="A33" s="14" t="s">
        <v>165</v>
      </c>
      <c r="B33" s="7">
        <v>1221403.01</v>
      </c>
      <c r="C33" s="7">
        <v>1504275.12</v>
      </c>
      <c r="D33" s="7">
        <v>1502822.41</v>
      </c>
      <c r="E33" s="7">
        <v>1716029.5999999999</v>
      </c>
      <c r="F33" s="7">
        <v>1841339.8399999999</v>
      </c>
      <c r="G33" s="7">
        <v>1975445.48</v>
      </c>
      <c r="H33" s="7">
        <v>1937137.78</v>
      </c>
      <c r="I33" s="7">
        <v>2206600.7199999997</v>
      </c>
      <c r="J33" s="7">
        <v>2340370.15</v>
      </c>
      <c r="K33" s="7">
        <v>1846120.28</v>
      </c>
      <c r="L33" s="7">
        <v>18091544.389999997</v>
      </c>
    </row>
    <row r="34" spans="1:12" hidden="1" x14ac:dyDescent="0.15">
      <c r="A34" s="24" t="s">
        <v>166</v>
      </c>
      <c r="B34" s="7"/>
      <c r="C34" s="7"/>
      <c r="D34" s="7"/>
      <c r="E34" s="7"/>
      <c r="F34" s="7"/>
      <c r="G34" s="7"/>
      <c r="H34" s="7"/>
      <c r="I34" s="7"/>
      <c r="J34" s="7"/>
      <c r="K34" s="7"/>
      <c r="L34" s="7"/>
    </row>
    <row r="35" spans="1:12" hidden="1" x14ac:dyDescent="0.15">
      <c r="A35" s="64" t="s">
        <v>167</v>
      </c>
      <c r="B35" s="7"/>
      <c r="C35" s="7"/>
      <c r="D35" s="7"/>
      <c r="E35" s="7"/>
      <c r="F35" s="7"/>
      <c r="G35" s="7"/>
      <c r="H35" s="7"/>
      <c r="I35" s="7"/>
      <c r="J35" s="7"/>
      <c r="K35" s="7"/>
      <c r="L35" s="7"/>
    </row>
    <row r="36" spans="1:12" hidden="1" x14ac:dyDescent="0.15">
      <c r="A36" s="65" t="s">
        <v>79</v>
      </c>
      <c r="B36" s="10">
        <v>417004.64</v>
      </c>
      <c r="C36" s="10">
        <v>740611.66</v>
      </c>
      <c r="D36" s="10">
        <v>840399.44</v>
      </c>
      <c r="E36" s="10">
        <v>1077438.9099999999</v>
      </c>
      <c r="F36" s="10">
        <v>1197339.9099999999</v>
      </c>
      <c r="G36" s="10">
        <v>1313637.1299999999</v>
      </c>
      <c r="H36" s="10">
        <v>1332533.99</v>
      </c>
      <c r="I36" s="10">
        <v>1610547.18</v>
      </c>
      <c r="J36" s="10">
        <v>1691954.46</v>
      </c>
      <c r="K36" s="10">
        <v>1414890.01</v>
      </c>
      <c r="L36" s="10">
        <f>SUM(B36:K36)</f>
        <v>11636357.33</v>
      </c>
    </row>
    <row r="37" spans="1:12" hidden="1" x14ac:dyDescent="0.15">
      <c r="A37" s="65" t="s">
        <v>78</v>
      </c>
      <c r="B37" s="10">
        <v>804398.37</v>
      </c>
      <c r="C37" s="10">
        <v>763663.46</v>
      </c>
      <c r="D37" s="10">
        <v>662422.97</v>
      </c>
      <c r="E37" s="10">
        <v>638590.68999999994</v>
      </c>
      <c r="F37" s="10">
        <v>643999.93000000005</v>
      </c>
      <c r="G37" s="10">
        <v>661808.35</v>
      </c>
      <c r="H37" s="10">
        <v>653099.97</v>
      </c>
      <c r="I37" s="10">
        <v>622141.14</v>
      </c>
      <c r="J37" s="10">
        <v>648103.35</v>
      </c>
      <c r="K37" s="10">
        <v>431230.27</v>
      </c>
      <c r="L37" s="10">
        <f>SUM(B37:K37)</f>
        <v>6529458.5</v>
      </c>
    </row>
    <row r="38" spans="1:12" hidden="1" x14ac:dyDescent="0.15">
      <c r="A38" s="66" t="s">
        <v>178</v>
      </c>
      <c r="B38" s="16">
        <f t="shared" ref="B38:L38" si="8">SUM(B36:B37)</f>
        <v>1221403.01</v>
      </c>
      <c r="C38" s="16">
        <f t="shared" si="8"/>
        <v>1504275.12</v>
      </c>
      <c r="D38" s="16">
        <f t="shared" si="8"/>
        <v>1502822.41</v>
      </c>
      <c r="E38" s="16">
        <f t="shared" si="8"/>
        <v>1716029.5999999999</v>
      </c>
      <c r="F38" s="16">
        <f t="shared" si="8"/>
        <v>1841339.8399999999</v>
      </c>
      <c r="G38" s="16">
        <f t="shared" si="8"/>
        <v>1975445.48</v>
      </c>
      <c r="H38" s="16">
        <f t="shared" si="8"/>
        <v>1985633.96</v>
      </c>
      <c r="I38" s="16">
        <f t="shared" si="8"/>
        <v>2232688.3199999998</v>
      </c>
      <c r="J38" s="16">
        <f t="shared" si="8"/>
        <v>2340057.81</v>
      </c>
      <c r="K38" s="16">
        <f t="shared" si="8"/>
        <v>1846120.28</v>
      </c>
      <c r="L38" s="16">
        <f t="shared" si="8"/>
        <v>18165815.829999998</v>
      </c>
    </row>
    <row r="39" spans="1:12" hidden="1" x14ac:dyDescent="0.15">
      <c r="A39" s="64" t="s">
        <v>179</v>
      </c>
      <c r="B39" s="7"/>
      <c r="C39" s="7"/>
      <c r="D39" s="7"/>
      <c r="E39" s="7"/>
      <c r="F39" s="7"/>
      <c r="G39" s="7"/>
      <c r="H39" s="7"/>
      <c r="I39" s="7"/>
      <c r="J39" s="7"/>
      <c r="K39" s="7"/>
      <c r="L39" s="7"/>
    </row>
    <row r="40" spans="1:12" hidden="1" x14ac:dyDescent="0.15">
      <c r="A40" s="65" t="s">
        <v>79</v>
      </c>
      <c r="B40" s="10">
        <v>0</v>
      </c>
      <c r="C40" s="10">
        <v>0</v>
      </c>
      <c r="D40" s="10">
        <v>0</v>
      </c>
      <c r="E40" s="10">
        <v>0</v>
      </c>
      <c r="F40" s="10">
        <v>0</v>
      </c>
      <c r="G40" s="10">
        <v>0</v>
      </c>
      <c r="H40" s="10">
        <v>-28400.73</v>
      </c>
      <c r="I40" s="10">
        <v>-15277.64</v>
      </c>
      <c r="J40" s="10">
        <v>19.52</v>
      </c>
      <c r="K40" s="10">
        <v>0</v>
      </c>
      <c r="L40" s="10">
        <f>SUM(B40:K40)</f>
        <v>-43658.85</v>
      </c>
    </row>
    <row r="41" spans="1:12" hidden="1" x14ac:dyDescent="0.15">
      <c r="A41" s="65" t="s">
        <v>78</v>
      </c>
      <c r="B41" s="10">
        <v>0</v>
      </c>
      <c r="C41" s="10">
        <v>0</v>
      </c>
      <c r="D41" s="10">
        <v>0</v>
      </c>
      <c r="E41" s="10">
        <v>0</v>
      </c>
      <c r="F41" s="10">
        <v>0</v>
      </c>
      <c r="G41" s="10">
        <v>0</v>
      </c>
      <c r="H41" s="10">
        <v>-10991.35</v>
      </c>
      <c r="I41" s="10">
        <v>-5912.57</v>
      </c>
      <c r="J41" s="10">
        <v>263.55</v>
      </c>
      <c r="K41" s="10">
        <v>0</v>
      </c>
      <c r="L41" s="10">
        <f>SUM(B41:K41)</f>
        <v>-16640.37</v>
      </c>
    </row>
    <row r="42" spans="1:12" hidden="1" x14ac:dyDescent="0.15">
      <c r="A42" s="66" t="s">
        <v>180</v>
      </c>
      <c r="B42" s="16">
        <f t="shared" ref="B42:L42" si="9">SUM(B40:B41)</f>
        <v>0</v>
      </c>
      <c r="C42" s="16">
        <f t="shared" si="9"/>
        <v>0</v>
      </c>
      <c r="D42" s="16">
        <f t="shared" si="9"/>
        <v>0</v>
      </c>
      <c r="E42" s="16">
        <f t="shared" si="9"/>
        <v>0</v>
      </c>
      <c r="F42" s="16">
        <f t="shared" si="9"/>
        <v>0</v>
      </c>
      <c r="G42" s="16">
        <f t="shared" si="9"/>
        <v>0</v>
      </c>
      <c r="H42" s="16">
        <f t="shared" si="9"/>
        <v>-39392.080000000002</v>
      </c>
      <c r="I42" s="16">
        <f t="shared" si="9"/>
        <v>-21190.21</v>
      </c>
      <c r="J42" s="16">
        <f t="shared" si="9"/>
        <v>283.07</v>
      </c>
      <c r="K42" s="16">
        <f t="shared" si="9"/>
        <v>0</v>
      </c>
      <c r="L42" s="16">
        <f t="shared" si="9"/>
        <v>-60299.22</v>
      </c>
    </row>
    <row r="43" spans="1:12" hidden="1" x14ac:dyDescent="0.15">
      <c r="A43" s="64" t="s">
        <v>181</v>
      </c>
      <c r="B43" s="7"/>
      <c r="C43" s="7"/>
      <c r="D43" s="7"/>
      <c r="E43" s="7"/>
      <c r="F43" s="7"/>
      <c r="G43" s="7"/>
      <c r="H43" s="7"/>
      <c r="I43" s="7"/>
      <c r="J43" s="7"/>
      <c r="K43" s="7"/>
      <c r="L43" s="7"/>
    </row>
    <row r="44" spans="1:12" hidden="1" x14ac:dyDescent="0.15">
      <c r="A44" s="65" t="s">
        <v>79</v>
      </c>
      <c r="B44" s="10">
        <v>0</v>
      </c>
      <c r="C44" s="10">
        <v>0</v>
      </c>
      <c r="D44" s="10">
        <v>0</v>
      </c>
      <c r="E44" s="10">
        <v>0</v>
      </c>
      <c r="F44" s="10">
        <v>0</v>
      </c>
      <c r="G44" s="10">
        <v>0</v>
      </c>
      <c r="H44" s="10">
        <v>-2045.68</v>
      </c>
      <c r="I44" s="10">
        <v>-1100.44</v>
      </c>
      <c r="J44" s="10">
        <v>0</v>
      </c>
      <c r="K44" s="10">
        <v>0</v>
      </c>
      <c r="L44" s="10">
        <f>SUM(B44:K44)</f>
        <v>-3146.12</v>
      </c>
    </row>
    <row r="45" spans="1:12" hidden="1" x14ac:dyDescent="0.15">
      <c r="A45" s="65" t="s">
        <v>78</v>
      </c>
      <c r="B45" s="10">
        <v>0</v>
      </c>
      <c r="C45" s="10">
        <v>0</v>
      </c>
      <c r="D45" s="10">
        <v>0</v>
      </c>
      <c r="E45" s="10">
        <v>0</v>
      </c>
      <c r="F45" s="10">
        <v>0</v>
      </c>
      <c r="G45" s="10">
        <v>0</v>
      </c>
      <c r="H45" s="10">
        <v>-791.7</v>
      </c>
      <c r="I45" s="10">
        <v>-425.89</v>
      </c>
      <c r="J45" s="10">
        <v>6.42</v>
      </c>
      <c r="K45" s="10">
        <v>0</v>
      </c>
      <c r="L45" s="10">
        <f>SUM(B45:K45)</f>
        <v>-1211.17</v>
      </c>
    </row>
    <row r="46" spans="1:12" hidden="1" x14ac:dyDescent="0.15">
      <c r="A46" s="66" t="s">
        <v>182</v>
      </c>
      <c r="B46" s="16">
        <f t="shared" ref="B46:L46" si="10">SUM(B44:B45)</f>
        <v>0</v>
      </c>
      <c r="C46" s="16">
        <f t="shared" si="10"/>
        <v>0</v>
      </c>
      <c r="D46" s="16">
        <f t="shared" si="10"/>
        <v>0</v>
      </c>
      <c r="E46" s="16">
        <f t="shared" si="10"/>
        <v>0</v>
      </c>
      <c r="F46" s="16">
        <f t="shared" si="10"/>
        <v>0</v>
      </c>
      <c r="G46" s="16">
        <f t="shared" si="10"/>
        <v>0</v>
      </c>
      <c r="H46" s="16">
        <f t="shared" si="10"/>
        <v>-2837.38</v>
      </c>
      <c r="I46" s="16">
        <f t="shared" si="10"/>
        <v>-1526.33</v>
      </c>
      <c r="J46" s="16">
        <f t="shared" si="10"/>
        <v>6.42</v>
      </c>
      <c r="K46" s="16">
        <f t="shared" si="10"/>
        <v>0</v>
      </c>
      <c r="L46" s="16">
        <f t="shared" si="10"/>
        <v>-4357.29</v>
      </c>
    </row>
    <row r="47" spans="1:12" hidden="1" x14ac:dyDescent="0.15">
      <c r="A47" s="64" t="s">
        <v>183</v>
      </c>
      <c r="B47" s="7"/>
      <c r="C47" s="7"/>
      <c r="D47" s="7"/>
      <c r="E47" s="7"/>
      <c r="F47" s="7"/>
      <c r="G47" s="7"/>
      <c r="H47" s="7"/>
      <c r="I47" s="7"/>
      <c r="J47" s="7"/>
      <c r="K47" s="7"/>
      <c r="L47" s="7"/>
    </row>
    <row r="48" spans="1:12" hidden="1" x14ac:dyDescent="0.15">
      <c r="A48" s="65" t="s">
        <v>79</v>
      </c>
      <c r="B48" s="10">
        <v>0</v>
      </c>
      <c r="C48" s="10">
        <v>0</v>
      </c>
      <c r="D48" s="10">
        <v>0</v>
      </c>
      <c r="E48" s="10">
        <v>0</v>
      </c>
      <c r="F48" s="10">
        <v>0</v>
      </c>
      <c r="G48" s="10">
        <v>0</v>
      </c>
      <c r="H48" s="10">
        <v>-4518.1499999999996</v>
      </c>
      <c r="I48" s="10">
        <v>-2430.4499999999998</v>
      </c>
      <c r="J48" s="10">
        <v>1.52</v>
      </c>
      <c r="K48" s="10">
        <v>0</v>
      </c>
      <c r="L48" s="10">
        <f>SUM(B48:K48)</f>
        <v>-6947.079999999999</v>
      </c>
    </row>
    <row r="49" spans="1:12" hidden="1" x14ac:dyDescent="0.15">
      <c r="A49" s="65" t="s">
        <v>78</v>
      </c>
      <c r="B49" s="10">
        <v>0</v>
      </c>
      <c r="C49" s="10">
        <v>0</v>
      </c>
      <c r="D49" s="10">
        <v>0</v>
      </c>
      <c r="E49" s="10">
        <v>0</v>
      </c>
      <c r="F49" s="10">
        <v>0</v>
      </c>
      <c r="G49" s="10">
        <v>0</v>
      </c>
      <c r="H49" s="10">
        <v>-1748.57</v>
      </c>
      <c r="I49" s="10">
        <v>-940.61</v>
      </c>
      <c r="J49" s="10">
        <v>21.33</v>
      </c>
      <c r="K49" s="10">
        <v>0</v>
      </c>
      <c r="L49" s="10">
        <f>SUM(B49:K49)</f>
        <v>-2667.85</v>
      </c>
    </row>
    <row r="50" spans="1:12" hidden="1" x14ac:dyDescent="0.15">
      <c r="A50" s="66" t="s">
        <v>184</v>
      </c>
      <c r="B50" s="16">
        <f t="shared" ref="B50:L50" si="11">SUM(B48:B49)</f>
        <v>0</v>
      </c>
      <c r="C50" s="16">
        <f t="shared" si="11"/>
        <v>0</v>
      </c>
      <c r="D50" s="16">
        <f t="shared" si="11"/>
        <v>0</v>
      </c>
      <c r="E50" s="16">
        <f t="shared" si="11"/>
        <v>0</v>
      </c>
      <c r="F50" s="16">
        <f t="shared" si="11"/>
        <v>0</v>
      </c>
      <c r="G50" s="16">
        <f t="shared" si="11"/>
        <v>0</v>
      </c>
      <c r="H50" s="16">
        <f t="shared" si="11"/>
        <v>-6266.7199999999993</v>
      </c>
      <c r="I50" s="16">
        <f t="shared" si="11"/>
        <v>-3371.06</v>
      </c>
      <c r="J50" s="16">
        <f t="shared" si="11"/>
        <v>22.849999999999998</v>
      </c>
      <c r="K50" s="16">
        <f t="shared" si="11"/>
        <v>0</v>
      </c>
      <c r="L50" s="16">
        <f t="shared" si="11"/>
        <v>-9614.9299999999985</v>
      </c>
    </row>
    <row r="51" spans="1:12" hidden="1" x14ac:dyDescent="0.15">
      <c r="A51" s="27" t="s">
        <v>191</v>
      </c>
      <c r="B51" s="16">
        <f t="shared" ref="B51:L51" si="12">SUM(B38,B42,B46,B50)</f>
        <v>1221403.01</v>
      </c>
      <c r="C51" s="16">
        <f t="shared" si="12"/>
        <v>1504275.12</v>
      </c>
      <c r="D51" s="16">
        <f t="shared" si="12"/>
        <v>1502822.41</v>
      </c>
      <c r="E51" s="16">
        <f t="shared" si="12"/>
        <v>1716029.5999999999</v>
      </c>
      <c r="F51" s="16">
        <f t="shared" si="12"/>
        <v>1841339.8399999999</v>
      </c>
      <c r="G51" s="16">
        <f t="shared" si="12"/>
        <v>1975445.48</v>
      </c>
      <c r="H51" s="16">
        <f t="shared" si="12"/>
        <v>1937137.78</v>
      </c>
      <c r="I51" s="16">
        <f t="shared" si="12"/>
        <v>2206600.7199999997</v>
      </c>
      <c r="J51" s="16">
        <f t="shared" si="12"/>
        <v>2340370.15</v>
      </c>
      <c r="K51" s="16">
        <f t="shared" si="12"/>
        <v>1846120.28</v>
      </c>
      <c r="L51" s="16">
        <f t="shared" si="12"/>
        <v>18091544.390000001</v>
      </c>
    </row>
    <row r="52" spans="1:12" hidden="1" x14ac:dyDescent="0.15">
      <c r="A52" s="15" t="s">
        <v>165</v>
      </c>
      <c r="B52" s="16">
        <f t="shared" ref="B52:L52" si="13">SUM(B51)</f>
        <v>1221403.01</v>
      </c>
      <c r="C52" s="16">
        <f t="shared" si="13"/>
        <v>1504275.12</v>
      </c>
      <c r="D52" s="16">
        <f t="shared" si="13"/>
        <v>1502822.41</v>
      </c>
      <c r="E52" s="16">
        <f t="shared" si="13"/>
        <v>1716029.5999999999</v>
      </c>
      <c r="F52" s="16">
        <f t="shared" si="13"/>
        <v>1841339.8399999999</v>
      </c>
      <c r="G52" s="16">
        <f t="shared" si="13"/>
        <v>1975445.48</v>
      </c>
      <c r="H52" s="16">
        <f t="shared" si="13"/>
        <v>1937137.78</v>
      </c>
      <c r="I52" s="16">
        <f t="shared" si="13"/>
        <v>2206600.7199999997</v>
      </c>
      <c r="J52" s="16">
        <f t="shared" si="13"/>
        <v>2340370.15</v>
      </c>
      <c r="K52" s="16">
        <f t="shared" si="13"/>
        <v>1846120.28</v>
      </c>
      <c r="L52" s="16">
        <f t="shared" si="13"/>
        <v>18091544.390000001</v>
      </c>
    </row>
    <row r="53" spans="1:12" x14ac:dyDescent="0.15">
      <c r="A53" s="14" t="s">
        <v>192</v>
      </c>
      <c r="B53" s="7">
        <v>1083672.06</v>
      </c>
      <c r="C53" s="7">
        <v>1129589.07</v>
      </c>
      <c r="D53" s="7">
        <v>1230692.57</v>
      </c>
      <c r="E53" s="7">
        <v>1310629.3799999999</v>
      </c>
      <c r="F53" s="7">
        <v>1400744.4000000001</v>
      </c>
      <c r="G53" s="7">
        <v>1105222.54</v>
      </c>
      <c r="H53" s="7">
        <v>1162399.3400000001</v>
      </c>
      <c r="I53" s="7">
        <v>981428.15</v>
      </c>
      <c r="J53" s="7">
        <v>1068065.3400000001</v>
      </c>
      <c r="K53" s="7">
        <v>586401.9</v>
      </c>
      <c r="L53" s="7">
        <v>11058844.750000002</v>
      </c>
    </row>
    <row r="54" spans="1:12" hidden="1" x14ac:dyDescent="0.15">
      <c r="A54" s="24" t="s">
        <v>193</v>
      </c>
      <c r="B54" s="7"/>
      <c r="C54" s="7"/>
      <c r="D54" s="7"/>
      <c r="E54" s="7"/>
      <c r="F54" s="7"/>
      <c r="G54" s="7"/>
      <c r="H54" s="7"/>
      <c r="I54" s="7"/>
      <c r="J54" s="7"/>
      <c r="K54" s="7"/>
      <c r="L54" s="7"/>
    </row>
    <row r="55" spans="1:12" hidden="1" x14ac:dyDescent="0.15">
      <c r="A55" s="64" t="s">
        <v>194</v>
      </c>
      <c r="B55" s="7"/>
      <c r="C55" s="7"/>
      <c r="D55" s="7"/>
      <c r="E55" s="7"/>
      <c r="F55" s="7"/>
      <c r="G55" s="7"/>
      <c r="H55" s="7"/>
      <c r="I55" s="7"/>
      <c r="J55" s="7"/>
      <c r="K55" s="7"/>
      <c r="L55" s="7"/>
    </row>
    <row r="56" spans="1:12" hidden="1" x14ac:dyDescent="0.15">
      <c r="A56" s="65" t="s">
        <v>79</v>
      </c>
      <c r="B56" s="10">
        <v>52262.55</v>
      </c>
      <c r="C56" s="10">
        <v>135729.71</v>
      </c>
      <c r="D56" s="10">
        <v>96092.35</v>
      </c>
      <c r="E56" s="10">
        <v>130421.94</v>
      </c>
      <c r="F56" s="10">
        <v>138991.57</v>
      </c>
      <c r="G56" s="10">
        <v>166410.09</v>
      </c>
      <c r="H56" s="10">
        <v>155111.28</v>
      </c>
      <c r="I56" s="10">
        <v>92801.78</v>
      </c>
      <c r="J56" s="10">
        <v>146531.28</v>
      </c>
      <c r="K56" s="10">
        <v>83685.55</v>
      </c>
      <c r="L56" s="10">
        <f>SUM(B56:K56)</f>
        <v>1198038.1000000001</v>
      </c>
    </row>
    <row r="57" spans="1:12" hidden="1" x14ac:dyDescent="0.15">
      <c r="A57" s="65" t="s">
        <v>78</v>
      </c>
      <c r="B57" s="10">
        <v>100205.92</v>
      </c>
      <c r="C57" s="10">
        <v>65981.919999999998</v>
      </c>
      <c r="D57" s="10">
        <v>104464.14</v>
      </c>
      <c r="E57" s="10">
        <v>86423.97</v>
      </c>
      <c r="F57" s="10">
        <v>75186.77</v>
      </c>
      <c r="G57" s="10">
        <v>75757.37</v>
      </c>
      <c r="H57" s="10">
        <v>79260.25</v>
      </c>
      <c r="I57" s="10">
        <v>67775.570000000007</v>
      </c>
      <c r="J57" s="10">
        <v>68422.83</v>
      </c>
      <c r="K57" s="10">
        <v>-16582.95</v>
      </c>
      <c r="L57" s="10">
        <f>SUM(B57:K57)</f>
        <v>706895.78999999992</v>
      </c>
    </row>
    <row r="58" spans="1:12" hidden="1" x14ac:dyDescent="0.15">
      <c r="A58" s="66" t="s">
        <v>204</v>
      </c>
      <c r="B58" s="16">
        <f t="shared" ref="B58:L58" si="14">SUM(B56:B57)</f>
        <v>152468.47</v>
      </c>
      <c r="C58" s="16">
        <f t="shared" si="14"/>
        <v>201711.63</v>
      </c>
      <c r="D58" s="16">
        <f t="shared" si="14"/>
        <v>200556.49</v>
      </c>
      <c r="E58" s="16">
        <f t="shared" si="14"/>
        <v>216845.91</v>
      </c>
      <c r="F58" s="16">
        <f t="shared" si="14"/>
        <v>214178.34000000003</v>
      </c>
      <c r="G58" s="16">
        <f t="shared" si="14"/>
        <v>242167.46</v>
      </c>
      <c r="H58" s="16">
        <f t="shared" si="14"/>
        <v>234371.53</v>
      </c>
      <c r="I58" s="16">
        <f t="shared" si="14"/>
        <v>160577.35</v>
      </c>
      <c r="J58" s="16">
        <f t="shared" si="14"/>
        <v>214954.11</v>
      </c>
      <c r="K58" s="16">
        <f t="shared" si="14"/>
        <v>67102.600000000006</v>
      </c>
      <c r="L58" s="16">
        <f t="shared" si="14"/>
        <v>1904933.8900000001</v>
      </c>
    </row>
    <row r="59" spans="1:12" hidden="1" x14ac:dyDescent="0.15">
      <c r="A59" s="64" t="s">
        <v>207</v>
      </c>
      <c r="B59" s="7"/>
      <c r="C59" s="7"/>
      <c r="D59" s="7"/>
      <c r="E59" s="7"/>
      <c r="F59" s="7"/>
      <c r="G59" s="7"/>
      <c r="H59" s="7"/>
      <c r="I59" s="7"/>
      <c r="J59" s="7"/>
      <c r="K59" s="7"/>
      <c r="L59" s="7"/>
    </row>
    <row r="60" spans="1:12" hidden="1" x14ac:dyDescent="0.15">
      <c r="A60" s="65" t="s">
        <v>79</v>
      </c>
      <c r="B60" s="10">
        <v>0</v>
      </c>
      <c r="C60" s="10">
        <v>0</v>
      </c>
      <c r="D60" s="10">
        <v>0</v>
      </c>
      <c r="E60" s="10">
        <v>0</v>
      </c>
      <c r="F60" s="10">
        <v>0</v>
      </c>
      <c r="G60" s="10">
        <v>0</v>
      </c>
      <c r="H60" s="10">
        <v>0</v>
      </c>
      <c r="I60" s="10">
        <v>0</v>
      </c>
      <c r="J60" s="10">
        <v>-3014.37</v>
      </c>
      <c r="K60" s="10">
        <v>0</v>
      </c>
      <c r="L60" s="10">
        <f>SUM(B60:K60)</f>
        <v>-3014.37</v>
      </c>
    </row>
    <row r="61" spans="1:12" hidden="1" x14ac:dyDescent="0.15">
      <c r="A61" s="65" t="s">
        <v>78</v>
      </c>
      <c r="B61" s="10">
        <v>0</v>
      </c>
      <c r="C61" s="10">
        <v>0</v>
      </c>
      <c r="D61" s="10">
        <v>0</v>
      </c>
      <c r="E61" s="10">
        <v>0</v>
      </c>
      <c r="F61" s="10">
        <v>0</v>
      </c>
      <c r="G61" s="10">
        <v>0</v>
      </c>
      <c r="H61" s="10">
        <v>0</v>
      </c>
      <c r="I61" s="10">
        <v>0</v>
      </c>
      <c r="J61" s="10">
        <v>11.44</v>
      </c>
      <c r="K61" s="10">
        <v>0</v>
      </c>
      <c r="L61" s="10">
        <f>SUM(B61:K61)</f>
        <v>11.44</v>
      </c>
    </row>
    <row r="62" spans="1:12" hidden="1" x14ac:dyDescent="0.15">
      <c r="A62" s="66" t="s">
        <v>208</v>
      </c>
      <c r="B62" s="16">
        <f t="shared" ref="B62:L62" si="15">SUM(B60:B61)</f>
        <v>0</v>
      </c>
      <c r="C62" s="16">
        <f t="shared" si="15"/>
        <v>0</v>
      </c>
      <c r="D62" s="16">
        <f t="shared" si="15"/>
        <v>0</v>
      </c>
      <c r="E62" s="16">
        <f t="shared" si="15"/>
        <v>0</v>
      </c>
      <c r="F62" s="16">
        <f t="shared" si="15"/>
        <v>0</v>
      </c>
      <c r="G62" s="16">
        <f t="shared" si="15"/>
        <v>0</v>
      </c>
      <c r="H62" s="16">
        <f t="shared" si="15"/>
        <v>0</v>
      </c>
      <c r="I62" s="16">
        <f t="shared" si="15"/>
        <v>0</v>
      </c>
      <c r="J62" s="16">
        <f t="shared" si="15"/>
        <v>-3002.93</v>
      </c>
      <c r="K62" s="16">
        <f t="shared" si="15"/>
        <v>0</v>
      </c>
      <c r="L62" s="16">
        <f t="shared" si="15"/>
        <v>-3002.93</v>
      </c>
    </row>
    <row r="63" spans="1:12" hidden="1" x14ac:dyDescent="0.15">
      <c r="A63" s="64" t="s">
        <v>215</v>
      </c>
      <c r="B63" s="7"/>
      <c r="C63" s="7"/>
      <c r="D63" s="7"/>
      <c r="E63" s="7"/>
      <c r="F63" s="7"/>
      <c r="G63" s="7"/>
      <c r="H63" s="7"/>
      <c r="I63" s="7"/>
      <c r="J63" s="7"/>
      <c r="K63" s="7"/>
      <c r="L63" s="7"/>
    </row>
    <row r="64" spans="1:12" hidden="1" x14ac:dyDescent="0.15">
      <c r="A64" s="65" t="s">
        <v>78</v>
      </c>
      <c r="B64" s="10">
        <v>0</v>
      </c>
      <c r="C64" s="10">
        <v>0</v>
      </c>
      <c r="D64" s="10">
        <v>0</v>
      </c>
      <c r="E64" s="10">
        <v>0</v>
      </c>
      <c r="F64" s="10">
        <v>0</v>
      </c>
      <c r="G64" s="10">
        <v>0</v>
      </c>
      <c r="H64" s="10">
        <v>0</v>
      </c>
      <c r="I64" s="10">
        <v>0</v>
      </c>
      <c r="J64" s="10">
        <v>0.88</v>
      </c>
      <c r="K64" s="10">
        <v>0</v>
      </c>
      <c r="L64" s="10">
        <f>SUM(B64:K64)</f>
        <v>0.88</v>
      </c>
    </row>
    <row r="65" spans="1:12" hidden="1" x14ac:dyDescent="0.15">
      <c r="A65" s="66" t="s">
        <v>216</v>
      </c>
      <c r="B65" s="16">
        <f t="shared" ref="B65:L65" si="16">SUM(B64)</f>
        <v>0</v>
      </c>
      <c r="C65" s="16">
        <f t="shared" si="16"/>
        <v>0</v>
      </c>
      <c r="D65" s="16">
        <f t="shared" si="16"/>
        <v>0</v>
      </c>
      <c r="E65" s="16">
        <f t="shared" si="16"/>
        <v>0</v>
      </c>
      <c r="F65" s="16">
        <f t="shared" si="16"/>
        <v>0</v>
      </c>
      <c r="G65" s="16">
        <f t="shared" si="16"/>
        <v>0</v>
      </c>
      <c r="H65" s="16">
        <f t="shared" si="16"/>
        <v>0</v>
      </c>
      <c r="I65" s="16">
        <f t="shared" si="16"/>
        <v>0</v>
      </c>
      <c r="J65" s="16">
        <f t="shared" si="16"/>
        <v>0.88</v>
      </c>
      <c r="K65" s="16">
        <f t="shared" si="16"/>
        <v>0</v>
      </c>
      <c r="L65" s="16">
        <f t="shared" si="16"/>
        <v>0.88</v>
      </c>
    </row>
    <row r="66" spans="1:12" hidden="1" x14ac:dyDescent="0.15">
      <c r="A66" s="64" t="s">
        <v>217</v>
      </c>
      <c r="B66" s="7"/>
      <c r="C66" s="7"/>
      <c r="D66" s="7"/>
      <c r="E66" s="7"/>
      <c r="F66" s="7"/>
      <c r="G66" s="7"/>
      <c r="H66" s="7"/>
      <c r="I66" s="7"/>
      <c r="J66" s="7"/>
      <c r="K66" s="7"/>
      <c r="L66" s="7"/>
    </row>
    <row r="67" spans="1:12" hidden="1" x14ac:dyDescent="0.15">
      <c r="A67" s="65" t="s">
        <v>78</v>
      </c>
      <c r="B67" s="10">
        <v>0</v>
      </c>
      <c r="C67" s="10">
        <v>0</v>
      </c>
      <c r="D67" s="10">
        <v>0</v>
      </c>
      <c r="E67" s="10">
        <v>0</v>
      </c>
      <c r="F67" s="10">
        <v>0</v>
      </c>
      <c r="G67" s="10">
        <v>0</v>
      </c>
      <c r="H67" s="10">
        <v>0</v>
      </c>
      <c r="I67" s="10">
        <v>0</v>
      </c>
      <c r="J67" s="10">
        <v>2.67</v>
      </c>
      <c r="K67" s="10">
        <v>0</v>
      </c>
      <c r="L67" s="10">
        <f>SUM(B67:K67)</f>
        <v>2.67</v>
      </c>
    </row>
    <row r="68" spans="1:12" hidden="1" x14ac:dyDescent="0.15">
      <c r="A68" s="66" t="s">
        <v>219</v>
      </c>
      <c r="B68" s="16">
        <f t="shared" ref="B68:L68" si="17">SUM(B67)</f>
        <v>0</v>
      </c>
      <c r="C68" s="16">
        <f t="shared" si="17"/>
        <v>0</v>
      </c>
      <c r="D68" s="16">
        <f t="shared" si="17"/>
        <v>0</v>
      </c>
      <c r="E68" s="16">
        <f t="shared" si="17"/>
        <v>0</v>
      </c>
      <c r="F68" s="16">
        <f t="shared" si="17"/>
        <v>0</v>
      </c>
      <c r="G68" s="16">
        <f t="shared" si="17"/>
        <v>0</v>
      </c>
      <c r="H68" s="16">
        <f t="shared" si="17"/>
        <v>0</v>
      </c>
      <c r="I68" s="16">
        <f t="shared" si="17"/>
        <v>0</v>
      </c>
      <c r="J68" s="16">
        <f t="shared" si="17"/>
        <v>2.67</v>
      </c>
      <c r="K68" s="16">
        <f t="shared" si="17"/>
        <v>0</v>
      </c>
      <c r="L68" s="16">
        <f t="shared" si="17"/>
        <v>2.67</v>
      </c>
    </row>
    <row r="69" spans="1:12" hidden="1" x14ac:dyDescent="0.15">
      <c r="A69" s="27" t="s">
        <v>226</v>
      </c>
      <c r="B69" s="16">
        <f t="shared" ref="B69:L69" si="18">SUM(B58,B62,B65,B68)</f>
        <v>152468.47</v>
      </c>
      <c r="C69" s="16">
        <f t="shared" si="18"/>
        <v>201711.63</v>
      </c>
      <c r="D69" s="16">
        <f t="shared" si="18"/>
        <v>200556.49</v>
      </c>
      <c r="E69" s="16">
        <f t="shared" si="18"/>
        <v>216845.91</v>
      </c>
      <c r="F69" s="16">
        <f t="shared" si="18"/>
        <v>214178.34000000003</v>
      </c>
      <c r="G69" s="16">
        <f t="shared" si="18"/>
        <v>242167.46</v>
      </c>
      <c r="H69" s="16">
        <f t="shared" si="18"/>
        <v>234371.53</v>
      </c>
      <c r="I69" s="16">
        <f t="shared" si="18"/>
        <v>160577.35</v>
      </c>
      <c r="J69" s="16">
        <f t="shared" si="18"/>
        <v>211954.73</v>
      </c>
      <c r="K69" s="16">
        <f t="shared" si="18"/>
        <v>67102.600000000006</v>
      </c>
      <c r="L69" s="16">
        <f t="shared" si="18"/>
        <v>1901934.51</v>
      </c>
    </row>
    <row r="70" spans="1:12" hidden="1" x14ac:dyDescent="0.15">
      <c r="A70" s="24" t="s">
        <v>227</v>
      </c>
      <c r="B70" s="7"/>
      <c r="C70" s="7"/>
      <c r="D70" s="7"/>
      <c r="E70" s="7"/>
      <c r="F70" s="7"/>
      <c r="G70" s="7"/>
      <c r="H70" s="7"/>
      <c r="I70" s="7"/>
      <c r="J70" s="7"/>
      <c r="K70" s="7"/>
      <c r="L70" s="7"/>
    </row>
    <row r="71" spans="1:12" hidden="1" x14ac:dyDescent="0.15">
      <c r="A71" s="64" t="s">
        <v>234</v>
      </c>
      <c r="B71" s="7"/>
      <c r="C71" s="7"/>
      <c r="D71" s="7"/>
      <c r="E71" s="7"/>
      <c r="F71" s="7"/>
      <c r="G71" s="7"/>
      <c r="H71" s="7"/>
      <c r="I71" s="7"/>
      <c r="J71" s="7"/>
      <c r="K71" s="7"/>
      <c r="L71" s="7"/>
    </row>
    <row r="72" spans="1:12" hidden="1" x14ac:dyDescent="0.15">
      <c r="A72" s="65" t="s">
        <v>78</v>
      </c>
      <c r="B72" s="10">
        <v>0</v>
      </c>
      <c r="C72" s="10">
        <v>0</v>
      </c>
      <c r="D72" s="10">
        <v>0</v>
      </c>
      <c r="E72" s="10">
        <v>0</v>
      </c>
      <c r="F72" s="10">
        <v>0</v>
      </c>
      <c r="G72" s="10">
        <v>0</v>
      </c>
      <c r="H72" s="10">
        <v>0</v>
      </c>
      <c r="I72" s="10">
        <v>0</v>
      </c>
      <c r="J72" s="10">
        <v>10.45</v>
      </c>
      <c r="K72" s="10">
        <v>0</v>
      </c>
      <c r="L72" s="10">
        <f>SUM(B72:K72)</f>
        <v>10.45</v>
      </c>
    </row>
    <row r="73" spans="1:12" hidden="1" x14ac:dyDescent="0.15">
      <c r="A73" s="66" t="s">
        <v>235</v>
      </c>
      <c r="B73" s="16">
        <f t="shared" ref="B73:L73" si="19">SUM(B72)</f>
        <v>0</v>
      </c>
      <c r="C73" s="16">
        <f t="shared" si="19"/>
        <v>0</v>
      </c>
      <c r="D73" s="16">
        <f t="shared" si="19"/>
        <v>0</v>
      </c>
      <c r="E73" s="16">
        <f t="shared" si="19"/>
        <v>0</v>
      </c>
      <c r="F73" s="16">
        <f t="shared" si="19"/>
        <v>0</v>
      </c>
      <c r="G73" s="16">
        <f t="shared" si="19"/>
        <v>0</v>
      </c>
      <c r="H73" s="16">
        <f t="shared" si="19"/>
        <v>0</v>
      </c>
      <c r="I73" s="16">
        <f t="shared" si="19"/>
        <v>0</v>
      </c>
      <c r="J73" s="16">
        <f t="shared" si="19"/>
        <v>10.45</v>
      </c>
      <c r="K73" s="16">
        <f t="shared" si="19"/>
        <v>0</v>
      </c>
      <c r="L73" s="16">
        <f t="shared" si="19"/>
        <v>10.45</v>
      </c>
    </row>
    <row r="74" spans="1:12" hidden="1" x14ac:dyDescent="0.15">
      <c r="A74" s="64" t="s">
        <v>236</v>
      </c>
      <c r="B74" s="7"/>
      <c r="C74" s="7"/>
      <c r="D74" s="7"/>
      <c r="E74" s="7"/>
      <c r="F74" s="7"/>
      <c r="G74" s="7"/>
      <c r="H74" s="7"/>
      <c r="I74" s="7"/>
      <c r="J74" s="7"/>
      <c r="K74" s="7"/>
      <c r="L74" s="7"/>
    </row>
    <row r="75" spans="1:12" hidden="1" x14ac:dyDescent="0.15">
      <c r="A75" s="65" t="s">
        <v>79</v>
      </c>
      <c r="B75" s="10">
        <v>222382.78</v>
      </c>
      <c r="C75" s="10">
        <v>240644.91</v>
      </c>
      <c r="D75" s="10">
        <v>317107.78999999998</v>
      </c>
      <c r="E75" s="10">
        <v>435009.6</v>
      </c>
      <c r="F75" s="10">
        <v>616162.39</v>
      </c>
      <c r="G75" s="10">
        <v>430798.03</v>
      </c>
      <c r="H75" s="10">
        <v>409887.52</v>
      </c>
      <c r="I75" s="10">
        <v>374941.38</v>
      </c>
      <c r="J75" s="10">
        <v>416068.24</v>
      </c>
      <c r="K75" s="10">
        <v>247739.47</v>
      </c>
      <c r="L75" s="10">
        <f>SUM(B75:K75)</f>
        <v>3710742.11</v>
      </c>
    </row>
    <row r="76" spans="1:12" hidden="1" x14ac:dyDescent="0.15">
      <c r="A76" s="65" t="s">
        <v>78</v>
      </c>
      <c r="B76" s="10">
        <v>708820.81</v>
      </c>
      <c r="C76" s="10">
        <v>687232.53</v>
      </c>
      <c r="D76" s="10">
        <v>713028.29</v>
      </c>
      <c r="E76" s="10">
        <v>658773.87</v>
      </c>
      <c r="F76" s="10">
        <v>570403.67000000004</v>
      </c>
      <c r="G76" s="10">
        <v>432257.05</v>
      </c>
      <c r="H76" s="10">
        <v>518140.29</v>
      </c>
      <c r="I76" s="10">
        <v>445909.42</v>
      </c>
      <c r="J76" s="10">
        <v>440015.79</v>
      </c>
      <c r="K76" s="10">
        <v>271559.83</v>
      </c>
      <c r="L76" s="10">
        <f>SUM(B76:K76)</f>
        <v>5446141.5499999998</v>
      </c>
    </row>
    <row r="77" spans="1:12" hidden="1" x14ac:dyDescent="0.15">
      <c r="A77" s="66" t="s">
        <v>246</v>
      </c>
      <c r="B77" s="16">
        <f t="shared" ref="B77:L77" si="20">SUM(B75:B76)</f>
        <v>931203.59000000008</v>
      </c>
      <c r="C77" s="16">
        <f t="shared" si="20"/>
        <v>927877.44000000006</v>
      </c>
      <c r="D77" s="16">
        <f t="shared" si="20"/>
        <v>1030136.0800000001</v>
      </c>
      <c r="E77" s="16">
        <f t="shared" si="20"/>
        <v>1093783.47</v>
      </c>
      <c r="F77" s="16">
        <f t="shared" si="20"/>
        <v>1186566.06</v>
      </c>
      <c r="G77" s="16">
        <f t="shared" si="20"/>
        <v>863055.08000000007</v>
      </c>
      <c r="H77" s="16">
        <f t="shared" si="20"/>
        <v>928027.81</v>
      </c>
      <c r="I77" s="16">
        <f t="shared" si="20"/>
        <v>820850.8</v>
      </c>
      <c r="J77" s="16">
        <f t="shared" si="20"/>
        <v>856084.03</v>
      </c>
      <c r="K77" s="16">
        <f t="shared" si="20"/>
        <v>519299.30000000005</v>
      </c>
      <c r="L77" s="16">
        <f t="shared" si="20"/>
        <v>9156883.6600000001</v>
      </c>
    </row>
    <row r="78" spans="1:12" hidden="1" x14ac:dyDescent="0.15">
      <c r="A78" s="64" t="s">
        <v>250</v>
      </c>
      <c r="B78" s="7"/>
      <c r="C78" s="7"/>
      <c r="D78" s="7"/>
      <c r="E78" s="7"/>
      <c r="F78" s="7"/>
      <c r="G78" s="7"/>
      <c r="H78" s="7"/>
      <c r="I78" s="7"/>
      <c r="J78" s="7"/>
      <c r="K78" s="7"/>
      <c r="L78" s="7"/>
    </row>
    <row r="79" spans="1:12" hidden="1" x14ac:dyDescent="0.15">
      <c r="A79" s="65" t="s">
        <v>78</v>
      </c>
      <c r="B79" s="10">
        <v>0</v>
      </c>
      <c r="C79" s="10">
        <v>0</v>
      </c>
      <c r="D79" s="10">
        <v>0</v>
      </c>
      <c r="E79" s="10">
        <v>0</v>
      </c>
      <c r="F79" s="10">
        <v>0</v>
      </c>
      <c r="G79" s="10">
        <v>0</v>
      </c>
      <c r="H79" s="10">
        <v>0</v>
      </c>
      <c r="I79" s="10">
        <v>-0.01</v>
      </c>
      <c r="J79" s="10">
        <v>4.83</v>
      </c>
      <c r="K79" s="10">
        <v>0</v>
      </c>
      <c r="L79" s="10">
        <f>SUM(B79:K79)</f>
        <v>4.82</v>
      </c>
    </row>
    <row r="80" spans="1:12" hidden="1" x14ac:dyDescent="0.15">
      <c r="A80" s="66" t="s">
        <v>251</v>
      </c>
      <c r="B80" s="16">
        <f t="shared" ref="B80:L80" si="21">SUM(B79)</f>
        <v>0</v>
      </c>
      <c r="C80" s="16">
        <f t="shared" si="21"/>
        <v>0</v>
      </c>
      <c r="D80" s="16">
        <f t="shared" si="21"/>
        <v>0</v>
      </c>
      <c r="E80" s="16">
        <f t="shared" si="21"/>
        <v>0</v>
      </c>
      <c r="F80" s="16">
        <f t="shared" si="21"/>
        <v>0</v>
      </c>
      <c r="G80" s="16">
        <f t="shared" si="21"/>
        <v>0</v>
      </c>
      <c r="H80" s="16">
        <f t="shared" si="21"/>
        <v>0</v>
      </c>
      <c r="I80" s="16">
        <f t="shared" si="21"/>
        <v>-0.01</v>
      </c>
      <c r="J80" s="16">
        <f t="shared" si="21"/>
        <v>4.83</v>
      </c>
      <c r="K80" s="16">
        <f t="shared" si="21"/>
        <v>0</v>
      </c>
      <c r="L80" s="16">
        <f t="shared" si="21"/>
        <v>4.82</v>
      </c>
    </row>
    <row r="81" spans="1:12" hidden="1" x14ac:dyDescent="0.15">
      <c r="A81" s="64" t="s">
        <v>252</v>
      </c>
      <c r="B81" s="7"/>
      <c r="C81" s="7"/>
      <c r="D81" s="7"/>
      <c r="E81" s="7"/>
      <c r="F81" s="7"/>
      <c r="G81" s="7"/>
      <c r="H81" s="7"/>
      <c r="I81" s="7"/>
      <c r="J81" s="7"/>
      <c r="K81" s="7"/>
      <c r="L81" s="7"/>
    </row>
    <row r="82" spans="1:12" hidden="1" x14ac:dyDescent="0.15">
      <c r="A82" s="65" t="s">
        <v>79</v>
      </c>
      <c r="B82" s="10">
        <v>0</v>
      </c>
      <c r="C82" s="10">
        <v>0</v>
      </c>
      <c r="D82" s="10">
        <v>0</v>
      </c>
      <c r="E82" s="10">
        <v>0</v>
      </c>
      <c r="F82" s="10">
        <v>0</v>
      </c>
      <c r="G82" s="10">
        <v>0</v>
      </c>
      <c r="H82" s="10">
        <v>0</v>
      </c>
      <c r="I82" s="10">
        <v>0</v>
      </c>
      <c r="J82" s="10">
        <v>0.45</v>
      </c>
      <c r="K82" s="10">
        <v>0</v>
      </c>
      <c r="L82" s="10">
        <f>SUM(B82:K82)</f>
        <v>0.45</v>
      </c>
    </row>
    <row r="83" spans="1:12" hidden="1" x14ac:dyDescent="0.15">
      <c r="A83" s="65" t="s">
        <v>78</v>
      </c>
      <c r="B83" s="10">
        <v>0</v>
      </c>
      <c r="C83" s="10">
        <v>0</v>
      </c>
      <c r="D83" s="10">
        <v>0</v>
      </c>
      <c r="E83" s="10">
        <v>0</v>
      </c>
      <c r="F83" s="10">
        <v>0</v>
      </c>
      <c r="G83" s="10">
        <v>0</v>
      </c>
      <c r="H83" s="10">
        <v>0</v>
      </c>
      <c r="I83" s="10">
        <v>0</v>
      </c>
      <c r="J83" s="10">
        <v>1.72</v>
      </c>
      <c r="K83" s="10">
        <v>0</v>
      </c>
      <c r="L83" s="10">
        <f>SUM(B83:K83)</f>
        <v>1.72</v>
      </c>
    </row>
    <row r="84" spans="1:12" hidden="1" x14ac:dyDescent="0.15">
      <c r="A84" s="66" t="s">
        <v>253</v>
      </c>
      <c r="B84" s="16">
        <f t="shared" ref="B84:L84" si="22">SUM(B82:B83)</f>
        <v>0</v>
      </c>
      <c r="C84" s="16">
        <f t="shared" si="22"/>
        <v>0</v>
      </c>
      <c r="D84" s="16">
        <f t="shared" si="22"/>
        <v>0</v>
      </c>
      <c r="E84" s="16">
        <f t="shared" si="22"/>
        <v>0</v>
      </c>
      <c r="F84" s="16">
        <f t="shared" si="22"/>
        <v>0</v>
      </c>
      <c r="G84" s="16">
        <f t="shared" si="22"/>
        <v>0</v>
      </c>
      <c r="H84" s="16">
        <f t="shared" si="22"/>
        <v>0</v>
      </c>
      <c r="I84" s="16">
        <f t="shared" si="22"/>
        <v>0</v>
      </c>
      <c r="J84" s="16">
        <f t="shared" si="22"/>
        <v>2.17</v>
      </c>
      <c r="K84" s="16">
        <f t="shared" si="22"/>
        <v>0</v>
      </c>
      <c r="L84" s="16">
        <f t="shared" si="22"/>
        <v>2.17</v>
      </c>
    </row>
    <row r="85" spans="1:12" hidden="1" x14ac:dyDescent="0.15">
      <c r="A85" s="64" t="s">
        <v>257</v>
      </c>
      <c r="B85" s="7"/>
      <c r="C85" s="7"/>
      <c r="D85" s="7"/>
      <c r="E85" s="7"/>
      <c r="F85" s="7"/>
      <c r="G85" s="7"/>
      <c r="H85" s="7"/>
      <c r="I85" s="7"/>
      <c r="J85" s="7"/>
      <c r="K85" s="7"/>
      <c r="L85" s="7"/>
    </row>
    <row r="86" spans="1:12" hidden="1" x14ac:dyDescent="0.15">
      <c r="A86" s="65" t="s">
        <v>78</v>
      </c>
      <c r="B86" s="10">
        <v>0</v>
      </c>
      <c r="C86" s="10">
        <v>0</v>
      </c>
      <c r="D86" s="10">
        <v>0</v>
      </c>
      <c r="E86" s="10">
        <v>0</v>
      </c>
      <c r="F86" s="10">
        <v>0</v>
      </c>
      <c r="G86" s="10">
        <v>0</v>
      </c>
      <c r="H86" s="10">
        <v>129.05000000000001</v>
      </c>
      <c r="I86" s="10">
        <v>45.28</v>
      </c>
      <c r="J86" s="10">
        <v>881.97</v>
      </c>
      <c r="K86" s="10">
        <v>0</v>
      </c>
      <c r="L86" s="10">
        <f>SUM(B86:K86)</f>
        <v>1056.3</v>
      </c>
    </row>
    <row r="87" spans="1:12" hidden="1" x14ac:dyDescent="0.15">
      <c r="A87" s="66" t="s">
        <v>258</v>
      </c>
      <c r="B87" s="16">
        <f t="shared" ref="B87:L87" si="23">SUM(B86)</f>
        <v>0</v>
      </c>
      <c r="C87" s="16">
        <f t="shared" si="23"/>
        <v>0</v>
      </c>
      <c r="D87" s="16">
        <f t="shared" si="23"/>
        <v>0</v>
      </c>
      <c r="E87" s="16">
        <f t="shared" si="23"/>
        <v>0</v>
      </c>
      <c r="F87" s="16">
        <f t="shared" si="23"/>
        <v>0</v>
      </c>
      <c r="G87" s="16">
        <f t="shared" si="23"/>
        <v>0</v>
      </c>
      <c r="H87" s="16">
        <f t="shared" si="23"/>
        <v>129.05000000000001</v>
      </c>
      <c r="I87" s="16">
        <f t="shared" si="23"/>
        <v>45.28</v>
      </c>
      <c r="J87" s="16">
        <f t="shared" si="23"/>
        <v>881.97</v>
      </c>
      <c r="K87" s="16">
        <f t="shared" si="23"/>
        <v>0</v>
      </c>
      <c r="L87" s="16">
        <f t="shared" si="23"/>
        <v>1056.3</v>
      </c>
    </row>
    <row r="88" spans="1:12" hidden="1" x14ac:dyDescent="0.15">
      <c r="A88" s="64" t="s">
        <v>261</v>
      </c>
      <c r="B88" s="7"/>
      <c r="C88" s="7"/>
      <c r="D88" s="7"/>
      <c r="E88" s="7"/>
      <c r="F88" s="7"/>
      <c r="G88" s="7"/>
      <c r="H88" s="7"/>
      <c r="I88" s="7"/>
      <c r="J88" s="7"/>
      <c r="K88" s="7"/>
      <c r="L88" s="7"/>
    </row>
    <row r="89" spans="1:12" hidden="1" x14ac:dyDescent="0.15">
      <c r="A89" s="65" t="s">
        <v>78</v>
      </c>
      <c r="B89" s="10">
        <v>0</v>
      </c>
      <c r="C89" s="10">
        <v>0</v>
      </c>
      <c r="D89" s="10">
        <v>0</v>
      </c>
      <c r="E89" s="10">
        <v>0</v>
      </c>
      <c r="F89" s="10">
        <v>0</v>
      </c>
      <c r="G89" s="10">
        <v>0</v>
      </c>
      <c r="H89" s="10">
        <v>0</v>
      </c>
      <c r="I89" s="10">
        <v>0</v>
      </c>
      <c r="J89" s="10">
        <v>4.83</v>
      </c>
      <c r="K89" s="10">
        <v>0</v>
      </c>
      <c r="L89" s="10">
        <f>SUM(B89:K89)</f>
        <v>4.83</v>
      </c>
    </row>
    <row r="90" spans="1:12" hidden="1" x14ac:dyDescent="0.15">
      <c r="A90" s="66" t="s">
        <v>262</v>
      </c>
      <c r="B90" s="16">
        <f t="shared" ref="B90:L90" si="24">SUM(B89)</f>
        <v>0</v>
      </c>
      <c r="C90" s="16">
        <f t="shared" si="24"/>
        <v>0</v>
      </c>
      <c r="D90" s="16">
        <f t="shared" si="24"/>
        <v>0</v>
      </c>
      <c r="E90" s="16">
        <f t="shared" si="24"/>
        <v>0</v>
      </c>
      <c r="F90" s="16">
        <f t="shared" si="24"/>
        <v>0</v>
      </c>
      <c r="G90" s="16">
        <f t="shared" si="24"/>
        <v>0</v>
      </c>
      <c r="H90" s="16">
        <f t="shared" si="24"/>
        <v>0</v>
      </c>
      <c r="I90" s="16">
        <f t="shared" si="24"/>
        <v>0</v>
      </c>
      <c r="J90" s="16">
        <f t="shared" si="24"/>
        <v>4.83</v>
      </c>
      <c r="K90" s="16">
        <f t="shared" si="24"/>
        <v>0</v>
      </c>
      <c r="L90" s="16">
        <f t="shared" si="24"/>
        <v>4.83</v>
      </c>
    </row>
    <row r="91" spans="1:12" hidden="1" x14ac:dyDescent="0.15">
      <c r="A91" s="64" t="s">
        <v>263</v>
      </c>
      <c r="B91" s="7"/>
      <c r="C91" s="7"/>
      <c r="D91" s="7"/>
      <c r="E91" s="7"/>
      <c r="F91" s="7"/>
      <c r="G91" s="7"/>
      <c r="H91" s="7"/>
      <c r="I91" s="7"/>
      <c r="J91" s="7"/>
      <c r="K91" s="7"/>
      <c r="L91" s="7"/>
    </row>
    <row r="92" spans="1:12" hidden="1" x14ac:dyDescent="0.15">
      <c r="A92" s="65" t="s">
        <v>78</v>
      </c>
      <c r="B92" s="10">
        <v>0</v>
      </c>
      <c r="C92" s="10">
        <v>0</v>
      </c>
      <c r="D92" s="10">
        <v>0</v>
      </c>
      <c r="E92" s="10">
        <v>0</v>
      </c>
      <c r="F92" s="10">
        <v>0</v>
      </c>
      <c r="G92" s="10">
        <v>0</v>
      </c>
      <c r="H92" s="10">
        <v>0</v>
      </c>
      <c r="I92" s="10">
        <v>0</v>
      </c>
      <c r="J92" s="10">
        <v>4.0599999999999996</v>
      </c>
      <c r="K92" s="10">
        <v>0</v>
      </c>
      <c r="L92" s="10">
        <f>SUM(B92:K92)</f>
        <v>4.0599999999999996</v>
      </c>
    </row>
    <row r="93" spans="1:12" hidden="1" x14ac:dyDescent="0.15">
      <c r="A93" s="66" t="s">
        <v>264</v>
      </c>
      <c r="B93" s="16">
        <f t="shared" ref="B93:L93" si="25">SUM(B92)</f>
        <v>0</v>
      </c>
      <c r="C93" s="16">
        <f t="shared" si="25"/>
        <v>0</v>
      </c>
      <c r="D93" s="16">
        <f t="shared" si="25"/>
        <v>0</v>
      </c>
      <c r="E93" s="16">
        <f t="shared" si="25"/>
        <v>0</v>
      </c>
      <c r="F93" s="16">
        <f t="shared" si="25"/>
        <v>0</v>
      </c>
      <c r="G93" s="16">
        <f t="shared" si="25"/>
        <v>0</v>
      </c>
      <c r="H93" s="16">
        <f t="shared" si="25"/>
        <v>0</v>
      </c>
      <c r="I93" s="16">
        <f t="shared" si="25"/>
        <v>0</v>
      </c>
      <c r="J93" s="16">
        <f t="shared" si="25"/>
        <v>4.0599999999999996</v>
      </c>
      <c r="K93" s="16">
        <f t="shared" si="25"/>
        <v>0</v>
      </c>
      <c r="L93" s="16">
        <f t="shared" si="25"/>
        <v>4.0599999999999996</v>
      </c>
    </row>
    <row r="94" spans="1:12" hidden="1" x14ac:dyDescent="0.15">
      <c r="A94" s="64" t="s">
        <v>267</v>
      </c>
      <c r="B94" s="7"/>
      <c r="C94" s="7"/>
      <c r="D94" s="7"/>
      <c r="E94" s="7"/>
      <c r="F94" s="7"/>
      <c r="G94" s="7"/>
      <c r="H94" s="7"/>
      <c r="I94" s="7"/>
      <c r="J94" s="7"/>
      <c r="K94" s="7"/>
      <c r="L94" s="7"/>
    </row>
    <row r="95" spans="1:12" hidden="1" x14ac:dyDescent="0.15">
      <c r="A95" s="65" t="s">
        <v>78</v>
      </c>
      <c r="B95" s="10">
        <v>0</v>
      </c>
      <c r="C95" s="10">
        <v>0</v>
      </c>
      <c r="D95" s="10">
        <v>0</v>
      </c>
      <c r="E95" s="10">
        <v>0</v>
      </c>
      <c r="F95" s="10">
        <v>0</v>
      </c>
      <c r="G95" s="10">
        <v>0</v>
      </c>
      <c r="H95" s="10">
        <v>-129.05000000000001</v>
      </c>
      <c r="I95" s="10">
        <v>-45.27</v>
      </c>
      <c r="J95" s="10">
        <v>-881.73</v>
      </c>
      <c r="K95" s="10">
        <v>0</v>
      </c>
      <c r="L95" s="10">
        <f>SUM(B95:K95)</f>
        <v>-1056.05</v>
      </c>
    </row>
    <row r="96" spans="1:12" hidden="1" x14ac:dyDescent="0.15">
      <c r="A96" s="66" t="s">
        <v>268</v>
      </c>
      <c r="B96" s="16">
        <f t="shared" ref="B96:L96" si="26">SUM(B95)</f>
        <v>0</v>
      </c>
      <c r="C96" s="16">
        <f t="shared" si="26"/>
        <v>0</v>
      </c>
      <c r="D96" s="16">
        <f t="shared" si="26"/>
        <v>0</v>
      </c>
      <c r="E96" s="16">
        <f t="shared" si="26"/>
        <v>0</v>
      </c>
      <c r="F96" s="16">
        <f t="shared" si="26"/>
        <v>0</v>
      </c>
      <c r="G96" s="16">
        <f t="shared" si="26"/>
        <v>0</v>
      </c>
      <c r="H96" s="16">
        <f t="shared" si="26"/>
        <v>-129.05000000000001</v>
      </c>
      <c r="I96" s="16">
        <f t="shared" si="26"/>
        <v>-45.27</v>
      </c>
      <c r="J96" s="16">
        <f t="shared" si="26"/>
        <v>-881.73</v>
      </c>
      <c r="K96" s="16">
        <f t="shared" si="26"/>
        <v>0</v>
      </c>
      <c r="L96" s="16">
        <f t="shared" si="26"/>
        <v>-1056.05</v>
      </c>
    </row>
    <row r="97" spans="1:12" hidden="1" x14ac:dyDescent="0.15">
      <c r="A97" s="27" t="s">
        <v>269</v>
      </c>
      <c r="B97" s="16">
        <f t="shared" ref="B97:L97" si="27">SUM(B73,B77,B80,B84,B87,B90,B93,B96)</f>
        <v>931203.59000000008</v>
      </c>
      <c r="C97" s="16">
        <f t="shared" si="27"/>
        <v>927877.44000000006</v>
      </c>
      <c r="D97" s="16">
        <f t="shared" si="27"/>
        <v>1030136.0800000001</v>
      </c>
      <c r="E97" s="16">
        <f t="shared" si="27"/>
        <v>1093783.47</v>
      </c>
      <c r="F97" s="16">
        <f t="shared" si="27"/>
        <v>1186566.06</v>
      </c>
      <c r="G97" s="16">
        <f t="shared" si="27"/>
        <v>863055.08000000007</v>
      </c>
      <c r="H97" s="16">
        <f t="shared" si="27"/>
        <v>928027.81</v>
      </c>
      <c r="I97" s="16">
        <f t="shared" si="27"/>
        <v>820850.8</v>
      </c>
      <c r="J97" s="16">
        <f t="shared" si="27"/>
        <v>856110.61</v>
      </c>
      <c r="K97" s="16">
        <f t="shared" si="27"/>
        <v>519299.30000000005</v>
      </c>
      <c r="L97" s="16">
        <f t="shared" si="27"/>
        <v>9156910.2400000002</v>
      </c>
    </row>
    <row r="98" spans="1:12" hidden="1" x14ac:dyDescent="0.15">
      <c r="A98" s="15" t="s">
        <v>192</v>
      </c>
      <c r="B98" s="16">
        <f t="shared" ref="B98:L98" si="28">SUM(B69,B97)</f>
        <v>1083672.06</v>
      </c>
      <c r="C98" s="16">
        <f t="shared" si="28"/>
        <v>1129589.07</v>
      </c>
      <c r="D98" s="16">
        <f t="shared" si="28"/>
        <v>1230692.57</v>
      </c>
      <c r="E98" s="16">
        <f t="shared" si="28"/>
        <v>1310629.3799999999</v>
      </c>
      <c r="F98" s="16">
        <f t="shared" si="28"/>
        <v>1400744.4000000001</v>
      </c>
      <c r="G98" s="16">
        <f t="shared" si="28"/>
        <v>1105222.54</v>
      </c>
      <c r="H98" s="16">
        <f t="shared" si="28"/>
        <v>1162399.3400000001</v>
      </c>
      <c r="I98" s="16">
        <f t="shared" si="28"/>
        <v>981428.15</v>
      </c>
      <c r="J98" s="16">
        <f t="shared" si="28"/>
        <v>1068065.3400000001</v>
      </c>
      <c r="K98" s="16">
        <f t="shared" si="28"/>
        <v>586401.9</v>
      </c>
      <c r="L98" s="16">
        <f t="shared" si="28"/>
        <v>11058844.75</v>
      </c>
    </row>
    <row r="99" spans="1:12" x14ac:dyDescent="0.15">
      <c r="A99" s="14" t="s">
        <v>270</v>
      </c>
      <c r="B99" s="7">
        <v>1525998.4900000002</v>
      </c>
      <c r="C99" s="7">
        <v>3276742.75</v>
      </c>
      <c r="D99" s="7">
        <v>4477426.87</v>
      </c>
      <c r="E99" s="7">
        <v>4823324.79</v>
      </c>
      <c r="F99" s="7">
        <v>4995497.96</v>
      </c>
      <c r="G99" s="7">
        <v>3332700.56</v>
      </c>
      <c r="H99" s="7">
        <v>3033047.41</v>
      </c>
      <c r="I99" s="7">
        <v>3628898.7399999998</v>
      </c>
      <c r="J99" s="7">
        <v>4491594.58</v>
      </c>
      <c r="K99" s="7">
        <v>3158473.79</v>
      </c>
      <c r="L99" s="7">
        <v>36743705.939999998</v>
      </c>
    </row>
    <row r="100" spans="1:12" hidden="1" x14ac:dyDescent="0.15">
      <c r="A100" s="24" t="s">
        <v>271</v>
      </c>
      <c r="B100" s="7"/>
      <c r="C100" s="7"/>
      <c r="D100" s="7"/>
      <c r="E100" s="7"/>
      <c r="F100" s="7"/>
      <c r="G100" s="7"/>
      <c r="H100" s="7"/>
      <c r="I100" s="7"/>
      <c r="J100" s="7"/>
      <c r="K100" s="7"/>
      <c r="L100" s="7"/>
    </row>
    <row r="101" spans="1:12" hidden="1" x14ac:dyDescent="0.15">
      <c r="A101" s="64" t="s">
        <v>276</v>
      </c>
      <c r="B101" s="7"/>
      <c r="C101" s="7"/>
      <c r="D101" s="7"/>
      <c r="E101" s="7"/>
      <c r="F101" s="7"/>
      <c r="G101" s="7"/>
      <c r="H101" s="7"/>
      <c r="I101" s="7"/>
      <c r="J101" s="7"/>
      <c r="K101" s="7"/>
      <c r="L101" s="7"/>
    </row>
    <row r="102" spans="1:12" hidden="1" x14ac:dyDescent="0.15">
      <c r="A102" s="65" t="s">
        <v>277</v>
      </c>
      <c r="B102" s="10">
        <v>242080.56</v>
      </c>
      <c r="C102" s="10">
        <v>0</v>
      </c>
      <c r="D102" s="10">
        <v>0</v>
      </c>
      <c r="E102" s="10">
        <v>0</v>
      </c>
      <c r="F102" s="10">
        <v>0</v>
      </c>
      <c r="G102" s="10">
        <v>0</v>
      </c>
      <c r="H102" s="10">
        <v>0</v>
      </c>
      <c r="I102" s="10">
        <v>0</v>
      </c>
      <c r="J102" s="10">
        <v>0</v>
      </c>
      <c r="K102" s="10">
        <v>0</v>
      </c>
      <c r="L102" s="10">
        <f>SUM(B102:K102)</f>
        <v>242080.56</v>
      </c>
    </row>
    <row r="103" spans="1:12" hidden="1" x14ac:dyDescent="0.15">
      <c r="A103" s="66" t="s">
        <v>280</v>
      </c>
      <c r="B103" s="16">
        <f t="shared" ref="B103:L103" si="29">SUM(B102)</f>
        <v>242080.56</v>
      </c>
      <c r="C103" s="16">
        <f t="shared" si="29"/>
        <v>0</v>
      </c>
      <c r="D103" s="16">
        <f t="shared" si="29"/>
        <v>0</v>
      </c>
      <c r="E103" s="16">
        <f t="shared" si="29"/>
        <v>0</v>
      </c>
      <c r="F103" s="16">
        <f t="shared" si="29"/>
        <v>0</v>
      </c>
      <c r="G103" s="16">
        <f t="shared" si="29"/>
        <v>0</v>
      </c>
      <c r="H103" s="16">
        <f t="shared" si="29"/>
        <v>0</v>
      </c>
      <c r="I103" s="16">
        <f t="shared" si="29"/>
        <v>0</v>
      </c>
      <c r="J103" s="16">
        <f t="shared" si="29"/>
        <v>0</v>
      </c>
      <c r="K103" s="16">
        <f t="shared" si="29"/>
        <v>0</v>
      </c>
      <c r="L103" s="16">
        <f t="shared" si="29"/>
        <v>242080.56</v>
      </c>
    </row>
    <row r="104" spans="1:12" hidden="1" x14ac:dyDescent="0.15">
      <c r="A104" s="64" t="s">
        <v>283</v>
      </c>
      <c r="B104" s="7"/>
      <c r="C104" s="7"/>
      <c r="D104" s="7"/>
      <c r="E104" s="7"/>
      <c r="F104" s="7"/>
      <c r="G104" s="7"/>
      <c r="H104" s="7"/>
      <c r="I104" s="7"/>
      <c r="J104" s="7"/>
      <c r="K104" s="7"/>
      <c r="L104" s="7"/>
    </row>
    <row r="105" spans="1:12" hidden="1" x14ac:dyDescent="0.15">
      <c r="A105" s="65" t="s">
        <v>78</v>
      </c>
      <c r="B105" s="10">
        <v>729409.55</v>
      </c>
      <c r="C105" s="10">
        <v>738067.61</v>
      </c>
      <c r="D105" s="10">
        <v>666188.99</v>
      </c>
      <c r="E105" s="10">
        <v>656304.96</v>
      </c>
      <c r="F105" s="10">
        <v>661315.53</v>
      </c>
      <c r="G105" s="10">
        <v>490570.22</v>
      </c>
      <c r="H105" s="10">
        <v>739771.06</v>
      </c>
      <c r="I105" s="10">
        <v>858602.42</v>
      </c>
      <c r="J105" s="10">
        <v>985449.79</v>
      </c>
      <c r="K105" s="10">
        <v>785530.62</v>
      </c>
      <c r="L105" s="10">
        <f>SUM(B105:K105)</f>
        <v>7311210.75</v>
      </c>
    </row>
    <row r="106" spans="1:12" hidden="1" x14ac:dyDescent="0.15">
      <c r="A106" s="65" t="s">
        <v>277</v>
      </c>
      <c r="B106" s="10">
        <v>0</v>
      </c>
      <c r="C106" s="10">
        <v>130164.12</v>
      </c>
      <c r="D106" s="10">
        <v>346620.98</v>
      </c>
      <c r="E106" s="10">
        <v>201760.93</v>
      </c>
      <c r="F106" s="10">
        <v>209946.01</v>
      </c>
      <c r="G106" s="10">
        <v>72043.55</v>
      </c>
      <c r="H106" s="10">
        <v>124532.67</v>
      </c>
      <c r="I106" s="10">
        <v>-48704.23</v>
      </c>
      <c r="J106" s="10">
        <v>12726.52</v>
      </c>
      <c r="K106" s="10">
        <v>0</v>
      </c>
      <c r="L106" s="10">
        <f>SUM(B106:K106)</f>
        <v>1049090.55</v>
      </c>
    </row>
    <row r="107" spans="1:12" hidden="1" x14ac:dyDescent="0.15">
      <c r="A107" s="65" t="s">
        <v>79</v>
      </c>
      <c r="B107" s="10">
        <v>554508.38</v>
      </c>
      <c r="C107" s="10">
        <v>2408511.02</v>
      </c>
      <c r="D107" s="10">
        <v>3464616.9</v>
      </c>
      <c r="E107" s="10">
        <v>3965258.9</v>
      </c>
      <c r="F107" s="10">
        <v>4124236.42</v>
      </c>
      <c r="G107" s="10">
        <v>2770086.79</v>
      </c>
      <c r="H107" s="10">
        <v>2168743.6800000002</v>
      </c>
      <c r="I107" s="10">
        <v>2819000.55</v>
      </c>
      <c r="J107" s="10">
        <v>3490289.18</v>
      </c>
      <c r="K107" s="10">
        <v>2240651.02</v>
      </c>
      <c r="L107" s="10">
        <f>SUM(B107:K107)</f>
        <v>28005902.84</v>
      </c>
    </row>
    <row r="108" spans="1:12" hidden="1" x14ac:dyDescent="0.15">
      <c r="A108" s="65" t="s">
        <v>284</v>
      </c>
      <c r="B108" s="10">
        <v>0</v>
      </c>
      <c r="C108" s="10">
        <v>0</v>
      </c>
      <c r="D108" s="10">
        <v>0</v>
      </c>
      <c r="E108" s="10">
        <v>0</v>
      </c>
      <c r="F108" s="10">
        <v>0</v>
      </c>
      <c r="G108" s="10">
        <v>0</v>
      </c>
      <c r="H108" s="10">
        <v>0</v>
      </c>
      <c r="I108" s="10">
        <v>0</v>
      </c>
      <c r="J108" s="10">
        <v>0</v>
      </c>
      <c r="K108" s="10">
        <v>132292.15</v>
      </c>
      <c r="L108" s="10">
        <f>SUM(B108:K108)</f>
        <v>132292.15</v>
      </c>
    </row>
    <row r="109" spans="1:12" hidden="1" x14ac:dyDescent="0.15">
      <c r="A109" s="66" t="s">
        <v>290</v>
      </c>
      <c r="B109" s="16">
        <f t="shared" ref="B109:L109" si="30">SUM(B105:B108)</f>
        <v>1283917.9300000002</v>
      </c>
      <c r="C109" s="16">
        <f t="shared" si="30"/>
        <v>3276742.75</v>
      </c>
      <c r="D109" s="16">
        <f t="shared" si="30"/>
        <v>4477426.87</v>
      </c>
      <c r="E109" s="16">
        <f t="shared" si="30"/>
        <v>4823324.79</v>
      </c>
      <c r="F109" s="16">
        <f t="shared" si="30"/>
        <v>4995497.96</v>
      </c>
      <c r="G109" s="16">
        <f t="shared" si="30"/>
        <v>3332700.56</v>
      </c>
      <c r="H109" s="16">
        <f t="shared" si="30"/>
        <v>3033047.41</v>
      </c>
      <c r="I109" s="16">
        <f t="shared" si="30"/>
        <v>3628898.7399999998</v>
      </c>
      <c r="J109" s="16">
        <f t="shared" si="30"/>
        <v>4488465.49</v>
      </c>
      <c r="K109" s="16">
        <f t="shared" si="30"/>
        <v>3158473.79</v>
      </c>
      <c r="L109" s="16">
        <f t="shared" si="30"/>
        <v>36498496.289999999</v>
      </c>
    </row>
    <row r="110" spans="1:12" hidden="1" x14ac:dyDescent="0.15">
      <c r="A110" s="64" t="s">
        <v>291</v>
      </c>
      <c r="B110" s="7"/>
      <c r="C110" s="7"/>
      <c r="D110" s="7"/>
      <c r="E110" s="7"/>
      <c r="F110" s="7"/>
      <c r="G110" s="7"/>
      <c r="H110" s="7"/>
      <c r="I110" s="7"/>
      <c r="J110" s="7"/>
      <c r="K110" s="7"/>
      <c r="L110" s="7"/>
    </row>
    <row r="111" spans="1:12" hidden="1" x14ac:dyDescent="0.15">
      <c r="A111" s="65" t="s">
        <v>78</v>
      </c>
      <c r="B111" s="10">
        <v>0</v>
      </c>
      <c r="C111" s="10">
        <v>0</v>
      </c>
      <c r="D111" s="10">
        <v>0</v>
      </c>
      <c r="E111" s="10">
        <v>0</v>
      </c>
      <c r="F111" s="10">
        <v>0</v>
      </c>
      <c r="G111" s="10">
        <v>0</v>
      </c>
      <c r="H111" s="10">
        <v>0</v>
      </c>
      <c r="I111" s="10">
        <v>0</v>
      </c>
      <c r="J111" s="10">
        <v>2.13</v>
      </c>
      <c r="K111" s="10">
        <v>0</v>
      </c>
      <c r="L111" s="10">
        <f>SUM(B111:K111)</f>
        <v>2.13</v>
      </c>
    </row>
    <row r="112" spans="1:12" hidden="1" x14ac:dyDescent="0.15">
      <c r="A112" s="65" t="s">
        <v>79</v>
      </c>
      <c r="B112" s="10">
        <v>0</v>
      </c>
      <c r="C112" s="10">
        <v>0</v>
      </c>
      <c r="D112" s="10">
        <v>0</v>
      </c>
      <c r="E112" s="10">
        <v>0</v>
      </c>
      <c r="F112" s="10">
        <v>0</v>
      </c>
      <c r="G112" s="10">
        <v>0</v>
      </c>
      <c r="H112" s="10">
        <v>0</v>
      </c>
      <c r="I112" s="10">
        <v>0</v>
      </c>
      <c r="J112" s="10">
        <v>1.1399999999999999</v>
      </c>
      <c r="K112" s="10">
        <v>0</v>
      </c>
      <c r="L112" s="10">
        <f>SUM(B112:K112)</f>
        <v>1.1399999999999999</v>
      </c>
    </row>
    <row r="113" spans="1:12" hidden="1" x14ac:dyDescent="0.15">
      <c r="A113" s="66" t="s">
        <v>292</v>
      </c>
      <c r="B113" s="16">
        <f t="shared" ref="B113:L113" si="31">SUM(B111:B112)</f>
        <v>0</v>
      </c>
      <c r="C113" s="16">
        <f t="shared" si="31"/>
        <v>0</v>
      </c>
      <c r="D113" s="16">
        <f t="shared" si="31"/>
        <v>0</v>
      </c>
      <c r="E113" s="16">
        <f t="shared" si="31"/>
        <v>0</v>
      </c>
      <c r="F113" s="16">
        <f t="shared" si="31"/>
        <v>0</v>
      </c>
      <c r="G113" s="16">
        <f t="shared" si="31"/>
        <v>0</v>
      </c>
      <c r="H113" s="16">
        <f t="shared" si="31"/>
        <v>0</v>
      </c>
      <c r="I113" s="16">
        <f t="shared" si="31"/>
        <v>0</v>
      </c>
      <c r="J113" s="16">
        <f t="shared" si="31"/>
        <v>3.2699999999999996</v>
      </c>
      <c r="K113" s="16">
        <f t="shared" si="31"/>
        <v>0</v>
      </c>
      <c r="L113" s="16">
        <f t="shared" si="31"/>
        <v>3.2699999999999996</v>
      </c>
    </row>
    <row r="114" spans="1:12" hidden="1" x14ac:dyDescent="0.15">
      <c r="A114" s="64" t="s">
        <v>297</v>
      </c>
      <c r="B114" s="7"/>
      <c r="C114" s="7"/>
      <c r="D114" s="7"/>
      <c r="E114" s="7"/>
      <c r="F114" s="7"/>
      <c r="G114" s="7"/>
      <c r="H114" s="7"/>
      <c r="I114" s="7"/>
      <c r="J114" s="7"/>
      <c r="K114" s="7"/>
      <c r="L114" s="7"/>
    </row>
    <row r="115" spans="1:12" hidden="1" x14ac:dyDescent="0.15">
      <c r="A115" s="65" t="s">
        <v>78</v>
      </c>
      <c r="B115" s="10">
        <v>0</v>
      </c>
      <c r="C115" s="10">
        <v>0</v>
      </c>
      <c r="D115" s="10">
        <v>0</v>
      </c>
      <c r="E115" s="10">
        <v>0</v>
      </c>
      <c r="F115" s="10">
        <v>0</v>
      </c>
      <c r="G115" s="10">
        <v>0</v>
      </c>
      <c r="H115" s="10">
        <v>0</v>
      </c>
      <c r="I115" s="10">
        <v>0</v>
      </c>
      <c r="J115" s="10">
        <v>21.94</v>
      </c>
      <c r="K115" s="10">
        <v>0</v>
      </c>
      <c r="L115" s="10">
        <f>SUM(B115:K115)</f>
        <v>21.94</v>
      </c>
    </row>
    <row r="116" spans="1:12" hidden="1" x14ac:dyDescent="0.15">
      <c r="A116" s="65" t="s">
        <v>79</v>
      </c>
      <c r="B116" s="10">
        <v>0</v>
      </c>
      <c r="C116" s="10">
        <v>0</v>
      </c>
      <c r="D116" s="10">
        <v>0</v>
      </c>
      <c r="E116" s="10">
        <v>0</v>
      </c>
      <c r="F116" s="10">
        <v>0</v>
      </c>
      <c r="G116" s="10">
        <v>0</v>
      </c>
      <c r="H116" s="10">
        <v>0</v>
      </c>
      <c r="I116" s="10">
        <v>0</v>
      </c>
      <c r="J116" s="10">
        <v>7.61</v>
      </c>
      <c r="K116" s="10">
        <v>0</v>
      </c>
      <c r="L116" s="10">
        <f>SUM(B116:K116)</f>
        <v>7.61</v>
      </c>
    </row>
    <row r="117" spans="1:12" hidden="1" x14ac:dyDescent="0.15">
      <c r="A117" s="66" t="s">
        <v>298</v>
      </c>
      <c r="B117" s="16">
        <f t="shared" ref="B117:L117" si="32">SUM(B115:B116)</f>
        <v>0</v>
      </c>
      <c r="C117" s="16">
        <f t="shared" si="32"/>
        <v>0</v>
      </c>
      <c r="D117" s="16">
        <f t="shared" si="32"/>
        <v>0</v>
      </c>
      <c r="E117" s="16">
        <f t="shared" si="32"/>
        <v>0</v>
      </c>
      <c r="F117" s="16">
        <f t="shared" si="32"/>
        <v>0</v>
      </c>
      <c r="G117" s="16">
        <f t="shared" si="32"/>
        <v>0</v>
      </c>
      <c r="H117" s="16">
        <f t="shared" si="32"/>
        <v>0</v>
      </c>
      <c r="I117" s="16">
        <f t="shared" si="32"/>
        <v>0</v>
      </c>
      <c r="J117" s="16">
        <f t="shared" si="32"/>
        <v>29.55</v>
      </c>
      <c r="K117" s="16">
        <f t="shared" si="32"/>
        <v>0</v>
      </c>
      <c r="L117" s="16">
        <f t="shared" si="32"/>
        <v>29.55</v>
      </c>
    </row>
    <row r="118" spans="1:12" hidden="1" x14ac:dyDescent="0.15">
      <c r="A118" s="64" t="s">
        <v>299</v>
      </c>
      <c r="B118" s="7"/>
      <c r="C118" s="7"/>
      <c r="D118" s="7"/>
      <c r="E118" s="7"/>
      <c r="F118" s="7"/>
      <c r="G118" s="7"/>
      <c r="H118" s="7"/>
      <c r="I118" s="7"/>
      <c r="J118" s="7"/>
      <c r="K118" s="7"/>
      <c r="L118" s="7"/>
    </row>
    <row r="119" spans="1:12" hidden="1" x14ac:dyDescent="0.15">
      <c r="A119" s="65" t="s">
        <v>78</v>
      </c>
      <c r="B119" s="10">
        <v>0</v>
      </c>
      <c r="C119" s="10">
        <v>0</v>
      </c>
      <c r="D119" s="10">
        <v>0</v>
      </c>
      <c r="E119" s="10">
        <v>0</v>
      </c>
      <c r="F119" s="10">
        <v>0</v>
      </c>
      <c r="G119" s="10">
        <v>0</v>
      </c>
      <c r="H119" s="10">
        <v>0</v>
      </c>
      <c r="I119" s="10">
        <v>0</v>
      </c>
      <c r="J119" s="10">
        <v>0.56999999999999995</v>
      </c>
      <c r="K119" s="10">
        <v>0</v>
      </c>
      <c r="L119" s="10">
        <f>SUM(B119:K119)</f>
        <v>0.56999999999999995</v>
      </c>
    </row>
    <row r="120" spans="1:12" hidden="1" x14ac:dyDescent="0.15">
      <c r="A120" s="66" t="s">
        <v>302</v>
      </c>
      <c r="B120" s="16">
        <f t="shared" ref="B120:L120" si="33">SUM(B119)</f>
        <v>0</v>
      </c>
      <c r="C120" s="16">
        <f t="shared" si="33"/>
        <v>0</v>
      </c>
      <c r="D120" s="16">
        <f t="shared" si="33"/>
        <v>0</v>
      </c>
      <c r="E120" s="16">
        <f t="shared" si="33"/>
        <v>0</v>
      </c>
      <c r="F120" s="16">
        <f t="shared" si="33"/>
        <v>0</v>
      </c>
      <c r="G120" s="16">
        <f t="shared" si="33"/>
        <v>0</v>
      </c>
      <c r="H120" s="16">
        <f t="shared" si="33"/>
        <v>0</v>
      </c>
      <c r="I120" s="16">
        <f t="shared" si="33"/>
        <v>0</v>
      </c>
      <c r="J120" s="16">
        <f t="shared" si="33"/>
        <v>0.56999999999999995</v>
      </c>
      <c r="K120" s="16">
        <f t="shared" si="33"/>
        <v>0</v>
      </c>
      <c r="L120" s="16">
        <f t="shared" si="33"/>
        <v>0.56999999999999995</v>
      </c>
    </row>
    <row r="121" spans="1:12" hidden="1" x14ac:dyDescent="0.15">
      <c r="A121" s="64" t="s">
        <v>303</v>
      </c>
      <c r="B121" s="7"/>
      <c r="C121" s="7"/>
      <c r="D121" s="7"/>
      <c r="E121" s="7"/>
      <c r="F121" s="7"/>
      <c r="G121" s="7"/>
      <c r="H121" s="7"/>
      <c r="I121" s="7"/>
      <c r="J121" s="7"/>
      <c r="K121" s="7"/>
      <c r="L121" s="7"/>
    </row>
    <row r="122" spans="1:12" hidden="1" x14ac:dyDescent="0.15">
      <c r="A122" s="65" t="s">
        <v>78</v>
      </c>
      <c r="B122" s="10">
        <v>0</v>
      </c>
      <c r="C122" s="10">
        <v>0</v>
      </c>
      <c r="D122" s="10">
        <v>0</v>
      </c>
      <c r="E122" s="10">
        <v>0</v>
      </c>
      <c r="F122" s="10">
        <v>0</v>
      </c>
      <c r="G122" s="10">
        <v>0</v>
      </c>
      <c r="H122" s="10">
        <v>0</v>
      </c>
      <c r="I122" s="10">
        <v>0</v>
      </c>
      <c r="J122" s="10">
        <v>46.7</v>
      </c>
      <c r="K122" s="10">
        <v>0</v>
      </c>
      <c r="L122" s="10">
        <f>SUM(B122:K122)</f>
        <v>46.7</v>
      </c>
    </row>
    <row r="123" spans="1:12" hidden="1" x14ac:dyDescent="0.15">
      <c r="A123" s="65" t="s">
        <v>79</v>
      </c>
      <c r="B123" s="10">
        <v>0</v>
      </c>
      <c r="C123" s="10">
        <v>0</v>
      </c>
      <c r="D123" s="10">
        <v>0</v>
      </c>
      <c r="E123" s="10">
        <v>0</v>
      </c>
      <c r="F123" s="10">
        <v>0</v>
      </c>
      <c r="G123" s="10">
        <v>0</v>
      </c>
      <c r="H123" s="10">
        <v>0</v>
      </c>
      <c r="I123" s="10">
        <v>0</v>
      </c>
      <c r="J123" s="10">
        <v>1.33</v>
      </c>
      <c r="K123" s="10">
        <v>0</v>
      </c>
      <c r="L123" s="10">
        <f>SUM(B123:K123)</f>
        <v>1.33</v>
      </c>
    </row>
    <row r="124" spans="1:12" hidden="1" x14ac:dyDescent="0.15">
      <c r="A124" s="66" t="s">
        <v>304</v>
      </c>
      <c r="B124" s="16">
        <f t="shared" ref="B124:L124" si="34">SUM(B122:B123)</f>
        <v>0</v>
      </c>
      <c r="C124" s="16">
        <f t="shared" si="34"/>
        <v>0</v>
      </c>
      <c r="D124" s="16">
        <f t="shared" si="34"/>
        <v>0</v>
      </c>
      <c r="E124" s="16">
        <f t="shared" si="34"/>
        <v>0</v>
      </c>
      <c r="F124" s="16">
        <f t="shared" si="34"/>
        <v>0</v>
      </c>
      <c r="G124" s="16">
        <f t="shared" si="34"/>
        <v>0</v>
      </c>
      <c r="H124" s="16">
        <f t="shared" si="34"/>
        <v>0</v>
      </c>
      <c r="I124" s="16">
        <f t="shared" si="34"/>
        <v>0</v>
      </c>
      <c r="J124" s="16">
        <f t="shared" si="34"/>
        <v>48.03</v>
      </c>
      <c r="K124" s="16">
        <f t="shared" si="34"/>
        <v>0</v>
      </c>
      <c r="L124" s="16">
        <f t="shared" si="34"/>
        <v>48.03</v>
      </c>
    </row>
    <row r="125" spans="1:12" hidden="1" x14ac:dyDescent="0.15">
      <c r="A125" s="64" t="s">
        <v>310</v>
      </c>
      <c r="B125" s="7"/>
      <c r="C125" s="7"/>
      <c r="D125" s="7"/>
      <c r="E125" s="7"/>
      <c r="F125" s="7"/>
      <c r="G125" s="7"/>
      <c r="H125" s="7"/>
      <c r="I125" s="7"/>
      <c r="J125" s="7"/>
      <c r="K125" s="7"/>
      <c r="L125" s="7"/>
    </row>
    <row r="126" spans="1:12" hidden="1" x14ac:dyDescent="0.15">
      <c r="A126" s="65" t="s">
        <v>78</v>
      </c>
      <c r="B126" s="10">
        <v>0</v>
      </c>
      <c r="C126" s="10">
        <v>0</v>
      </c>
      <c r="D126" s="10">
        <v>0</v>
      </c>
      <c r="E126" s="10">
        <v>0</v>
      </c>
      <c r="F126" s="10">
        <v>0</v>
      </c>
      <c r="G126" s="10">
        <v>0</v>
      </c>
      <c r="H126" s="10">
        <v>0</v>
      </c>
      <c r="I126" s="10">
        <v>0</v>
      </c>
      <c r="J126" s="10">
        <v>26.04</v>
      </c>
      <c r="K126" s="10">
        <v>0</v>
      </c>
      <c r="L126" s="10">
        <f>SUM(B126:K126)</f>
        <v>26.04</v>
      </c>
    </row>
    <row r="127" spans="1:12" hidden="1" x14ac:dyDescent="0.15">
      <c r="A127" s="65" t="s">
        <v>79</v>
      </c>
      <c r="B127" s="10">
        <v>0</v>
      </c>
      <c r="C127" s="10">
        <v>0</v>
      </c>
      <c r="D127" s="10">
        <v>0</v>
      </c>
      <c r="E127" s="10">
        <v>0</v>
      </c>
      <c r="F127" s="10">
        <v>0</v>
      </c>
      <c r="G127" s="10">
        <v>0</v>
      </c>
      <c r="H127" s="10">
        <v>0</v>
      </c>
      <c r="I127" s="10">
        <v>0</v>
      </c>
      <c r="J127" s="10">
        <v>3021.63</v>
      </c>
      <c r="K127" s="10">
        <v>0</v>
      </c>
      <c r="L127" s="10">
        <f>SUM(B127:K127)</f>
        <v>3021.63</v>
      </c>
    </row>
    <row r="128" spans="1:12" hidden="1" x14ac:dyDescent="0.15">
      <c r="A128" s="66" t="s">
        <v>311</v>
      </c>
      <c r="B128" s="16">
        <f t="shared" ref="B128:L128" si="35">SUM(B126:B127)</f>
        <v>0</v>
      </c>
      <c r="C128" s="16">
        <f t="shared" si="35"/>
        <v>0</v>
      </c>
      <c r="D128" s="16">
        <f t="shared" si="35"/>
        <v>0</v>
      </c>
      <c r="E128" s="16">
        <f t="shared" si="35"/>
        <v>0</v>
      </c>
      <c r="F128" s="16">
        <f t="shared" si="35"/>
        <v>0</v>
      </c>
      <c r="G128" s="16">
        <f t="shared" si="35"/>
        <v>0</v>
      </c>
      <c r="H128" s="16">
        <f t="shared" si="35"/>
        <v>0</v>
      </c>
      <c r="I128" s="16">
        <f t="shared" si="35"/>
        <v>0</v>
      </c>
      <c r="J128" s="16">
        <f t="shared" si="35"/>
        <v>3047.67</v>
      </c>
      <c r="K128" s="16">
        <f t="shared" si="35"/>
        <v>0</v>
      </c>
      <c r="L128" s="16">
        <f t="shared" si="35"/>
        <v>3047.67</v>
      </c>
    </row>
    <row r="129" spans="1:12" hidden="1" x14ac:dyDescent="0.15">
      <c r="A129" s="27" t="s">
        <v>312</v>
      </c>
      <c r="B129" s="16">
        <f t="shared" ref="B129:L129" si="36">SUM(B103,B109,B113,B117,B120,B124,B128)</f>
        <v>1525998.4900000002</v>
      </c>
      <c r="C129" s="16">
        <f t="shared" si="36"/>
        <v>3276742.75</v>
      </c>
      <c r="D129" s="16">
        <f t="shared" si="36"/>
        <v>4477426.87</v>
      </c>
      <c r="E129" s="16">
        <f t="shared" si="36"/>
        <v>4823324.79</v>
      </c>
      <c r="F129" s="16">
        <f t="shared" si="36"/>
        <v>4995497.96</v>
      </c>
      <c r="G129" s="16">
        <f t="shared" si="36"/>
        <v>3332700.56</v>
      </c>
      <c r="H129" s="16">
        <f t="shared" si="36"/>
        <v>3033047.41</v>
      </c>
      <c r="I129" s="16">
        <f t="shared" si="36"/>
        <v>3628898.7399999998</v>
      </c>
      <c r="J129" s="16">
        <f t="shared" si="36"/>
        <v>4491594.58</v>
      </c>
      <c r="K129" s="16">
        <f t="shared" si="36"/>
        <v>3158473.79</v>
      </c>
      <c r="L129" s="16">
        <f t="shared" si="36"/>
        <v>36743705.940000005</v>
      </c>
    </row>
    <row r="130" spans="1:12" hidden="1" x14ac:dyDescent="0.15">
      <c r="A130" s="15" t="s">
        <v>270</v>
      </c>
      <c r="B130" s="16">
        <f t="shared" ref="B130:L130" si="37">SUM(B129)</f>
        <v>1525998.4900000002</v>
      </c>
      <c r="C130" s="16">
        <f t="shared" si="37"/>
        <v>3276742.75</v>
      </c>
      <c r="D130" s="16">
        <f t="shared" si="37"/>
        <v>4477426.87</v>
      </c>
      <c r="E130" s="16">
        <f t="shared" si="37"/>
        <v>4823324.79</v>
      </c>
      <c r="F130" s="16">
        <f t="shared" si="37"/>
        <v>4995497.96</v>
      </c>
      <c r="G130" s="16">
        <f t="shared" si="37"/>
        <v>3332700.56</v>
      </c>
      <c r="H130" s="16">
        <f t="shared" si="37"/>
        <v>3033047.41</v>
      </c>
      <c r="I130" s="16">
        <f t="shared" si="37"/>
        <v>3628898.7399999998</v>
      </c>
      <c r="J130" s="16">
        <f t="shared" si="37"/>
        <v>4491594.58</v>
      </c>
      <c r="K130" s="16">
        <f t="shared" si="37"/>
        <v>3158473.79</v>
      </c>
      <c r="L130" s="16">
        <f t="shared" si="37"/>
        <v>36743705.940000005</v>
      </c>
    </row>
    <row r="131" spans="1:12" x14ac:dyDescent="0.15">
      <c r="A131" s="63" t="s">
        <v>164</v>
      </c>
      <c r="B131" s="59">
        <f t="shared" ref="B131:L131" si="38">B52+B98+B130</f>
        <v>3831073.5600000005</v>
      </c>
      <c r="C131" s="59">
        <f t="shared" si="38"/>
        <v>5910606.9400000004</v>
      </c>
      <c r="D131" s="59">
        <f t="shared" si="38"/>
        <v>7210941.8499999996</v>
      </c>
      <c r="E131" s="59">
        <f t="shared" si="38"/>
        <v>7849983.7699999996</v>
      </c>
      <c r="F131" s="59">
        <f t="shared" si="38"/>
        <v>8237582.2000000002</v>
      </c>
      <c r="G131" s="59">
        <f t="shared" si="38"/>
        <v>6413368.5800000001</v>
      </c>
      <c r="H131" s="59">
        <f t="shared" si="38"/>
        <v>6132584.5300000003</v>
      </c>
      <c r="I131" s="59">
        <f t="shared" si="38"/>
        <v>6816927.6099999994</v>
      </c>
      <c r="J131" s="59">
        <f t="shared" si="38"/>
        <v>7900030.0700000003</v>
      </c>
      <c r="K131" s="59">
        <f t="shared" si="38"/>
        <v>5590995.9700000007</v>
      </c>
      <c r="L131" s="59">
        <f t="shared" si="38"/>
        <v>65894095.080000006</v>
      </c>
    </row>
    <row r="132" spans="1:12" x14ac:dyDescent="0.15">
      <c r="A132" s="67" t="s">
        <v>313</v>
      </c>
      <c r="B132" s="60">
        <f t="shared" ref="B132:L132" si="39">B31-B131</f>
        <v>-4332175.1700000009</v>
      </c>
      <c r="C132" s="60">
        <f t="shared" si="39"/>
        <v>-6446808.2100000009</v>
      </c>
      <c r="D132" s="60">
        <f t="shared" si="39"/>
        <v>-7742189.5</v>
      </c>
      <c r="E132" s="60">
        <f t="shared" si="39"/>
        <v>-8440143.209999999</v>
      </c>
      <c r="F132" s="60">
        <f t="shared" si="39"/>
        <v>-8891177.5999999996</v>
      </c>
      <c r="G132" s="60">
        <f t="shared" si="39"/>
        <v>-7022767.9400000004</v>
      </c>
      <c r="H132" s="60">
        <f t="shared" si="39"/>
        <v>-6757817.6800000006</v>
      </c>
      <c r="I132" s="60">
        <f t="shared" si="39"/>
        <v>-7417658.9399999995</v>
      </c>
      <c r="J132" s="60">
        <f t="shared" si="39"/>
        <v>-8444882.2300000004</v>
      </c>
      <c r="K132" s="60">
        <f t="shared" si="39"/>
        <v>-5947282.1900000004</v>
      </c>
      <c r="L132" s="60">
        <f t="shared" si="39"/>
        <v>-71442902.670000002</v>
      </c>
    </row>
    <row r="133" spans="1:12" x14ac:dyDescent="0.15">
      <c r="A133" s="23" t="s">
        <v>368</v>
      </c>
      <c r="B133" s="16">
        <f t="shared" ref="B133:L133" si="40">+B132+0</f>
        <v>-4332175.1700000009</v>
      </c>
      <c r="C133" s="16">
        <f t="shared" si="40"/>
        <v>-6446808.2100000009</v>
      </c>
      <c r="D133" s="16">
        <f t="shared" si="40"/>
        <v>-7742189.5</v>
      </c>
      <c r="E133" s="16">
        <f t="shared" si="40"/>
        <v>-8440143.209999999</v>
      </c>
      <c r="F133" s="16">
        <f t="shared" si="40"/>
        <v>-8891177.5999999996</v>
      </c>
      <c r="G133" s="16">
        <f t="shared" si="40"/>
        <v>-7022767.9400000004</v>
      </c>
      <c r="H133" s="16">
        <f t="shared" si="40"/>
        <v>-6757817.6800000006</v>
      </c>
      <c r="I133" s="16">
        <f t="shared" si="40"/>
        <v>-7417658.9399999995</v>
      </c>
      <c r="J133" s="16">
        <f t="shared" si="40"/>
        <v>-8444882.2300000004</v>
      </c>
      <c r="K133" s="16">
        <f t="shared" si="40"/>
        <v>-5947282.1900000004</v>
      </c>
      <c r="L133" s="16">
        <f t="shared" si="40"/>
        <v>-71442902.670000002</v>
      </c>
    </row>
    <row r="134" spans="1:12" ht="14" thickBot="1" x14ac:dyDescent="0.2">
      <c r="A134" s="68" t="s">
        <v>377</v>
      </c>
      <c r="B134" s="62">
        <f t="shared" ref="B134:L134" si="41">B132+0+0</f>
        <v>-4332175.1700000009</v>
      </c>
      <c r="C134" s="62">
        <f t="shared" si="41"/>
        <v>-6446808.2100000009</v>
      </c>
      <c r="D134" s="62">
        <f t="shared" si="41"/>
        <v>-7742189.5</v>
      </c>
      <c r="E134" s="62">
        <f t="shared" si="41"/>
        <v>-8440143.209999999</v>
      </c>
      <c r="F134" s="62">
        <f t="shared" si="41"/>
        <v>-8891177.5999999996</v>
      </c>
      <c r="G134" s="62">
        <f t="shared" si="41"/>
        <v>-7022767.9400000004</v>
      </c>
      <c r="H134" s="62">
        <f t="shared" si="41"/>
        <v>-6757817.6800000006</v>
      </c>
      <c r="I134" s="62">
        <f t="shared" si="41"/>
        <v>-7417658.9399999995</v>
      </c>
      <c r="J134" s="62">
        <f t="shared" si="41"/>
        <v>-8444882.2300000004</v>
      </c>
      <c r="K134" s="62">
        <f t="shared" si="41"/>
        <v>-5947282.1900000004</v>
      </c>
      <c r="L134" s="62">
        <f t="shared" si="41"/>
        <v>-71442902.670000002</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70"/>
  <sheetViews>
    <sheetView zoomScaleNormal="10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ColWidth="9" defaultRowHeight="13" x14ac:dyDescent="0.15"/>
  <cols>
    <col min="1" max="1" width="67.5" style="3" customWidth="1"/>
    <col min="2" max="3" width="12" style="28" bestFit="1" customWidth="1"/>
    <col min="4" max="6" width="12.25" style="28" bestFit="1" customWidth="1"/>
    <col min="7" max="7" width="14.5" style="28" bestFit="1" customWidth="1"/>
    <col min="8" max="8" width="12.25" style="28" bestFit="1" customWidth="1"/>
    <col min="9" max="11" width="14.5" style="28" bestFit="1" customWidth="1"/>
    <col min="12" max="12" width="15.75" style="28" bestFit="1" customWidth="1"/>
    <col min="13" max="16384" width="9" style="3"/>
  </cols>
  <sheetData>
    <row r="1" spans="1:12" x14ac:dyDescent="0.15">
      <c r="A1" s="29" t="s">
        <v>0</v>
      </c>
      <c r="B1" s="56"/>
      <c r="C1" s="56"/>
      <c r="D1" s="56"/>
      <c r="E1" s="56"/>
      <c r="F1" s="56"/>
      <c r="G1" s="56"/>
      <c r="H1" s="56"/>
      <c r="I1" s="56"/>
      <c r="J1" s="56"/>
      <c r="K1" s="56"/>
      <c r="L1" s="56"/>
    </row>
    <row r="2" spans="1:12" x14ac:dyDescent="0.15">
      <c r="A2" s="29" t="s">
        <v>1</v>
      </c>
      <c r="B2" s="56"/>
      <c r="C2" s="56"/>
      <c r="D2" s="56"/>
      <c r="E2" s="56"/>
      <c r="F2" s="56"/>
      <c r="G2" s="56"/>
      <c r="H2" s="56"/>
      <c r="I2" s="56"/>
      <c r="J2" s="56"/>
      <c r="K2" s="56"/>
      <c r="L2" s="56"/>
    </row>
    <row r="3" spans="1:12" x14ac:dyDescent="0.15">
      <c r="A3" s="29" t="s">
        <v>709</v>
      </c>
      <c r="B3" s="56"/>
      <c r="C3" s="56"/>
      <c r="D3" s="56"/>
      <c r="E3" s="56"/>
      <c r="F3" s="56"/>
      <c r="G3" s="56"/>
      <c r="H3" s="56"/>
      <c r="I3" s="56"/>
      <c r="J3" s="56"/>
      <c r="K3" s="56"/>
      <c r="L3" s="56"/>
    </row>
    <row r="4" spans="1:12" x14ac:dyDescent="0.15">
      <c r="A4" s="29" t="s">
        <v>3</v>
      </c>
      <c r="B4" s="56"/>
      <c r="C4" s="56"/>
      <c r="D4" s="56"/>
      <c r="E4" s="56"/>
      <c r="F4" s="56"/>
      <c r="G4" s="56"/>
      <c r="H4" s="56"/>
      <c r="I4" s="56"/>
      <c r="J4" s="56"/>
      <c r="K4" s="56"/>
      <c r="L4" s="56"/>
    </row>
    <row r="5" spans="1:12" x14ac:dyDescent="0.15">
      <c r="A5" s="29" t="s">
        <v>4</v>
      </c>
      <c r="B5" s="56"/>
      <c r="C5" s="56"/>
      <c r="D5" s="56"/>
      <c r="E5" s="56"/>
      <c r="F5" s="56"/>
      <c r="G5" s="56"/>
      <c r="H5" s="56"/>
      <c r="I5" s="56"/>
      <c r="J5" s="56"/>
      <c r="K5" s="56"/>
      <c r="L5" s="56"/>
    </row>
    <row r="6" spans="1:12" x14ac:dyDescent="0.15">
      <c r="A6" s="29" t="s">
        <v>5</v>
      </c>
      <c r="B6" s="56"/>
      <c r="C6" s="56"/>
      <c r="D6" s="56"/>
      <c r="E6" s="56"/>
      <c r="F6" s="56"/>
      <c r="G6" s="56"/>
      <c r="H6" s="56"/>
      <c r="I6" s="56"/>
      <c r="J6" s="56"/>
      <c r="K6" s="56"/>
      <c r="L6" s="56"/>
    </row>
    <row r="7" spans="1:12" x14ac:dyDescent="0.15">
      <c r="A7" s="4" t="s">
        <v>6</v>
      </c>
      <c r="B7" s="58" t="s">
        <v>7</v>
      </c>
      <c r="C7" s="58" t="s">
        <v>8</v>
      </c>
      <c r="D7" s="58" t="s">
        <v>9</v>
      </c>
      <c r="E7" s="58" t="s">
        <v>10</v>
      </c>
      <c r="F7" s="58" t="s">
        <v>11</v>
      </c>
      <c r="G7" s="58" t="s">
        <v>12</v>
      </c>
      <c r="H7" s="58" t="s">
        <v>13</v>
      </c>
      <c r="I7" s="58" t="s">
        <v>14</v>
      </c>
      <c r="J7" s="58" t="s">
        <v>15</v>
      </c>
      <c r="K7" s="58" t="s">
        <v>16</v>
      </c>
      <c r="L7" s="58" t="s">
        <v>17</v>
      </c>
    </row>
    <row r="8" spans="1:12" x14ac:dyDescent="0.15">
      <c r="A8" s="4" t="s">
        <v>18</v>
      </c>
      <c r="B8" s="58" t="s">
        <v>19</v>
      </c>
      <c r="C8" s="58" t="s">
        <v>19</v>
      </c>
      <c r="D8" s="58" t="s">
        <v>19</v>
      </c>
      <c r="E8" s="58" t="s">
        <v>19</v>
      </c>
      <c r="F8" s="58" t="s">
        <v>19</v>
      </c>
      <c r="G8" s="58" t="s">
        <v>19</v>
      </c>
      <c r="H8" s="58" t="s">
        <v>19</v>
      </c>
      <c r="I8" s="58" t="s">
        <v>19</v>
      </c>
      <c r="J8" s="58" t="s">
        <v>19</v>
      </c>
      <c r="K8" s="58" t="s">
        <v>19</v>
      </c>
      <c r="L8" s="58" t="s">
        <v>19</v>
      </c>
    </row>
    <row r="9" spans="1:12" x14ac:dyDescent="0.15">
      <c r="A9" s="6" t="s">
        <v>20</v>
      </c>
      <c r="B9" s="7"/>
      <c r="C9" s="7"/>
      <c r="D9" s="7"/>
      <c r="E9" s="7"/>
      <c r="F9" s="7"/>
      <c r="G9" s="7"/>
      <c r="H9" s="7"/>
      <c r="I9" s="7"/>
      <c r="J9" s="7"/>
      <c r="K9" s="7"/>
      <c r="L9" s="7"/>
    </row>
    <row r="10" spans="1:12" x14ac:dyDescent="0.15">
      <c r="A10" s="8" t="s">
        <v>62</v>
      </c>
      <c r="B10" s="7">
        <v>0</v>
      </c>
      <c r="C10" s="7">
        <v>0</v>
      </c>
      <c r="D10" s="7">
        <v>85940</v>
      </c>
      <c r="E10" s="7">
        <v>374486.67</v>
      </c>
      <c r="F10" s="7">
        <v>607820.01</v>
      </c>
      <c r="G10" s="7">
        <v>839070.01</v>
      </c>
      <c r="H10" s="7">
        <v>839069.98</v>
      </c>
      <c r="I10" s="7">
        <v>1339069.97</v>
      </c>
      <c r="J10" s="7">
        <v>1495319.97</v>
      </c>
      <c r="K10" s="7">
        <v>999561.23</v>
      </c>
      <c r="L10" s="7">
        <v>6580337.8399999999</v>
      </c>
    </row>
    <row r="11" spans="1:12" x14ac:dyDescent="0.15">
      <c r="A11" s="14" t="s">
        <v>69</v>
      </c>
      <c r="B11" s="7"/>
      <c r="C11" s="7"/>
      <c r="D11" s="7"/>
      <c r="E11" s="7"/>
      <c r="F11" s="7"/>
      <c r="G11" s="7"/>
      <c r="H11" s="7"/>
      <c r="I11" s="7"/>
      <c r="J11" s="7"/>
      <c r="K11" s="7"/>
      <c r="L11" s="7"/>
    </row>
    <row r="12" spans="1:12" x14ac:dyDescent="0.15">
      <c r="A12" s="24" t="s">
        <v>70</v>
      </c>
      <c r="B12" s="7"/>
      <c r="C12" s="7"/>
      <c r="D12" s="7"/>
      <c r="E12" s="7"/>
      <c r="F12" s="7"/>
      <c r="G12" s="7"/>
      <c r="H12" s="7"/>
      <c r="I12" s="7"/>
      <c r="J12" s="7"/>
      <c r="K12" s="7"/>
      <c r="L12" s="7"/>
    </row>
    <row r="13" spans="1:12" x14ac:dyDescent="0.15">
      <c r="A13" s="25" t="s">
        <v>80</v>
      </c>
      <c r="B13" s="10">
        <v>0</v>
      </c>
      <c r="C13" s="10">
        <v>0</v>
      </c>
      <c r="D13" s="10">
        <v>0</v>
      </c>
      <c r="E13" s="10">
        <v>0</v>
      </c>
      <c r="F13" s="10">
        <v>0</v>
      </c>
      <c r="G13" s="10">
        <v>0</v>
      </c>
      <c r="H13" s="10">
        <v>0</v>
      </c>
      <c r="I13" s="10">
        <v>0</v>
      </c>
      <c r="J13" s="10">
        <v>0</v>
      </c>
      <c r="K13" s="10">
        <v>2681.25</v>
      </c>
      <c r="L13" s="10">
        <f>SUM(B13:K13)</f>
        <v>2681.25</v>
      </c>
    </row>
    <row r="14" spans="1:12" x14ac:dyDescent="0.15">
      <c r="A14" s="26" t="s">
        <v>130</v>
      </c>
      <c r="B14" s="21">
        <f t="shared" ref="B14:L14" si="0">SUM(B13)</f>
        <v>0</v>
      </c>
      <c r="C14" s="21">
        <f t="shared" si="0"/>
        <v>0</v>
      </c>
      <c r="D14" s="21">
        <f t="shared" si="0"/>
        <v>0</v>
      </c>
      <c r="E14" s="21">
        <f t="shared" si="0"/>
        <v>0</v>
      </c>
      <c r="F14" s="21">
        <f t="shared" si="0"/>
        <v>0</v>
      </c>
      <c r="G14" s="21">
        <f t="shared" si="0"/>
        <v>0</v>
      </c>
      <c r="H14" s="21">
        <f t="shared" si="0"/>
        <v>0</v>
      </c>
      <c r="I14" s="21">
        <f t="shared" si="0"/>
        <v>0</v>
      </c>
      <c r="J14" s="21">
        <f t="shared" si="0"/>
        <v>0</v>
      </c>
      <c r="K14" s="21">
        <f t="shared" si="0"/>
        <v>2681.25</v>
      </c>
      <c r="L14" s="21">
        <f t="shared" si="0"/>
        <v>2681.25</v>
      </c>
    </row>
    <row r="15" spans="1:12" x14ac:dyDescent="0.15">
      <c r="A15" s="24" t="s">
        <v>147</v>
      </c>
      <c r="B15" s="7"/>
      <c r="C15" s="7"/>
      <c r="D15" s="7"/>
      <c r="E15" s="7"/>
      <c r="F15" s="7"/>
      <c r="G15" s="7"/>
      <c r="H15" s="7"/>
      <c r="I15" s="7"/>
      <c r="J15" s="7"/>
      <c r="K15" s="7"/>
      <c r="L15" s="7"/>
    </row>
    <row r="16" spans="1:12" x14ac:dyDescent="0.15">
      <c r="A16" s="25" t="s">
        <v>148</v>
      </c>
      <c r="B16" s="10">
        <v>0</v>
      </c>
      <c r="C16" s="10">
        <v>0</v>
      </c>
      <c r="D16" s="10">
        <v>85940</v>
      </c>
      <c r="E16" s="10">
        <v>257820</v>
      </c>
      <c r="F16" s="10">
        <v>257820</v>
      </c>
      <c r="G16" s="10">
        <v>257820</v>
      </c>
      <c r="H16" s="10">
        <v>257820</v>
      </c>
      <c r="I16" s="10">
        <v>257820</v>
      </c>
      <c r="J16" s="10">
        <v>257820</v>
      </c>
      <c r="K16" s="10">
        <v>171880</v>
      </c>
      <c r="L16" s="10">
        <f>SUM(B16:K16)</f>
        <v>1804740</v>
      </c>
    </row>
    <row r="17" spans="1:12" x14ac:dyDescent="0.15">
      <c r="A17" s="25" t="s">
        <v>149</v>
      </c>
      <c r="B17" s="10">
        <v>0</v>
      </c>
      <c r="C17" s="10">
        <v>0</v>
      </c>
      <c r="D17" s="10">
        <v>0</v>
      </c>
      <c r="E17" s="10">
        <v>116666.67</v>
      </c>
      <c r="F17" s="10">
        <v>350000.01</v>
      </c>
      <c r="G17" s="10">
        <v>350000.01</v>
      </c>
      <c r="H17" s="10">
        <v>349999.98</v>
      </c>
      <c r="I17" s="10">
        <v>349999.98</v>
      </c>
      <c r="J17" s="10">
        <v>349999.98</v>
      </c>
      <c r="K17" s="10">
        <v>233333.32</v>
      </c>
      <c r="L17" s="10">
        <f>SUM(B17:K17)</f>
        <v>2099999.9499999997</v>
      </c>
    </row>
    <row r="18" spans="1:12" x14ac:dyDescent="0.15">
      <c r="A18" s="25" t="s">
        <v>150</v>
      </c>
      <c r="B18" s="10">
        <v>0</v>
      </c>
      <c r="C18" s="10">
        <v>0</v>
      </c>
      <c r="D18" s="10">
        <v>0</v>
      </c>
      <c r="E18" s="10">
        <v>0</v>
      </c>
      <c r="F18" s="10">
        <v>0</v>
      </c>
      <c r="G18" s="10">
        <v>231250</v>
      </c>
      <c r="H18" s="10">
        <v>231250</v>
      </c>
      <c r="I18" s="10">
        <v>231249.99</v>
      </c>
      <c r="J18" s="10">
        <v>231249.99</v>
      </c>
      <c r="K18" s="10">
        <v>154166.66</v>
      </c>
      <c r="L18" s="10">
        <f>SUM(B18:K18)</f>
        <v>1079166.6399999999</v>
      </c>
    </row>
    <row r="19" spans="1:12" x14ac:dyDescent="0.15">
      <c r="A19" s="25" t="s">
        <v>151</v>
      </c>
      <c r="B19" s="10">
        <v>0</v>
      </c>
      <c r="C19" s="10">
        <v>0</v>
      </c>
      <c r="D19" s="10">
        <v>0</v>
      </c>
      <c r="E19" s="10">
        <v>0</v>
      </c>
      <c r="F19" s="10">
        <v>0</v>
      </c>
      <c r="G19" s="10">
        <v>0</v>
      </c>
      <c r="H19" s="10">
        <v>0</v>
      </c>
      <c r="I19" s="10">
        <v>500000</v>
      </c>
      <c r="J19" s="10">
        <v>600000</v>
      </c>
      <c r="K19" s="10">
        <v>400000</v>
      </c>
      <c r="L19" s="10">
        <f>SUM(B19:K19)</f>
        <v>1500000</v>
      </c>
    </row>
    <row r="20" spans="1:12" x14ac:dyDescent="0.15">
      <c r="A20" s="25" t="s">
        <v>152</v>
      </c>
      <c r="B20" s="10">
        <v>0</v>
      </c>
      <c r="C20" s="10">
        <v>0</v>
      </c>
      <c r="D20" s="10">
        <v>0</v>
      </c>
      <c r="E20" s="10">
        <v>0</v>
      </c>
      <c r="F20" s="10">
        <v>0</v>
      </c>
      <c r="G20" s="10">
        <v>0</v>
      </c>
      <c r="H20" s="10">
        <v>0</v>
      </c>
      <c r="I20" s="10">
        <v>0</v>
      </c>
      <c r="J20" s="10">
        <v>56250</v>
      </c>
      <c r="K20" s="10">
        <v>37500</v>
      </c>
      <c r="L20" s="10">
        <f>SUM(B20:K20)</f>
        <v>93750</v>
      </c>
    </row>
    <row r="21" spans="1:12" x14ac:dyDescent="0.15">
      <c r="A21" s="26" t="s">
        <v>155</v>
      </c>
      <c r="B21" s="21">
        <f t="shared" ref="B21:L21" si="1">SUM(B16:B20)</f>
        <v>0</v>
      </c>
      <c r="C21" s="21">
        <f t="shared" si="1"/>
        <v>0</v>
      </c>
      <c r="D21" s="21">
        <f t="shared" si="1"/>
        <v>85940</v>
      </c>
      <c r="E21" s="21">
        <f t="shared" si="1"/>
        <v>374486.67</v>
      </c>
      <c r="F21" s="21">
        <f t="shared" si="1"/>
        <v>607820.01</v>
      </c>
      <c r="G21" s="21">
        <f t="shared" si="1"/>
        <v>839070.01</v>
      </c>
      <c r="H21" s="21">
        <f t="shared" si="1"/>
        <v>839069.98</v>
      </c>
      <c r="I21" s="21">
        <f t="shared" si="1"/>
        <v>1339069.97</v>
      </c>
      <c r="J21" s="21">
        <f t="shared" si="1"/>
        <v>1495319.97</v>
      </c>
      <c r="K21" s="21">
        <f t="shared" si="1"/>
        <v>996879.98</v>
      </c>
      <c r="L21" s="21">
        <f t="shared" si="1"/>
        <v>6577656.5899999999</v>
      </c>
    </row>
    <row r="22" spans="1:12" x14ac:dyDescent="0.15">
      <c r="A22" s="20" t="s">
        <v>161</v>
      </c>
      <c r="B22" s="21">
        <f t="shared" ref="B22:L22" si="2">SUM(B14,B21)</f>
        <v>0</v>
      </c>
      <c r="C22" s="21">
        <f t="shared" si="2"/>
        <v>0</v>
      </c>
      <c r="D22" s="21">
        <f t="shared" si="2"/>
        <v>85940</v>
      </c>
      <c r="E22" s="21">
        <f t="shared" si="2"/>
        <v>374486.67</v>
      </c>
      <c r="F22" s="21">
        <f t="shared" si="2"/>
        <v>607820.01</v>
      </c>
      <c r="G22" s="21">
        <f t="shared" si="2"/>
        <v>839070.01</v>
      </c>
      <c r="H22" s="21">
        <f t="shared" si="2"/>
        <v>839069.98</v>
      </c>
      <c r="I22" s="21">
        <f t="shared" si="2"/>
        <v>1339069.97</v>
      </c>
      <c r="J22" s="21">
        <f t="shared" si="2"/>
        <v>1495319.97</v>
      </c>
      <c r="K22" s="21">
        <f t="shared" si="2"/>
        <v>999561.23</v>
      </c>
      <c r="L22" s="21">
        <f t="shared" si="2"/>
        <v>6580337.8399999999</v>
      </c>
    </row>
    <row r="23" spans="1:12" x14ac:dyDescent="0.15">
      <c r="A23" s="22" t="s">
        <v>162</v>
      </c>
      <c r="B23" s="21">
        <f t="shared" ref="B23:L23" si="3">SUM(B22)</f>
        <v>0</v>
      </c>
      <c r="C23" s="21">
        <f t="shared" si="3"/>
        <v>0</v>
      </c>
      <c r="D23" s="21">
        <f t="shared" si="3"/>
        <v>85940</v>
      </c>
      <c r="E23" s="21">
        <f t="shared" si="3"/>
        <v>374486.67</v>
      </c>
      <c r="F23" s="21">
        <f t="shared" si="3"/>
        <v>607820.01</v>
      </c>
      <c r="G23" s="21">
        <f t="shared" si="3"/>
        <v>839070.01</v>
      </c>
      <c r="H23" s="21">
        <f t="shared" si="3"/>
        <v>839069.98</v>
      </c>
      <c r="I23" s="21">
        <f t="shared" si="3"/>
        <v>1339069.97</v>
      </c>
      <c r="J23" s="21">
        <f t="shared" si="3"/>
        <v>1495319.97</v>
      </c>
      <c r="K23" s="21">
        <f t="shared" si="3"/>
        <v>999561.23</v>
      </c>
      <c r="L23" s="21">
        <f t="shared" si="3"/>
        <v>6580337.8399999999</v>
      </c>
    </row>
    <row r="24" spans="1:12" x14ac:dyDescent="0.15">
      <c r="A24" s="63" t="s">
        <v>163</v>
      </c>
      <c r="B24" s="59">
        <f t="shared" ref="B24:L24" si="4">0-B23</f>
        <v>0</v>
      </c>
      <c r="C24" s="59">
        <f t="shared" si="4"/>
        <v>0</v>
      </c>
      <c r="D24" s="59">
        <f t="shared" si="4"/>
        <v>-85940</v>
      </c>
      <c r="E24" s="59">
        <f t="shared" si="4"/>
        <v>-374486.67</v>
      </c>
      <c r="F24" s="59">
        <f t="shared" si="4"/>
        <v>-607820.01</v>
      </c>
      <c r="G24" s="59">
        <f t="shared" si="4"/>
        <v>-839070.01</v>
      </c>
      <c r="H24" s="59">
        <f t="shared" si="4"/>
        <v>-839069.98</v>
      </c>
      <c r="I24" s="59">
        <f t="shared" si="4"/>
        <v>-1339069.97</v>
      </c>
      <c r="J24" s="59">
        <f t="shared" si="4"/>
        <v>-1495319.97</v>
      </c>
      <c r="K24" s="59">
        <f t="shared" si="4"/>
        <v>-999561.23</v>
      </c>
      <c r="L24" s="59">
        <f t="shared" si="4"/>
        <v>-6580337.8399999999</v>
      </c>
    </row>
    <row r="25" spans="1:12" x14ac:dyDescent="0.15">
      <c r="A25" s="8" t="s">
        <v>164</v>
      </c>
      <c r="B25" s="7"/>
      <c r="C25" s="7"/>
      <c r="D25" s="7"/>
      <c r="E25" s="7"/>
      <c r="F25" s="7"/>
      <c r="G25" s="7"/>
      <c r="H25" s="7"/>
      <c r="I25" s="7"/>
      <c r="J25" s="7"/>
      <c r="K25" s="7"/>
      <c r="L25" s="7"/>
    </row>
    <row r="26" spans="1:12" x14ac:dyDescent="0.15">
      <c r="A26" s="14" t="s">
        <v>165</v>
      </c>
      <c r="B26" s="7">
        <v>93191.46</v>
      </c>
      <c r="C26" s="7">
        <v>93191.46</v>
      </c>
      <c r="D26" s="7">
        <v>70448.600000000006</v>
      </c>
      <c r="E26" s="7">
        <v>39286.630000000005</v>
      </c>
      <c r="F26" s="7">
        <v>67934.13</v>
      </c>
      <c r="G26" s="7">
        <v>67934.13</v>
      </c>
      <c r="H26" s="7">
        <v>63141.94</v>
      </c>
      <c r="I26" s="7">
        <v>1124400.76</v>
      </c>
      <c r="J26" s="7">
        <v>218940.83000000007</v>
      </c>
      <c r="K26" s="7">
        <v>868515.95</v>
      </c>
      <c r="L26" s="7">
        <v>2706985.89</v>
      </c>
    </row>
    <row r="27" spans="1:12" x14ac:dyDescent="0.15">
      <c r="A27" s="24" t="s">
        <v>166</v>
      </c>
      <c r="B27" s="7"/>
      <c r="C27" s="7"/>
      <c r="D27" s="7"/>
      <c r="E27" s="7"/>
      <c r="F27" s="7"/>
      <c r="G27" s="7"/>
      <c r="H27" s="7"/>
      <c r="I27" s="7"/>
      <c r="J27" s="7"/>
      <c r="K27" s="7"/>
      <c r="L27" s="7"/>
    </row>
    <row r="28" spans="1:12" x14ac:dyDescent="0.15">
      <c r="A28" s="64" t="s">
        <v>167</v>
      </c>
      <c r="B28" s="7"/>
      <c r="C28" s="7"/>
      <c r="D28" s="7"/>
      <c r="E28" s="7"/>
      <c r="F28" s="7"/>
      <c r="G28" s="7"/>
      <c r="H28" s="7"/>
      <c r="I28" s="7"/>
      <c r="J28" s="7"/>
      <c r="K28" s="7"/>
      <c r="L28" s="7"/>
    </row>
    <row r="29" spans="1:12" x14ac:dyDescent="0.15">
      <c r="A29" s="65" t="s">
        <v>169</v>
      </c>
      <c r="B29" s="10">
        <v>0</v>
      </c>
      <c r="C29" s="10">
        <v>0</v>
      </c>
      <c r="D29" s="10">
        <v>0</v>
      </c>
      <c r="E29" s="10">
        <v>0</v>
      </c>
      <c r="F29" s="10">
        <v>24962.880000000001</v>
      </c>
      <c r="G29" s="10">
        <v>24962.880000000001</v>
      </c>
      <c r="H29" s="10">
        <v>25090.76</v>
      </c>
      <c r="I29" s="10">
        <v>24962.880000000001</v>
      </c>
      <c r="J29" s="10">
        <v>24962.880000000001</v>
      </c>
      <c r="K29" s="10">
        <v>16641.919999999998</v>
      </c>
      <c r="L29" s="10">
        <f t="shared" ref="L29:L34" si="5">SUM(B29:K29)</f>
        <v>141584.20000000001</v>
      </c>
    </row>
    <row r="30" spans="1:12" x14ac:dyDescent="0.15">
      <c r="A30" s="65" t="s">
        <v>80</v>
      </c>
      <c r="B30" s="10">
        <v>0</v>
      </c>
      <c r="C30" s="10">
        <v>0</v>
      </c>
      <c r="D30" s="10">
        <v>0</v>
      </c>
      <c r="E30" s="10">
        <v>0</v>
      </c>
      <c r="F30" s="10">
        <v>0</v>
      </c>
      <c r="G30" s="10">
        <v>0</v>
      </c>
      <c r="H30" s="10">
        <v>0</v>
      </c>
      <c r="I30" s="10">
        <v>0</v>
      </c>
      <c r="J30" s="10">
        <v>0</v>
      </c>
      <c r="K30" s="10">
        <v>24488.75</v>
      </c>
      <c r="L30" s="10">
        <f t="shared" si="5"/>
        <v>24488.75</v>
      </c>
    </row>
    <row r="31" spans="1:12" x14ac:dyDescent="0.15">
      <c r="A31" s="65" t="s">
        <v>174</v>
      </c>
      <c r="B31" s="10">
        <v>0</v>
      </c>
      <c r="C31" s="10">
        <v>0</v>
      </c>
      <c r="D31" s="10">
        <v>0</v>
      </c>
      <c r="E31" s="10">
        <v>0</v>
      </c>
      <c r="F31" s="10">
        <v>0</v>
      </c>
      <c r="G31" s="10">
        <v>0</v>
      </c>
      <c r="H31" s="10">
        <v>0</v>
      </c>
      <c r="I31" s="10">
        <v>0</v>
      </c>
      <c r="J31" s="10">
        <v>334071.7</v>
      </c>
      <c r="K31" s="10">
        <v>85546.03</v>
      </c>
      <c r="L31" s="10">
        <f t="shared" si="5"/>
        <v>419617.73</v>
      </c>
    </row>
    <row r="32" spans="1:12" x14ac:dyDescent="0.15">
      <c r="A32" s="65" t="s">
        <v>175</v>
      </c>
      <c r="B32" s="10">
        <v>0</v>
      </c>
      <c r="C32" s="10">
        <v>0</v>
      </c>
      <c r="D32" s="10">
        <v>0</v>
      </c>
      <c r="E32" s="10">
        <v>0</v>
      </c>
      <c r="F32" s="10">
        <v>0</v>
      </c>
      <c r="G32" s="10">
        <v>0</v>
      </c>
      <c r="H32" s="10">
        <v>0</v>
      </c>
      <c r="I32" s="10">
        <v>1059113.3</v>
      </c>
      <c r="J32" s="10">
        <v>1270935</v>
      </c>
      <c r="K32" s="10">
        <v>704433</v>
      </c>
      <c r="L32" s="10">
        <f t="shared" si="5"/>
        <v>3034481.3</v>
      </c>
    </row>
    <row r="33" spans="1:12" x14ac:dyDescent="0.15">
      <c r="A33" s="65" t="s">
        <v>176</v>
      </c>
      <c r="B33" s="10">
        <v>0</v>
      </c>
      <c r="C33" s="10">
        <v>0</v>
      </c>
      <c r="D33" s="10">
        <v>0</v>
      </c>
      <c r="E33" s="10">
        <v>14323.75</v>
      </c>
      <c r="F33" s="10">
        <v>42971.25</v>
      </c>
      <c r="G33" s="10">
        <v>42971.25</v>
      </c>
      <c r="H33" s="10">
        <v>39711.379999999997</v>
      </c>
      <c r="I33" s="10">
        <v>41217.660000000003</v>
      </c>
      <c r="J33" s="10">
        <v>42971.25</v>
      </c>
      <c r="K33" s="10">
        <v>28647.5</v>
      </c>
      <c r="L33" s="10">
        <f t="shared" si="5"/>
        <v>252814.04</v>
      </c>
    </row>
    <row r="34" spans="1:12" x14ac:dyDescent="0.15">
      <c r="A34" s="65" t="s">
        <v>177</v>
      </c>
      <c r="B34" s="10">
        <v>0</v>
      </c>
      <c r="C34" s="10">
        <v>0</v>
      </c>
      <c r="D34" s="10">
        <v>0</v>
      </c>
      <c r="E34" s="10">
        <v>0</v>
      </c>
      <c r="F34" s="10">
        <v>0</v>
      </c>
      <c r="G34" s="10">
        <v>0</v>
      </c>
      <c r="H34" s="10">
        <v>0</v>
      </c>
      <c r="I34" s="10">
        <v>0</v>
      </c>
      <c r="J34" s="10">
        <v>-1454000</v>
      </c>
      <c r="K34" s="10">
        <v>0</v>
      </c>
      <c r="L34" s="10">
        <f t="shared" si="5"/>
        <v>-1454000</v>
      </c>
    </row>
    <row r="35" spans="1:12" x14ac:dyDescent="0.15">
      <c r="A35" s="66" t="s">
        <v>178</v>
      </c>
      <c r="B35" s="16">
        <f t="shared" ref="B35:L35" si="6">SUM(B29:B34)</f>
        <v>0</v>
      </c>
      <c r="C35" s="16">
        <f t="shared" si="6"/>
        <v>0</v>
      </c>
      <c r="D35" s="16">
        <f t="shared" si="6"/>
        <v>0</v>
      </c>
      <c r="E35" s="16">
        <f t="shared" si="6"/>
        <v>14323.75</v>
      </c>
      <c r="F35" s="16">
        <f t="shared" si="6"/>
        <v>67934.13</v>
      </c>
      <c r="G35" s="16">
        <f t="shared" si="6"/>
        <v>67934.13</v>
      </c>
      <c r="H35" s="16">
        <f t="shared" si="6"/>
        <v>64802.14</v>
      </c>
      <c r="I35" s="16">
        <f t="shared" si="6"/>
        <v>1125293.8399999999</v>
      </c>
      <c r="J35" s="16">
        <f t="shared" si="6"/>
        <v>218940.83000000007</v>
      </c>
      <c r="K35" s="16">
        <f t="shared" si="6"/>
        <v>859757.2</v>
      </c>
      <c r="L35" s="16">
        <f t="shared" si="6"/>
        <v>2418986.0199999996</v>
      </c>
    </row>
    <row r="36" spans="1:12" x14ac:dyDescent="0.15">
      <c r="A36" s="64" t="s">
        <v>179</v>
      </c>
      <c r="B36" s="7"/>
      <c r="C36" s="7"/>
      <c r="D36" s="7"/>
      <c r="E36" s="7"/>
      <c r="F36" s="7"/>
      <c r="G36" s="7"/>
      <c r="H36" s="7"/>
      <c r="I36" s="7"/>
      <c r="J36" s="7"/>
      <c r="K36" s="7"/>
      <c r="L36" s="7"/>
    </row>
    <row r="37" spans="1:12" x14ac:dyDescent="0.15">
      <c r="A37" s="65" t="s">
        <v>80</v>
      </c>
      <c r="B37" s="10">
        <v>0</v>
      </c>
      <c r="C37" s="10">
        <v>0</v>
      </c>
      <c r="D37" s="10">
        <v>0</v>
      </c>
      <c r="E37" s="10">
        <v>0</v>
      </c>
      <c r="F37" s="10">
        <v>0</v>
      </c>
      <c r="G37" s="10">
        <v>0</v>
      </c>
      <c r="H37" s="10">
        <v>0</v>
      </c>
      <c r="I37" s="10">
        <v>0</v>
      </c>
      <c r="J37" s="10">
        <v>0</v>
      </c>
      <c r="K37" s="10">
        <v>6256.25</v>
      </c>
      <c r="L37" s="10">
        <f>SUM(B37:K37)</f>
        <v>6256.25</v>
      </c>
    </row>
    <row r="38" spans="1:12" x14ac:dyDescent="0.15">
      <c r="A38" s="65" t="s">
        <v>176</v>
      </c>
      <c r="B38" s="10">
        <v>0</v>
      </c>
      <c r="C38" s="10">
        <v>0</v>
      </c>
      <c r="D38" s="10">
        <v>0</v>
      </c>
      <c r="E38" s="10">
        <v>0</v>
      </c>
      <c r="F38" s="10">
        <v>0</v>
      </c>
      <c r="G38" s="10">
        <v>0</v>
      </c>
      <c r="H38" s="10">
        <v>-1348.53</v>
      </c>
      <c r="I38" s="10">
        <v>-725.42</v>
      </c>
      <c r="J38" s="10">
        <v>0</v>
      </c>
      <c r="K38" s="10">
        <v>0</v>
      </c>
      <c r="L38" s="10">
        <f>SUM(B38:K38)</f>
        <v>-2073.9499999999998</v>
      </c>
    </row>
    <row r="39" spans="1:12" x14ac:dyDescent="0.15">
      <c r="A39" s="66" t="s">
        <v>180</v>
      </c>
      <c r="B39" s="16">
        <f t="shared" ref="B39:L39" si="7">SUM(B37:B38)</f>
        <v>0</v>
      </c>
      <c r="C39" s="16">
        <f t="shared" si="7"/>
        <v>0</v>
      </c>
      <c r="D39" s="16">
        <f t="shared" si="7"/>
        <v>0</v>
      </c>
      <c r="E39" s="16">
        <f t="shared" si="7"/>
        <v>0</v>
      </c>
      <c r="F39" s="16">
        <f t="shared" si="7"/>
        <v>0</v>
      </c>
      <c r="G39" s="16">
        <f t="shared" si="7"/>
        <v>0</v>
      </c>
      <c r="H39" s="16">
        <f t="shared" si="7"/>
        <v>-1348.53</v>
      </c>
      <c r="I39" s="16">
        <f t="shared" si="7"/>
        <v>-725.42</v>
      </c>
      <c r="J39" s="16">
        <f t="shared" si="7"/>
        <v>0</v>
      </c>
      <c r="K39" s="16">
        <f t="shared" si="7"/>
        <v>6256.25</v>
      </c>
      <c r="L39" s="16">
        <f t="shared" si="7"/>
        <v>4182.3</v>
      </c>
    </row>
    <row r="40" spans="1:12" x14ac:dyDescent="0.15">
      <c r="A40" s="64" t="s">
        <v>181</v>
      </c>
      <c r="B40" s="7"/>
      <c r="C40" s="7"/>
      <c r="D40" s="7"/>
      <c r="E40" s="7"/>
      <c r="F40" s="7"/>
      <c r="G40" s="7"/>
      <c r="H40" s="7"/>
      <c r="I40" s="7"/>
      <c r="J40" s="7"/>
      <c r="K40" s="7"/>
      <c r="L40" s="7"/>
    </row>
    <row r="41" spans="1:12" x14ac:dyDescent="0.15">
      <c r="A41" s="65" t="s">
        <v>176</v>
      </c>
      <c r="B41" s="10">
        <v>0</v>
      </c>
      <c r="C41" s="10">
        <v>0</v>
      </c>
      <c r="D41" s="10">
        <v>0</v>
      </c>
      <c r="E41" s="10">
        <v>0</v>
      </c>
      <c r="F41" s="10">
        <v>0</v>
      </c>
      <c r="G41" s="10">
        <v>0</v>
      </c>
      <c r="H41" s="10">
        <v>-97.13</v>
      </c>
      <c r="I41" s="10">
        <v>-52.26</v>
      </c>
      <c r="J41" s="10">
        <v>0</v>
      </c>
      <c r="K41" s="10">
        <v>0</v>
      </c>
      <c r="L41" s="10">
        <f>SUM(B41:K41)</f>
        <v>-149.38999999999999</v>
      </c>
    </row>
    <row r="42" spans="1:12" x14ac:dyDescent="0.15">
      <c r="A42" s="66" t="s">
        <v>182</v>
      </c>
      <c r="B42" s="16">
        <f t="shared" ref="B42:L42" si="8">SUM(B41)</f>
        <v>0</v>
      </c>
      <c r="C42" s="16">
        <f t="shared" si="8"/>
        <v>0</v>
      </c>
      <c r="D42" s="16">
        <f t="shared" si="8"/>
        <v>0</v>
      </c>
      <c r="E42" s="16">
        <f t="shared" si="8"/>
        <v>0</v>
      </c>
      <c r="F42" s="16">
        <f t="shared" si="8"/>
        <v>0</v>
      </c>
      <c r="G42" s="16">
        <f t="shared" si="8"/>
        <v>0</v>
      </c>
      <c r="H42" s="16">
        <f t="shared" si="8"/>
        <v>-97.13</v>
      </c>
      <c r="I42" s="16">
        <f t="shared" si="8"/>
        <v>-52.26</v>
      </c>
      <c r="J42" s="16">
        <f t="shared" si="8"/>
        <v>0</v>
      </c>
      <c r="K42" s="16">
        <f t="shared" si="8"/>
        <v>0</v>
      </c>
      <c r="L42" s="16">
        <f t="shared" si="8"/>
        <v>-149.38999999999999</v>
      </c>
    </row>
    <row r="43" spans="1:12" x14ac:dyDescent="0.15">
      <c r="A43" s="64" t="s">
        <v>183</v>
      </c>
      <c r="B43" s="7"/>
      <c r="C43" s="7"/>
      <c r="D43" s="7"/>
      <c r="E43" s="7"/>
      <c r="F43" s="7"/>
      <c r="G43" s="7"/>
      <c r="H43" s="7"/>
      <c r="I43" s="7"/>
      <c r="J43" s="7"/>
      <c r="K43" s="7"/>
      <c r="L43" s="7"/>
    </row>
    <row r="44" spans="1:12" x14ac:dyDescent="0.15">
      <c r="A44" s="65" t="s">
        <v>80</v>
      </c>
      <c r="B44" s="10">
        <v>0</v>
      </c>
      <c r="C44" s="10">
        <v>0</v>
      </c>
      <c r="D44" s="10">
        <v>0</v>
      </c>
      <c r="E44" s="10">
        <v>0</v>
      </c>
      <c r="F44" s="10">
        <v>0</v>
      </c>
      <c r="G44" s="10">
        <v>0</v>
      </c>
      <c r="H44" s="10">
        <v>0</v>
      </c>
      <c r="I44" s="10">
        <v>0</v>
      </c>
      <c r="J44" s="10">
        <v>0</v>
      </c>
      <c r="K44" s="10">
        <v>2502.5</v>
      </c>
      <c r="L44" s="10">
        <f>SUM(B44:K44)</f>
        <v>2502.5</v>
      </c>
    </row>
    <row r="45" spans="1:12" x14ac:dyDescent="0.15">
      <c r="A45" s="65" t="s">
        <v>176</v>
      </c>
      <c r="B45" s="10">
        <v>0</v>
      </c>
      <c r="C45" s="10">
        <v>0</v>
      </c>
      <c r="D45" s="10">
        <v>0</v>
      </c>
      <c r="E45" s="10">
        <v>0</v>
      </c>
      <c r="F45" s="10">
        <v>0</v>
      </c>
      <c r="G45" s="10">
        <v>0</v>
      </c>
      <c r="H45" s="10">
        <v>-214.54</v>
      </c>
      <c r="I45" s="10">
        <v>-115.4</v>
      </c>
      <c r="J45" s="10">
        <v>0</v>
      </c>
      <c r="K45" s="10">
        <v>0</v>
      </c>
      <c r="L45" s="10">
        <f>SUM(B45:K45)</f>
        <v>-329.94</v>
      </c>
    </row>
    <row r="46" spans="1:12" x14ac:dyDescent="0.15">
      <c r="A46" s="66" t="s">
        <v>184</v>
      </c>
      <c r="B46" s="16">
        <f t="shared" ref="B46:L46" si="9">SUM(B44:B45)</f>
        <v>0</v>
      </c>
      <c r="C46" s="16">
        <f t="shared" si="9"/>
        <v>0</v>
      </c>
      <c r="D46" s="16">
        <f t="shared" si="9"/>
        <v>0</v>
      </c>
      <c r="E46" s="16">
        <f t="shared" si="9"/>
        <v>0</v>
      </c>
      <c r="F46" s="16">
        <f t="shared" si="9"/>
        <v>0</v>
      </c>
      <c r="G46" s="16">
        <f t="shared" si="9"/>
        <v>0</v>
      </c>
      <c r="H46" s="16">
        <f t="shared" si="9"/>
        <v>-214.54</v>
      </c>
      <c r="I46" s="16">
        <f t="shared" si="9"/>
        <v>-115.4</v>
      </c>
      <c r="J46" s="16">
        <f t="shared" si="9"/>
        <v>0</v>
      </c>
      <c r="K46" s="16">
        <f t="shared" si="9"/>
        <v>2502.5</v>
      </c>
      <c r="L46" s="16">
        <f t="shared" si="9"/>
        <v>2172.56</v>
      </c>
    </row>
    <row r="47" spans="1:12" x14ac:dyDescent="0.15">
      <c r="A47" s="64" t="s">
        <v>189</v>
      </c>
      <c r="B47" s="7"/>
      <c r="C47" s="7"/>
      <c r="D47" s="7"/>
      <c r="E47" s="7"/>
      <c r="F47" s="7"/>
      <c r="G47" s="7"/>
      <c r="H47" s="7"/>
      <c r="I47" s="7"/>
      <c r="J47" s="7"/>
      <c r="K47" s="7"/>
      <c r="L47" s="7"/>
    </row>
    <row r="48" spans="1:12" x14ac:dyDescent="0.15">
      <c r="A48" s="65" t="s">
        <v>169</v>
      </c>
      <c r="B48" s="10">
        <v>93191.46</v>
      </c>
      <c r="C48" s="10">
        <v>93191.46</v>
      </c>
      <c r="D48" s="10">
        <v>70448.600000000006</v>
      </c>
      <c r="E48" s="10">
        <v>24962.880000000001</v>
      </c>
      <c r="F48" s="10">
        <v>0</v>
      </c>
      <c r="G48" s="10">
        <v>0</v>
      </c>
      <c r="H48" s="10">
        <v>0</v>
      </c>
      <c r="I48" s="10">
        <v>0</v>
      </c>
      <c r="J48" s="10">
        <v>0</v>
      </c>
      <c r="K48" s="10">
        <v>0</v>
      </c>
      <c r="L48" s="10">
        <f>SUM(B48:K48)</f>
        <v>281794.40000000002</v>
      </c>
    </row>
    <row r="49" spans="1:12" x14ac:dyDescent="0.15">
      <c r="A49" s="66" t="s">
        <v>190</v>
      </c>
      <c r="B49" s="16">
        <f t="shared" ref="B49:L49" si="10">SUM(B48)</f>
        <v>93191.46</v>
      </c>
      <c r="C49" s="16">
        <f t="shared" si="10"/>
        <v>93191.46</v>
      </c>
      <c r="D49" s="16">
        <f t="shared" si="10"/>
        <v>70448.600000000006</v>
      </c>
      <c r="E49" s="16">
        <f t="shared" si="10"/>
        <v>24962.880000000001</v>
      </c>
      <c r="F49" s="16">
        <f t="shared" si="10"/>
        <v>0</v>
      </c>
      <c r="G49" s="16">
        <f t="shared" si="10"/>
        <v>0</v>
      </c>
      <c r="H49" s="16">
        <f t="shared" si="10"/>
        <v>0</v>
      </c>
      <c r="I49" s="16">
        <f t="shared" si="10"/>
        <v>0</v>
      </c>
      <c r="J49" s="16">
        <f t="shared" si="10"/>
        <v>0</v>
      </c>
      <c r="K49" s="16">
        <f t="shared" si="10"/>
        <v>0</v>
      </c>
      <c r="L49" s="16">
        <f t="shared" si="10"/>
        <v>281794.40000000002</v>
      </c>
    </row>
    <row r="50" spans="1:12" x14ac:dyDescent="0.15">
      <c r="A50" s="27" t="s">
        <v>191</v>
      </c>
      <c r="B50" s="16">
        <f t="shared" ref="B50:L50" si="11">SUM(B35,B39,B42,B46,B49)</f>
        <v>93191.46</v>
      </c>
      <c r="C50" s="16">
        <f t="shared" si="11"/>
        <v>93191.46</v>
      </c>
      <c r="D50" s="16">
        <f t="shared" si="11"/>
        <v>70448.600000000006</v>
      </c>
      <c r="E50" s="16">
        <f t="shared" si="11"/>
        <v>39286.630000000005</v>
      </c>
      <c r="F50" s="16">
        <f t="shared" si="11"/>
        <v>67934.13</v>
      </c>
      <c r="G50" s="16">
        <f t="shared" si="11"/>
        <v>67934.13</v>
      </c>
      <c r="H50" s="16">
        <f t="shared" si="11"/>
        <v>63141.94</v>
      </c>
      <c r="I50" s="16">
        <f t="shared" si="11"/>
        <v>1124400.76</v>
      </c>
      <c r="J50" s="16">
        <f t="shared" si="11"/>
        <v>218940.83000000007</v>
      </c>
      <c r="K50" s="16">
        <f t="shared" si="11"/>
        <v>868515.95</v>
      </c>
      <c r="L50" s="16">
        <f t="shared" si="11"/>
        <v>2706985.8899999992</v>
      </c>
    </row>
    <row r="51" spans="1:12" x14ac:dyDescent="0.15">
      <c r="A51" s="15" t="s">
        <v>165</v>
      </c>
      <c r="B51" s="16">
        <f t="shared" ref="B51:L51" si="12">SUM(B50)</f>
        <v>93191.46</v>
      </c>
      <c r="C51" s="16">
        <f t="shared" si="12"/>
        <v>93191.46</v>
      </c>
      <c r="D51" s="16">
        <f t="shared" si="12"/>
        <v>70448.600000000006</v>
      </c>
      <c r="E51" s="16">
        <f t="shared" si="12"/>
        <v>39286.630000000005</v>
      </c>
      <c r="F51" s="16">
        <f t="shared" si="12"/>
        <v>67934.13</v>
      </c>
      <c r="G51" s="16">
        <f t="shared" si="12"/>
        <v>67934.13</v>
      </c>
      <c r="H51" s="16">
        <f t="shared" si="12"/>
        <v>63141.94</v>
      </c>
      <c r="I51" s="16">
        <f t="shared" si="12"/>
        <v>1124400.76</v>
      </c>
      <c r="J51" s="16">
        <f t="shared" si="12"/>
        <v>218940.83000000007</v>
      </c>
      <c r="K51" s="16">
        <f t="shared" si="12"/>
        <v>868515.95</v>
      </c>
      <c r="L51" s="16">
        <f t="shared" si="12"/>
        <v>2706985.8899999992</v>
      </c>
    </row>
    <row r="52" spans="1:12" x14ac:dyDescent="0.15">
      <c r="A52" s="14" t="s">
        <v>192</v>
      </c>
      <c r="B52" s="7">
        <v>0</v>
      </c>
      <c r="C52" s="7">
        <v>0</v>
      </c>
      <c r="D52" s="7">
        <v>0</v>
      </c>
      <c r="E52" s="7">
        <v>78345.990000000005</v>
      </c>
      <c r="F52" s="7">
        <v>235037.97</v>
      </c>
      <c r="G52" s="7">
        <v>1567229.35</v>
      </c>
      <c r="H52" s="7">
        <v>0</v>
      </c>
      <c r="I52" s="7">
        <v>0</v>
      </c>
      <c r="J52" s="7">
        <v>0</v>
      </c>
      <c r="K52" s="7">
        <v>3813.3100000000004</v>
      </c>
      <c r="L52" s="7">
        <v>1884426.62</v>
      </c>
    </row>
    <row r="53" spans="1:12" x14ac:dyDescent="0.15">
      <c r="A53" s="24" t="s">
        <v>193</v>
      </c>
      <c r="B53" s="7"/>
      <c r="C53" s="7"/>
      <c r="D53" s="7"/>
      <c r="E53" s="7"/>
      <c r="F53" s="7"/>
      <c r="G53" s="7"/>
      <c r="H53" s="7"/>
      <c r="I53" s="7"/>
      <c r="J53" s="7"/>
      <c r="K53" s="7"/>
      <c r="L53" s="7"/>
    </row>
    <row r="54" spans="1:12" x14ac:dyDescent="0.15">
      <c r="A54" s="64" t="s">
        <v>207</v>
      </c>
      <c r="B54" s="7"/>
      <c r="C54" s="7"/>
      <c r="D54" s="7"/>
      <c r="E54" s="7"/>
      <c r="F54" s="7"/>
      <c r="G54" s="7"/>
      <c r="H54" s="7"/>
      <c r="I54" s="7"/>
      <c r="J54" s="7"/>
      <c r="K54" s="7"/>
      <c r="L54" s="7"/>
    </row>
    <row r="55" spans="1:12" x14ac:dyDescent="0.15">
      <c r="A55" s="65" t="s">
        <v>80</v>
      </c>
      <c r="B55" s="10">
        <v>0</v>
      </c>
      <c r="C55" s="10">
        <v>0</v>
      </c>
      <c r="D55" s="10">
        <v>0</v>
      </c>
      <c r="E55" s="10">
        <v>0</v>
      </c>
      <c r="F55" s="10">
        <v>0</v>
      </c>
      <c r="G55" s="10">
        <v>0</v>
      </c>
      <c r="H55" s="10">
        <v>0</v>
      </c>
      <c r="I55" s="10">
        <v>0</v>
      </c>
      <c r="J55" s="10">
        <v>0</v>
      </c>
      <c r="K55" s="10">
        <v>1549.16</v>
      </c>
      <c r="L55" s="10">
        <f>SUM(B55:K55)</f>
        <v>1549.16</v>
      </c>
    </row>
    <row r="56" spans="1:12" x14ac:dyDescent="0.15">
      <c r="A56" s="66" t="s">
        <v>208</v>
      </c>
      <c r="B56" s="16">
        <f t="shared" ref="B56:L56" si="13">SUM(B55)</f>
        <v>0</v>
      </c>
      <c r="C56" s="16">
        <f t="shared" si="13"/>
        <v>0</v>
      </c>
      <c r="D56" s="16">
        <f t="shared" si="13"/>
        <v>0</v>
      </c>
      <c r="E56" s="16">
        <f t="shared" si="13"/>
        <v>0</v>
      </c>
      <c r="F56" s="16">
        <f t="shared" si="13"/>
        <v>0</v>
      </c>
      <c r="G56" s="16">
        <f t="shared" si="13"/>
        <v>0</v>
      </c>
      <c r="H56" s="16">
        <f t="shared" si="13"/>
        <v>0</v>
      </c>
      <c r="I56" s="16">
        <f t="shared" si="13"/>
        <v>0</v>
      </c>
      <c r="J56" s="16">
        <f t="shared" si="13"/>
        <v>0</v>
      </c>
      <c r="K56" s="16">
        <f t="shared" si="13"/>
        <v>1549.16</v>
      </c>
      <c r="L56" s="16">
        <f t="shared" si="13"/>
        <v>1549.16</v>
      </c>
    </row>
    <row r="57" spans="1:12" x14ac:dyDescent="0.15">
      <c r="A57" s="64" t="s">
        <v>217</v>
      </c>
      <c r="B57" s="7"/>
      <c r="C57" s="7"/>
      <c r="D57" s="7"/>
      <c r="E57" s="7"/>
      <c r="F57" s="7"/>
      <c r="G57" s="7"/>
      <c r="H57" s="7"/>
      <c r="I57" s="7"/>
      <c r="J57" s="7"/>
      <c r="K57" s="7"/>
      <c r="L57" s="7"/>
    </row>
    <row r="58" spans="1:12" x14ac:dyDescent="0.15">
      <c r="A58" s="65" t="s">
        <v>176</v>
      </c>
      <c r="B58" s="10">
        <v>0</v>
      </c>
      <c r="C58" s="10">
        <v>0</v>
      </c>
      <c r="D58" s="10">
        <v>0</v>
      </c>
      <c r="E58" s="10">
        <v>78345.990000000005</v>
      </c>
      <c r="F58" s="10">
        <v>235037.97</v>
      </c>
      <c r="G58" s="10">
        <v>1567229.35</v>
      </c>
      <c r="H58" s="10">
        <v>0</v>
      </c>
      <c r="I58" s="10">
        <v>0</v>
      </c>
      <c r="J58" s="10">
        <v>0</v>
      </c>
      <c r="K58" s="10">
        <v>0</v>
      </c>
      <c r="L58" s="10">
        <f>SUM(B58:K58)</f>
        <v>1880613.31</v>
      </c>
    </row>
    <row r="59" spans="1:12" x14ac:dyDescent="0.15">
      <c r="A59" s="66" t="s">
        <v>219</v>
      </c>
      <c r="B59" s="16">
        <f t="shared" ref="B59:L59" si="14">SUM(B58)</f>
        <v>0</v>
      </c>
      <c r="C59" s="16">
        <f t="shared" si="14"/>
        <v>0</v>
      </c>
      <c r="D59" s="16">
        <f t="shared" si="14"/>
        <v>0</v>
      </c>
      <c r="E59" s="16">
        <f t="shared" si="14"/>
        <v>78345.990000000005</v>
      </c>
      <c r="F59" s="16">
        <f t="shared" si="14"/>
        <v>235037.97</v>
      </c>
      <c r="G59" s="16">
        <f t="shared" si="14"/>
        <v>1567229.35</v>
      </c>
      <c r="H59" s="16">
        <f t="shared" si="14"/>
        <v>0</v>
      </c>
      <c r="I59" s="16">
        <f t="shared" si="14"/>
        <v>0</v>
      </c>
      <c r="J59" s="16">
        <f t="shared" si="14"/>
        <v>0</v>
      </c>
      <c r="K59" s="16">
        <f t="shared" si="14"/>
        <v>0</v>
      </c>
      <c r="L59" s="16">
        <f t="shared" si="14"/>
        <v>1880613.31</v>
      </c>
    </row>
    <row r="60" spans="1:12" x14ac:dyDescent="0.15">
      <c r="A60" s="27" t="s">
        <v>226</v>
      </c>
      <c r="B60" s="16">
        <f t="shared" ref="B60:L60" si="15">SUM(B56,B59)</f>
        <v>0</v>
      </c>
      <c r="C60" s="16">
        <f t="shared" si="15"/>
        <v>0</v>
      </c>
      <c r="D60" s="16">
        <f t="shared" si="15"/>
        <v>0</v>
      </c>
      <c r="E60" s="16">
        <f t="shared" si="15"/>
        <v>78345.990000000005</v>
      </c>
      <c r="F60" s="16">
        <f t="shared" si="15"/>
        <v>235037.97</v>
      </c>
      <c r="G60" s="16">
        <f t="shared" si="15"/>
        <v>1567229.35</v>
      </c>
      <c r="H60" s="16">
        <f t="shared" si="15"/>
        <v>0</v>
      </c>
      <c r="I60" s="16">
        <f t="shared" si="15"/>
        <v>0</v>
      </c>
      <c r="J60" s="16">
        <f t="shared" si="15"/>
        <v>0</v>
      </c>
      <c r="K60" s="16">
        <f t="shared" si="15"/>
        <v>1549.16</v>
      </c>
      <c r="L60" s="16">
        <f t="shared" si="15"/>
        <v>1882162.47</v>
      </c>
    </row>
    <row r="61" spans="1:12" x14ac:dyDescent="0.15">
      <c r="A61" s="24" t="s">
        <v>227</v>
      </c>
      <c r="B61" s="7"/>
      <c r="C61" s="7"/>
      <c r="D61" s="7"/>
      <c r="E61" s="7"/>
      <c r="F61" s="7"/>
      <c r="G61" s="7"/>
      <c r="H61" s="7"/>
      <c r="I61" s="7"/>
      <c r="J61" s="7"/>
      <c r="K61" s="7"/>
      <c r="L61" s="7"/>
    </row>
    <row r="62" spans="1:12" x14ac:dyDescent="0.15">
      <c r="A62" s="64" t="s">
        <v>236</v>
      </c>
      <c r="B62" s="7"/>
      <c r="C62" s="7"/>
      <c r="D62" s="7"/>
      <c r="E62" s="7"/>
      <c r="F62" s="7"/>
      <c r="G62" s="7"/>
      <c r="H62" s="7"/>
      <c r="I62" s="7"/>
      <c r="J62" s="7"/>
      <c r="K62" s="7"/>
      <c r="L62" s="7"/>
    </row>
    <row r="63" spans="1:12" x14ac:dyDescent="0.15">
      <c r="A63" s="65" t="s">
        <v>80</v>
      </c>
      <c r="B63" s="10">
        <v>0</v>
      </c>
      <c r="C63" s="10">
        <v>0</v>
      </c>
      <c r="D63" s="10">
        <v>0</v>
      </c>
      <c r="E63" s="10">
        <v>0</v>
      </c>
      <c r="F63" s="10">
        <v>0</v>
      </c>
      <c r="G63" s="10">
        <v>0</v>
      </c>
      <c r="H63" s="10">
        <v>0</v>
      </c>
      <c r="I63" s="10">
        <v>0</v>
      </c>
      <c r="J63" s="10">
        <v>0</v>
      </c>
      <c r="K63" s="10">
        <v>2264.15</v>
      </c>
      <c r="L63" s="10">
        <f>SUM(B63:K63)</f>
        <v>2264.15</v>
      </c>
    </row>
    <row r="64" spans="1:12" x14ac:dyDescent="0.15">
      <c r="A64" s="66" t="s">
        <v>246</v>
      </c>
      <c r="B64" s="16">
        <f t="shared" ref="B64:L65" si="16">SUM(B63)</f>
        <v>0</v>
      </c>
      <c r="C64" s="16">
        <f t="shared" si="16"/>
        <v>0</v>
      </c>
      <c r="D64" s="16">
        <f t="shared" si="16"/>
        <v>0</v>
      </c>
      <c r="E64" s="16">
        <f t="shared" si="16"/>
        <v>0</v>
      </c>
      <c r="F64" s="16">
        <f t="shared" si="16"/>
        <v>0</v>
      </c>
      <c r="G64" s="16">
        <f t="shared" si="16"/>
        <v>0</v>
      </c>
      <c r="H64" s="16">
        <f t="shared" si="16"/>
        <v>0</v>
      </c>
      <c r="I64" s="16">
        <f t="shared" si="16"/>
        <v>0</v>
      </c>
      <c r="J64" s="16">
        <f t="shared" si="16"/>
        <v>0</v>
      </c>
      <c r="K64" s="16">
        <f t="shared" si="16"/>
        <v>2264.15</v>
      </c>
      <c r="L64" s="16">
        <f t="shared" si="16"/>
        <v>2264.15</v>
      </c>
    </row>
    <row r="65" spans="1:12" x14ac:dyDescent="0.15">
      <c r="A65" s="27" t="s">
        <v>269</v>
      </c>
      <c r="B65" s="16">
        <f t="shared" si="16"/>
        <v>0</v>
      </c>
      <c r="C65" s="16">
        <f t="shared" si="16"/>
        <v>0</v>
      </c>
      <c r="D65" s="16">
        <f t="shared" si="16"/>
        <v>0</v>
      </c>
      <c r="E65" s="16">
        <f t="shared" si="16"/>
        <v>0</v>
      </c>
      <c r="F65" s="16">
        <f t="shared" si="16"/>
        <v>0</v>
      </c>
      <c r="G65" s="16">
        <f t="shared" si="16"/>
        <v>0</v>
      </c>
      <c r="H65" s="16">
        <f t="shared" si="16"/>
        <v>0</v>
      </c>
      <c r="I65" s="16">
        <f t="shared" si="16"/>
        <v>0</v>
      </c>
      <c r="J65" s="16">
        <f t="shared" si="16"/>
        <v>0</v>
      </c>
      <c r="K65" s="16">
        <f t="shared" si="16"/>
        <v>2264.15</v>
      </c>
      <c r="L65" s="16">
        <f t="shared" si="16"/>
        <v>2264.15</v>
      </c>
    </row>
    <row r="66" spans="1:12" x14ac:dyDescent="0.15">
      <c r="A66" s="15" t="s">
        <v>192</v>
      </c>
      <c r="B66" s="16">
        <f t="shared" ref="B66:L66" si="17">SUM(B60,B65)</f>
        <v>0</v>
      </c>
      <c r="C66" s="16">
        <f t="shared" si="17"/>
        <v>0</v>
      </c>
      <c r="D66" s="16">
        <f t="shared" si="17"/>
        <v>0</v>
      </c>
      <c r="E66" s="16">
        <f t="shared" si="17"/>
        <v>78345.990000000005</v>
      </c>
      <c r="F66" s="16">
        <f t="shared" si="17"/>
        <v>235037.97</v>
      </c>
      <c r="G66" s="16">
        <f t="shared" si="17"/>
        <v>1567229.35</v>
      </c>
      <c r="H66" s="16">
        <f t="shared" si="17"/>
        <v>0</v>
      </c>
      <c r="I66" s="16">
        <f t="shared" si="17"/>
        <v>0</v>
      </c>
      <c r="J66" s="16">
        <f t="shared" si="17"/>
        <v>0</v>
      </c>
      <c r="K66" s="16">
        <f t="shared" si="17"/>
        <v>3813.3100000000004</v>
      </c>
      <c r="L66" s="16">
        <f t="shared" si="17"/>
        <v>1884426.6199999999</v>
      </c>
    </row>
    <row r="67" spans="1:12" x14ac:dyDescent="0.15">
      <c r="A67" s="63" t="s">
        <v>164</v>
      </c>
      <c r="B67" s="59">
        <f t="shared" ref="B67:L67" si="18">B51+B66+0</f>
        <v>93191.46</v>
      </c>
      <c r="C67" s="59">
        <f t="shared" si="18"/>
        <v>93191.46</v>
      </c>
      <c r="D67" s="59">
        <f t="shared" si="18"/>
        <v>70448.600000000006</v>
      </c>
      <c r="E67" s="59">
        <f t="shared" si="18"/>
        <v>117632.62000000001</v>
      </c>
      <c r="F67" s="59">
        <f t="shared" si="18"/>
        <v>302972.09999999998</v>
      </c>
      <c r="G67" s="59">
        <f t="shared" si="18"/>
        <v>1635163.48</v>
      </c>
      <c r="H67" s="59">
        <f t="shared" si="18"/>
        <v>63141.94</v>
      </c>
      <c r="I67" s="59">
        <f t="shared" si="18"/>
        <v>1124400.76</v>
      </c>
      <c r="J67" s="59">
        <f t="shared" si="18"/>
        <v>218940.83000000007</v>
      </c>
      <c r="K67" s="59">
        <f t="shared" si="18"/>
        <v>872329.26</v>
      </c>
      <c r="L67" s="59">
        <f t="shared" si="18"/>
        <v>4591412.5099999988</v>
      </c>
    </row>
    <row r="68" spans="1:12" x14ac:dyDescent="0.15">
      <c r="A68" s="67" t="s">
        <v>313</v>
      </c>
      <c r="B68" s="60">
        <f t="shared" ref="B68:L68" si="19">B24-B67</f>
        <v>-93191.46</v>
      </c>
      <c r="C68" s="60">
        <f t="shared" si="19"/>
        <v>-93191.46</v>
      </c>
      <c r="D68" s="60">
        <f t="shared" si="19"/>
        <v>-156388.6</v>
      </c>
      <c r="E68" s="60">
        <f t="shared" si="19"/>
        <v>-492119.29</v>
      </c>
      <c r="F68" s="60">
        <f t="shared" si="19"/>
        <v>-910792.11</v>
      </c>
      <c r="G68" s="60">
        <f t="shared" si="19"/>
        <v>-2474233.4900000002</v>
      </c>
      <c r="H68" s="60">
        <f t="shared" si="19"/>
        <v>-902211.91999999993</v>
      </c>
      <c r="I68" s="60">
        <f t="shared" si="19"/>
        <v>-2463470.73</v>
      </c>
      <c r="J68" s="60">
        <f t="shared" si="19"/>
        <v>-1714260.8</v>
      </c>
      <c r="K68" s="60">
        <f t="shared" si="19"/>
        <v>-1871890.49</v>
      </c>
      <c r="L68" s="60">
        <f t="shared" si="19"/>
        <v>-11171750.349999998</v>
      </c>
    </row>
    <row r="69" spans="1:12" x14ac:dyDescent="0.15">
      <c r="A69" s="23" t="s">
        <v>368</v>
      </c>
      <c r="B69" s="16">
        <f t="shared" ref="B69:L69" si="20">+B68+0</f>
        <v>-93191.46</v>
      </c>
      <c r="C69" s="16">
        <f t="shared" si="20"/>
        <v>-93191.46</v>
      </c>
      <c r="D69" s="16">
        <f t="shared" si="20"/>
        <v>-156388.6</v>
      </c>
      <c r="E69" s="16">
        <f t="shared" si="20"/>
        <v>-492119.29</v>
      </c>
      <c r="F69" s="16">
        <f t="shared" si="20"/>
        <v>-910792.11</v>
      </c>
      <c r="G69" s="16">
        <f t="shared" si="20"/>
        <v>-2474233.4900000002</v>
      </c>
      <c r="H69" s="16">
        <f t="shared" si="20"/>
        <v>-902211.91999999993</v>
      </c>
      <c r="I69" s="16">
        <f t="shared" si="20"/>
        <v>-2463470.73</v>
      </c>
      <c r="J69" s="16">
        <f t="shared" si="20"/>
        <v>-1714260.8</v>
      </c>
      <c r="K69" s="16">
        <f t="shared" si="20"/>
        <v>-1871890.49</v>
      </c>
      <c r="L69" s="16">
        <f t="shared" si="20"/>
        <v>-11171750.349999998</v>
      </c>
    </row>
    <row r="70" spans="1:12" ht="14" thickBot="1" x14ac:dyDescent="0.2">
      <c r="A70" s="68" t="s">
        <v>377</v>
      </c>
      <c r="B70" s="62">
        <f t="shared" ref="B70:L70" si="21">B68+0+0</f>
        <v>-93191.46</v>
      </c>
      <c r="C70" s="62">
        <f t="shared" si="21"/>
        <v>-93191.46</v>
      </c>
      <c r="D70" s="62">
        <f t="shared" si="21"/>
        <v>-156388.6</v>
      </c>
      <c r="E70" s="62">
        <f t="shared" si="21"/>
        <v>-492119.29</v>
      </c>
      <c r="F70" s="62">
        <f t="shared" si="21"/>
        <v>-910792.11</v>
      </c>
      <c r="G70" s="62">
        <f t="shared" si="21"/>
        <v>-2474233.4900000002</v>
      </c>
      <c r="H70" s="62">
        <f t="shared" si="21"/>
        <v>-902211.91999999993</v>
      </c>
      <c r="I70" s="62">
        <f t="shared" si="21"/>
        <v>-2463470.73</v>
      </c>
      <c r="J70" s="62">
        <f t="shared" si="21"/>
        <v>-1714260.8</v>
      </c>
      <c r="K70" s="62">
        <f t="shared" si="21"/>
        <v>-1871890.49</v>
      </c>
      <c r="L70" s="62">
        <f t="shared" si="21"/>
        <v>-11171750.349999998</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9"/>
  <sheetViews>
    <sheetView workbookViewId="0">
      <selection sqref="A1:L1"/>
    </sheetView>
  </sheetViews>
  <sheetFormatPr baseColWidth="10" defaultColWidth="9" defaultRowHeight="13" x14ac:dyDescent="0.15"/>
  <cols>
    <col min="1" max="1" width="55.75" style="81" bestFit="1" customWidth="1"/>
    <col min="2" max="11" width="14.5" style="28" bestFit="1" customWidth="1"/>
    <col min="12" max="12" width="15.75" style="28" bestFit="1" customWidth="1"/>
    <col min="13" max="16384" width="9" style="81"/>
  </cols>
  <sheetData>
    <row r="1" spans="1:12" x14ac:dyDescent="0.15">
      <c r="A1" s="129" t="s">
        <v>0</v>
      </c>
      <c r="B1" s="129"/>
      <c r="C1" s="129"/>
      <c r="D1" s="129"/>
      <c r="E1" s="129"/>
      <c r="F1" s="129"/>
      <c r="G1" s="129"/>
      <c r="H1" s="129"/>
      <c r="I1" s="129"/>
      <c r="J1" s="129"/>
      <c r="K1" s="129"/>
      <c r="L1" s="129"/>
    </row>
    <row r="2" spans="1:12" x14ac:dyDescent="0.15">
      <c r="A2" s="129" t="s">
        <v>1</v>
      </c>
      <c r="B2" s="129"/>
      <c r="C2" s="129"/>
      <c r="D2" s="129"/>
      <c r="E2" s="129"/>
      <c r="F2" s="129"/>
      <c r="G2" s="129"/>
      <c r="H2" s="129"/>
      <c r="I2" s="129"/>
      <c r="J2" s="129"/>
      <c r="K2" s="129"/>
      <c r="L2" s="129"/>
    </row>
    <row r="3" spans="1:12" x14ac:dyDescent="0.15">
      <c r="A3" s="129" t="s">
        <v>709</v>
      </c>
      <c r="B3" s="129"/>
      <c r="C3" s="129"/>
      <c r="D3" s="129"/>
      <c r="E3" s="129"/>
      <c r="F3" s="129"/>
      <c r="G3" s="129"/>
      <c r="H3" s="129"/>
      <c r="I3" s="129"/>
      <c r="J3" s="129"/>
      <c r="K3" s="129"/>
      <c r="L3" s="129"/>
    </row>
    <row r="4" spans="1:12" x14ac:dyDescent="0.15">
      <c r="A4" s="129" t="s">
        <v>3</v>
      </c>
      <c r="B4" s="129"/>
      <c r="C4" s="129"/>
      <c r="D4" s="129"/>
      <c r="E4" s="129"/>
      <c r="F4" s="129"/>
      <c r="G4" s="129"/>
      <c r="H4" s="129"/>
      <c r="I4" s="129"/>
      <c r="J4" s="129"/>
      <c r="K4" s="129"/>
      <c r="L4" s="129"/>
    </row>
    <row r="5" spans="1:12" x14ac:dyDescent="0.15">
      <c r="A5" s="129" t="s">
        <v>4</v>
      </c>
      <c r="B5" s="129"/>
      <c r="C5" s="129"/>
      <c r="D5" s="129"/>
      <c r="E5" s="129"/>
      <c r="F5" s="129"/>
      <c r="G5" s="129"/>
      <c r="H5" s="129"/>
      <c r="I5" s="129"/>
      <c r="J5" s="129"/>
      <c r="K5" s="129"/>
      <c r="L5" s="129"/>
    </row>
    <row r="6" spans="1:12" x14ac:dyDescent="0.15">
      <c r="A6" s="129" t="s">
        <v>5</v>
      </c>
      <c r="B6" s="129"/>
      <c r="C6" s="129"/>
      <c r="D6" s="129"/>
      <c r="E6" s="129"/>
      <c r="F6" s="129"/>
      <c r="G6" s="129"/>
      <c r="H6" s="129"/>
      <c r="I6" s="129"/>
      <c r="J6" s="129"/>
      <c r="K6" s="129"/>
      <c r="L6" s="129"/>
    </row>
    <row r="7" spans="1:12" x14ac:dyDescent="0.15">
      <c r="A7" s="32" t="s">
        <v>6</v>
      </c>
      <c r="B7" s="58" t="s">
        <v>7</v>
      </c>
      <c r="C7" s="58" t="s">
        <v>8</v>
      </c>
      <c r="D7" s="58" t="s">
        <v>9</v>
      </c>
      <c r="E7" s="58" t="s">
        <v>10</v>
      </c>
      <c r="F7" s="58" t="s">
        <v>11</v>
      </c>
      <c r="G7" s="58" t="s">
        <v>12</v>
      </c>
      <c r="H7" s="58" t="s">
        <v>13</v>
      </c>
      <c r="I7" s="58" t="s">
        <v>14</v>
      </c>
      <c r="J7" s="58" t="s">
        <v>15</v>
      </c>
      <c r="K7" s="58" t="s">
        <v>16</v>
      </c>
      <c r="L7" s="58" t="s">
        <v>17</v>
      </c>
    </row>
    <row r="8" spans="1:12" x14ac:dyDescent="0.15">
      <c r="A8" s="32" t="s">
        <v>18</v>
      </c>
      <c r="B8" s="58" t="s">
        <v>19</v>
      </c>
      <c r="C8" s="58" t="s">
        <v>19</v>
      </c>
      <c r="D8" s="58" t="s">
        <v>19</v>
      </c>
      <c r="E8" s="58" t="s">
        <v>19</v>
      </c>
      <c r="F8" s="58" t="s">
        <v>19</v>
      </c>
      <c r="G8" s="58" t="s">
        <v>19</v>
      </c>
      <c r="H8" s="58" t="s">
        <v>19</v>
      </c>
      <c r="I8" s="58" t="s">
        <v>19</v>
      </c>
      <c r="J8" s="58" t="s">
        <v>19</v>
      </c>
      <c r="K8" s="58" t="s">
        <v>19</v>
      </c>
      <c r="L8" s="58" t="s">
        <v>19</v>
      </c>
    </row>
    <row r="9" spans="1:12" x14ac:dyDescent="0.15">
      <c r="A9" s="33" t="s">
        <v>20</v>
      </c>
      <c r="B9" s="7"/>
      <c r="C9" s="7"/>
      <c r="D9" s="7"/>
      <c r="E9" s="7"/>
      <c r="F9" s="7"/>
      <c r="G9" s="7"/>
      <c r="H9" s="7"/>
      <c r="I9" s="7"/>
      <c r="J9" s="7"/>
      <c r="K9" s="7"/>
      <c r="L9" s="7"/>
    </row>
    <row r="10" spans="1:12" x14ac:dyDescent="0.15">
      <c r="A10" s="34" t="s">
        <v>62</v>
      </c>
      <c r="B10" s="7">
        <v>4290616.8899999997</v>
      </c>
      <c r="C10" s="7">
        <v>4395722.87</v>
      </c>
      <c r="D10" s="7">
        <v>4587378.34</v>
      </c>
      <c r="E10" s="7">
        <v>4531031.5100000007</v>
      </c>
      <c r="F10" s="7">
        <v>4824105.45</v>
      </c>
      <c r="G10" s="7">
        <v>5354923.4499999993</v>
      </c>
      <c r="H10" s="7">
        <v>5068868.0900000008</v>
      </c>
      <c r="I10" s="7">
        <v>5177815.6300000008</v>
      </c>
      <c r="J10" s="7">
        <v>5214947.0600000005</v>
      </c>
      <c r="K10" s="7">
        <v>3474797.4500000007</v>
      </c>
      <c r="L10" s="7">
        <v>46920206.740000002</v>
      </c>
    </row>
    <row r="11" spans="1:12" hidden="1" x14ac:dyDescent="0.15">
      <c r="A11" s="35" t="s">
        <v>69</v>
      </c>
      <c r="B11" s="7"/>
      <c r="C11" s="7"/>
      <c r="D11" s="7"/>
      <c r="E11" s="7"/>
      <c r="F11" s="7"/>
      <c r="G11" s="7"/>
      <c r="H11" s="7"/>
      <c r="I11" s="7"/>
      <c r="J11" s="7"/>
      <c r="K11" s="7"/>
      <c r="L11" s="7"/>
    </row>
    <row r="12" spans="1:12" hidden="1" x14ac:dyDescent="0.15">
      <c r="A12" s="40" t="s">
        <v>70</v>
      </c>
      <c r="B12" s="7"/>
      <c r="C12" s="7"/>
      <c r="D12" s="7"/>
      <c r="E12" s="7"/>
      <c r="F12" s="7"/>
      <c r="G12" s="7"/>
      <c r="H12" s="7"/>
      <c r="I12" s="7"/>
      <c r="J12" s="7"/>
      <c r="K12" s="7"/>
      <c r="L12" s="7"/>
    </row>
    <row r="13" spans="1:12" hidden="1" x14ac:dyDescent="0.15">
      <c r="A13" s="41" t="s">
        <v>111</v>
      </c>
      <c r="B13" s="10">
        <v>544.89</v>
      </c>
      <c r="C13" s="10">
        <v>544.89</v>
      </c>
      <c r="D13" s="10">
        <v>544.89</v>
      </c>
      <c r="E13" s="10">
        <v>437.74</v>
      </c>
      <c r="F13" s="10">
        <v>223.47</v>
      </c>
      <c r="G13" s="10">
        <v>223.47</v>
      </c>
      <c r="H13" s="10">
        <v>223.47</v>
      </c>
      <c r="I13" s="10">
        <v>206.22</v>
      </c>
      <c r="J13" s="10">
        <v>174.39</v>
      </c>
      <c r="K13" s="10">
        <v>116.26</v>
      </c>
      <c r="L13" s="10">
        <f>SUM(B13:K13)</f>
        <v>3239.6899999999991</v>
      </c>
    </row>
    <row r="14" spans="1:12" hidden="1" x14ac:dyDescent="0.15">
      <c r="A14" s="41" t="s">
        <v>112</v>
      </c>
      <c r="B14" s="10">
        <v>7212.85</v>
      </c>
      <c r="C14" s="10">
        <v>7042.85</v>
      </c>
      <c r="D14" s="10">
        <v>7859.13</v>
      </c>
      <c r="E14" s="10">
        <v>7765.88</v>
      </c>
      <c r="F14" s="10">
        <v>8670.0300000000007</v>
      </c>
      <c r="G14" s="10">
        <v>8031.25</v>
      </c>
      <c r="H14" s="10">
        <v>7581.49</v>
      </c>
      <c r="I14" s="10">
        <v>8111.69</v>
      </c>
      <c r="J14" s="10">
        <v>7689.87</v>
      </c>
      <c r="K14" s="10">
        <v>4662.72</v>
      </c>
      <c r="L14" s="10">
        <f>SUM(B14:K14)</f>
        <v>74627.760000000009</v>
      </c>
    </row>
    <row r="15" spans="1:12" hidden="1" x14ac:dyDescent="0.15">
      <c r="A15" s="41" t="s">
        <v>113</v>
      </c>
      <c r="B15" s="10">
        <v>370.71</v>
      </c>
      <c r="C15" s="10">
        <v>370.71</v>
      </c>
      <c r="D15" s="10">
        <v>370.71</v>
      </c>
      <c r="E15" s="10">
        <v>370.71</v>
      </c>
      <c r="F15" s="10">
        <v>370.71</v>
      </c>
      <c r="G15" s="10">
        <v>370.71</v>
      </c>
      <c r="H15" s="10">
        <v>370.71</v>
      </c>
      <c r="I15" s="10">
        <v>0.09</v>
      </c>
      <c r="J15" s="10">
        <v>0</v>
      </c>
      <c r="K15" s="10">
        <v>0</v>
      </c>
      <c r="L15" s="10">
        <f>SUM(B15:K15)</f>
        <v>2595.06</v>
      </c>
    </row>
    <row r="16" spans="1:12" hidden="1" x14ac:dyDescent="0.15">
      <c r="A16" s="41" t="s">
        <v>114</v>
      </c>
      <c r="B16" s="10">
        <v>4295.88</v>
      </c>
      <c r="C16" s="10">
        <v>4295.88</v>
      </c>
      <c r="D16" s="10">
        <v>4295.88</v>
      </c>
      <c r="E16" s="10">
        <v>4123.55</v>
      </c>
      <c r="F16" s="10">
        <v>3779.07</v>
      </c>
      <c r="G16" s="10">
        <v>3779.07</v>
      </c>
      <c r="H16" s="10">
        <v>3779.07</v>
      </c>
      <c r="I16" s="10">
        <v>2519.48</v>
      </c>
      <c r="J16" s="10">
        <v>0</v>
      </c>
      <c r="K16" s="10">
        <v>0</v>
      </c>
      <c r="L16" s="10">
        <f>SUM(B16:K16)</f>
        <v>30867.879999999997</v>
      </c>
    </row>
    <row r="17" spans="1:12" hidden="1" x14ac:dyDescent="0.15">
      <c r="A17" s="41" t="s">
        <v>116</v>
      </c>
      <c r="B17" s="10">
        <v>16394.34</v>
      </c>
      <c r="C17" s="10">
        <v>16394.34</v>
      </c>
      <c r="D17" s="10">
        <v>16394.34</v>
      </c>
      <c r="E17" s="10">
        <v>16394.34</v>
      </c>
      <c r="F17" s="10">
        <v>16394.34</v>
      </c>
      <c r="G17" s="10">
        <v>10929.56</v>
      </c>
      <c r="H17" s="10">
        <v>0</v>
      </c>
      <c r="I17" s="10">
        <v>0</v>
      </c>
      <c r="J17" s="10">
        <v>0</v>
      </c>
      <c r="K17" s="10">
        <v>0</v>
      </c>
      <c r="L17" s="10">
        <f>SUM(B17:K17)</f>
        <v>92901.26</v>
      </c>
    </row>
    <row r="18" spans="1:12" hidden="1" x14ac:dyDescent="0.15">
      <c r="A18" s="42" t="s">
        <v>130</v>
      </c>
      <c r="B18" s="21">
        <f t="shared" ref="B18:L18" si="0">SUM(B13:B17)</f>
        <v>28818.670000000002</v>
      </c>
      <c r="C18" s="21">
        <f t="shared" si="0"/>
        <v>28648.670000000002</v>
      </c>
      <c r="D18" s="21">
        <f t="shared" si="0"/>
        <v>29464.95</v>
      </c>
      <c r="E18" s="21">
        <f t="shared" si="0"/>
        <v>29092.22</v>
      </c>
      <c r="F18" s="21">
        <f t="shared" si="0"/>
        <v>29437.62</v>
      </c>
      <c r="G18" s="21">
        <f t="shared" si="0"/>
        <v>23334.059999999998</v>
      </c>
      <c r="H18" s="21">
        <f t="shared" si="0"/>
        <v>11954.74</v>
      </c>
      <c r="I18" s="21">
        <f t="shared" si="0"/>
        <v>10837.48</v>
      </c>
      <c r="J18" s="21">
        <f t="shared" si="0"/>
        <v>7864.26</v>
      </c>
      <c r="K18" s="21">
        <f t="shared" si="0"/>
        <v>4778.9800000000005</v>
      </c>
      <c r="L18" s="21">
        <f t="shared" si="0"/>
        <v>204231.65000000002</v>
      </c>
    </row>
    <row r="19" spans="1:12" hidden="1" x14ac:dyDescent="0.15">
      <c r="A19" s="40" t="s">
        <v>131</v>
      </c>
      <c r="B19" s="7"/>
      <c r="C19" s="7"/>
      <c r="D19" s="7"/>
      <c r="E19" s="7"/>
      <c r="F19" s="7"/>
      <c r="G19" s="7"/>
      <c r="H19" s="7"/>
      <c r="I19" s="7"/>
      <c r="J19" s="7"/>
      <c r="K19" s="7"/>
      <c r="L19" s="7"/>
    </row>
    <row r="20" spans="1:12" hidden="1" x14ac:dyDescent="0.15">
      <c r="A20" s="41" t="s">
        <v>111</v>
      </c>
      <c r="B20" s="10">
        <v>8670.9</v>
      </c>
      <c r="C20" s="10">
        <v>8226.7099999999991</v>
      </c>
      <c r="D20" s="10">
        <v>7949.23</v>
      </c>
      <c r="E20" s="10">
        <v>7612.72</v>
      </c>
      <c r="F20" s="10">
        <v>3829.34</v>
      </c>
      <c r="G20" s="10">
        <v>3410.98</v>
      </c>
      <c r="H20" s="10">
        <v>2831.55</v>
      </c>
      <c r="I20" s="10">
        <v>2508.9499999999998</v>
      </c>
      <c r="J20" s="10">
        <v>1840.56</v>
      </c>
      <c r="K20" s="10">
        <v>1050.27</v>
      </c>
      <c r="L20" s="10">
        <f t="shared" ref="L20:L29" si="1">SUM(B20:K20)</f>
        <v>47931.21</v>
      </c>
    </row>
    <row r="21" spans="1:12" hidden="1" x14ac:dyDescent="0.15">
      <c r="A21" s="41" t="s">
        <v>112</v>
      </c>
      <c r="B21" s="10">
        <v>2811767.62</v>
      </c>
      <c r="C21" s="10">
        <v>2915278.27</v>
      </c>
      <c r="D21" s="10">
        <v>2798362.18</v>
      </c>
      <c r="E21" s="10">
        <v>2585482.35</v>
      </c>
      <c r="F21" s="10">
        <v>2861511.32</v>
      </c>
      <c r="G21" s="10">
        <v>3239424.44</v>
      </c>
      <c r="H21" s="10">
        <v>3142892.33</v>
      </c>
      <c r="I21" s="10">
        <v>3107130.91</v>
      </c>
      <c r="J21" s="10">
        <v>3210728.08</v>
      </c>
      <c r="K21" s="10">
        <v>2127610.4900000002</v>
      </c>
      <c r="L21" s="10">
        <f t="shared" si="1"/>
        <v>28800187.990000002</v>
      </c>
    </row>
    <row r="22" spans="1:12" hidden="1" x14ac:dyDescent="0.15">
      <c r="A22" s="41" t="s">
        <v>136</v>
      </c>
      <c r="B22" s="10">
        <v>686572.21</v>
      </c>
      <c r="C22" s="10">
        <v>697821.53</v>
      </c>
      <c r="D22" s="10">
        <v>696239.33</v>
      </c>
      <c r="E22" s="10">
        <v>686601.67</v>
      </c>
      <c r="F22" s="10">
        <v>578363.5</v>
      </c>
      <c r="G22" s="10">
        <v>643176</v>
      </c>
      <c r="H22" s="10">
        <v>659596.56999999995</v>
      </c>
      <c r="I22" s="10">
        <v>682720.73</v>
      </c>
      <c r="J22" s="10">
        <v>679236.47</v>
      </c>
      <c r="K22" s="10">
        <v>458179.57</v>
      </c>
      <c r="L22" s="10">
        <f t="shared" si="1"/>
        <v>6468507.5799999991</v>
      </c>
    </row>
    <row r="23" spans="1:12" hidden="1" x14ac:dyDescent="0.15">
      <c r="A23" s="41" t="s">
        <v>137</v>
      </c>
      <c r="B23" s="10">
        <v>5151.93</v>
      </c>
      <c r="C23" s="10">
        <v>5151.93</v>
      </c>
      <c r="D23" s="10">
        <v>5323</v>
      </c>
      <c r="E23" s="10">
        <v>5318.43</v>
      </c>
      <c r="F23" s="10">
        <v>5381</v>
      </c>
      <c r="G23" s="10">
        <v>3786.63</v>
      </c>
      <c r="H23" s="10">
        <v>3762.21</v>
      </c>
      <c r="I23" s="10">
        <v>3762.21</v>
      </c>
      <c r="J23" s="10">
        <v>3394.24</v>
      </c>
      <c r="K23" s="10">
        <v>1842.6</v>
      </c>
      <c r="L23" s="10">
        <f t="shared" si="1"/>
        <v>42874.18</v>
      </c>
    </row>
    <row r="24" spans="1:12" hidden="1" x14ac:dyDescent="0.15">
      <c r="A24" s="41" t="s">
        <v>113</v>
      </c>
      <c r="B24" s="10">
        <v>6651.57</v>
      </c>
      <c r="C24" s="10">
        <v>6651.57</v>
      </c>
      <c r="D24" s="10">
        <v>6651.57</v>
      </c>
      <c r="E24" s="10">
        <v>6651.57</v>
      </c>
      <c r="F24" s="10">
        <v>6651.57</v>
      </c>
      <c r="G24" s="10">
        <v>6396.51</v>
      </c>
      <c r="H24" s="10">
        <v>6073.08</v>
      </c>
      <c r="I24" s="10">
        <v>5976.73</v>
      </c>
      <c r="J24" s="10">
        <v>5082.1099999999997</v>
      </c>
      <c r="K24" s="10">
        <v>408.54</v>
      </c>
      <c r="L24" s="10">
        <f t="shared" si="1"/>
        <v>57194.82</v>
      </c>
    </row>
    <row r="25" spans="1:12" hidden="1" x14ac:dyDescent="0.15">
      <c r="A25" s="41" t="s">
        <v>138</v>
      </c>
      <c r="B25" s="10">
        <v>0</v>
      </c>
      <c r="C25" s="10">
        <v>0</v>
      </c>
      <c r="D25" s="10">
        <v>0</v>
      </c>
      <c r="E25" s="10">
        <v>0</v>
      </c>
      <c r="F25" s="10">
        <v>160554.32</v>
      </c>
      <c r="G25" s="10">
        <v>291940.08</v>
      </c>
      <c r="H25" s="10">
        <v>291940.08</v>
      </c>
      <c r="I25" s="10">
        <v>291940.08</v>
      </c>
      <c r="J25" s="10">
        <v>291940.08</v>
      </c>
      <c r="K25" s="10">
        <v>194626.72</v>
      </c>
      <c r="L25" s="10">
        <f t="shared" si="1"/>
        <v>1522941.36</v>
      </c>
    </row>
    <row r="26" spans="1:12" hidden="1" x14ac:dyDescent="0.15">
      <c r="A26" s="41" t="s">
        <v>139</v>
      </c>
      <c r="B26" s="10">
        <v>-28320.23</v>
      </c>
      <c r="C26" s="10">
        <v>-26381.4</v>
      </c>
      <c r="D26" s="10">
        <v>-12096.68</v>
      </c>
      <c r="E26" s="10">
        <v>5550.84</v>
      </c>
      <c r="F26" s="10">
        <v>-54747.98</v>
      </c>
      <c r="G26" s="10">
        <v>-36422.61</v>
      </c>
      <c r="H26" s="10">
        <v>-140134.25</v>
      </c>
      <c r="I26" s="10">
        <v>12687.27</v>
      </c>
      <c r="J26" s="10">
        <v>-21015.040000000001</v>
      </c>
      <c r="K26" s="10">
        <v>0</v>
      </c>
      <c r="L26" s="10">
        <f t="shared" si="1"/>
        <v>-300880.07999999996</v>
      </c>
    </row>
    <row r="27" spans="1:12" hidden="1" x14ac:dyDescent="0.15">
      <c r="A27" s="41" t="s">
        <v>140</v>
      </c>
      <c r="B27" s="10">
        <v>158150.13</v>
      </c>
      <c r="C27" s="10">
        <v>102983.45</v>
      </c>
      <c r="D27" s="10">
        <v>42295.39</v>
      </c>
      <c r="E27" s="10">
        <v>16180.24</v>
      </c>
      <c r="F27" s="10">
        <v>15887.08</v>
      </c>
      <c r="G27" s="10">
        <v>15618.3</v>
      </c>
      <c r="H27" s="10">
        <v>15618.2</v>
      </c>
      <c r="I27" s="10">
        <v>11925.35</v>
      </c>
      <c r="J27" s="10">
        <v>6259.9</v>
      </c>
      <c r="K27" s="10">
        <v>503.35</v>
      </c>
      <c r="L27" s="10">
        <f t="shared" si="1"/>
        <v>385421.39</v>
      </c>
    </row>
    <row r="28" spans="1:12" hidden="1" x14ac:dyDescent="0.15">
      <c r="A28" s="41" t="s">
        <v>141</v>
      </c>
      <c r="B28" s="10">
        <v>588736.88</v>
      </c>
      <c r="C28" s="10">
        <v>632924.93000000005</v>
      </c>
      <c r="D28" s="10">
        <v>669473.81999999995</v>
      </c>
      <c r="E28" s="10">
        <v>674300.75</v>
      </c>
      <c r="F28" s="10">
        <v>640779.13</v>
      </c>
      <c r="G28" s="10">
        <v>576416.61</v>
      </c>
      <c r="H28" s="10">
        <v>550155.06999999995</v>
      </c>
      <c r="I28" s="10">
        <v>509500.8</v>
      </c>
      <c r="J28" s="10">
        <v>486541.32</v>
      </c>
      <c r="K28" s="10">
        <v>307128.65999999997</v>
      </c>
      <c r="L28" s="10">
        <f t="shared" si="1"/>
        <v>5635957.9699999997</v>
      </c>
    </row>
    <row r="29" spans="1:12" hidden="1" x14ac:dyDescent="0.15">
      <c r="A29" s="41" t="s">
        <v>114</v>
      </c>
      <c r="B29" s="10">
        <v>24417.21</v>
      </c>
      <c r="C29" s="10">
        <v>24417.21</v>
      </c>
      <c r="D29" s="10">
        <v>24417.21</v>
      </c>
      <c r="E29" s="10">
        <v>16953.169999999998</v>
      </c>
      <c r="F29" s="10">
        <v>2024.94</v>
      </c>
      <c r="G29" s="10">
        <v>2024.94</v>
      </c>
      <c r="H29" s="10">
        <v>2024.94</v>
      </c>
      <c r="I29" s="10">
        <v>1721.54</v>
      </c>
      <c r="J29" s="10">
        <v>1114.02</v>
      </c>
      <c r="K29" s="10">
        <v>742.68</v>
      </c>
      <c r="L29" s="10">
        <f t="shared" si="1"/>
        <v>99857.86</v>
      </c>
    </row>
    <row r="30" spans="1:12" hidden="1" x14ac:dyDescent="0.15">
      <c r="A30" s="42" t="s">
        <v>144</v>
      </c>
      <c r="B30" s="21">
        <f t="shared" ref="B30:L30" si="2">SUM(B20:B29)</f>
        <v>4261798.22</v>
      </c>
      <c r="C30" s="21">
        <f t="shared" si="2"/>
        <v>4367074.2</v>
      </c>
      <c r="D30" s="21">
        <f t="shared" si="2"/>
        <v>4238615.05</v>
      </c>
      <c r="E30" s="21">
        <f t="shared" si="2"/>
        <v>4004651.74</v>
      </c>
      <c r="F30" s="21">
        <f t="shared" si="2"/>
        <v>4220234.22</v>
      </c>
      <c r="G30" s="21">
        <f t="shared" si="2"/>
        <v>4745771.88</v>
      </c>
      <c r="H30" s="21">
        <f t="shared" si="2"/>
        <v>4534759.78</v>
      </c>
      <c r="I30" s="21">
        <f t="shared" si="2"/>
        <v>4629874.57</v>
      </c>
      <c r="J30" s="21">
        <f t="shared" si="2"/>
        <v>4665121.74</v>
      </c>
      <c r="K30" s="21">
        <f t="shared" si="2"/>
        <v>3092092.8800000008</v>
      </c>
      <c r="L30" s="21">
        <f t="shared" si="2"/>
        <v>42759994.280000001</v>
      </c>
    </row>
    <row r="31" spans="1:12" hidden="1" x14ac:dyDescent="0.15">
      <c r="A31" s="40" t="s">
        <v>147</v>
      </c>
      <c r="B31" s="7"/>
      <c r="C31" s="7"/>
      <c r="D31" s="7"/>
      <c r="E31" s="7"/>
      <c r="F31" s="7"/>
      <c r="G31" s="7"/>
      <c r="H31" s="7"/>
      <c r="I31" s="7"/>
      <c r="J31" s="7"/>
      <c r="K31" s="7"/>
      <c r="L31" s="7"/>
    </row>
    <row r="32" spans="1:12" hidden="1" x14ac:dyDescent="0.15">
      <c r="A32" s="41" t="s">
        <v>112</v>
      </c>
      <c r="B32" s="10">
        <v>0</v>
      </c>
      <c r="C32" s="10">
        <v>0</v>
      </c>
      <c r="D32" s="10">
        <v>306563.82</v>
      </c>
      <c r="E32" s="10">
        <v>477217.01</v>
      </c>
      <c r="F32" s="10">
        <v>548813.18999999994</v>
      </c>
      <c r="G32" s="10">
        <v>558395.28</v>
      </c>
      <c r="H32" s="10">
        <v>501592.48</v>
      </c>
      <c r="I32" s="10">
        <v>501589.6</v>
      </c>
      <c r="J32" s="10">
        <v>514276.02</v>
      </c>
      <c r="K32" s="10">
        <v>336622.1</v>
      </c>
      <c r="L32" s="10">
        <f>SUM(B32:K32)</f>
        <v>3745069.5000000005</v>
      </c>
    </row>
    <row r="33" spans="1:12" hidden="1" x14ac:dyDescent="0.15">
      <c r="A33" s="41" t="s">
        <v>136</v>
      </c>
      <c r="B33" s="10">
        <v>0</v>
      </c>
      <c r="C33" s="10">
        <v>0</v>
      </c>
      <c r="D33" s="10">
        <v>12734.52</v>
      </c>
      <c r="E33" s="10">
        <v>20070.54</v>
      </c>
      <c r="F33" s="10">
        <v>25620.42</v>
      </c>
      <c r="G33" s="10">
        <v>27422.23</v>
      </c>
      <c r="H33" s="10">
        <v>20427.13</v>
      </c>
      <c r="I33" s="10">
        <v>19983.509999999998</v>
      </c>
      <c r="J33" s="10">
        <v>18443.099999999999</v>
      </c>
      <c r="K33" s="10">
        <v>11698.62</v>
      </c>
      <c r="L33" s="10">
        <f>SUM(B33:K33)</f>
        <v>156400.06999999998</v>
      </c>
    </row>
    <row r="34" spans="1:12" hidden="1" x14ac:dyDescent="0.15">
      <c r="A34" s="41" t="s">
        <v>116</v>
      </c>
      <c r="B34" s="10">
        <v>0</v>
      </c>
      <c r="C34" s="10">
        <v>0</v>
      </c>
      <c r="D34" s="10">
        <v>0</v>
      </c>
      <c r="E34" s="10">
        <v>0</v>
      </c>
      <c r="F34" s="10">
        <v>0</v>
      </c>
      <c r="G34" s="10">
        <v>0</v>
      </c>
      <c r="H34" s="10">
        <v>0</v>
      </c>
      <c r="I34" s="10">
        <v>15329.53</v>
      </c>
      <c r="J34" s="10">
        <v>9041</v>
      </c>
      <c r="K34" s="10">
        <v>29470.91</v>
      </c>
      <c r="L34" s="10">
        <f>SUM(B34:K34)</f>
        <v>53841.440000000002</v>
      </c>
    </row>
    <row r="35" spans="1:12" hidden="1" x14ac:dyDescent="0.15">
      <c r="A35" s="42" t="s">
        <v>155</v>
      </c>
      <c r="B35" s="21">
        <f t="shared" ref="B35:L35" si="3">SUM(B32:B34)</f>
        <v>0</v>
      </c>
      <c r="C35" s="21">
        <f t="shared" si="3"/>
        <v>0</v>
      </c>
      <c r="D35" s="21">
        <f t="shared" si="3"/>
        <v>319298.34000000003</v>
      </c>
      <c r="E35" s="21">
        <f t="shared" si="3"/>
        <v>497287.55</v>
      </c>
      <c r="F35" s="21">
        <f t="shared" si="3"/>
        <v>574433.61</v>
      </c>
      <c r="G35" s="21">
        <f t="shared" si="3"/>
        <v>585817.51</v>
      </c>
      <c r="H35" s="21">
        <f t="shared" si="3"/>
        <v>522019.61</v>
      </c>
      <c r="I35" s="21">
        <f t="shared" si="3"/>
        <v>536902.64</v>
      </c>
      <c r="J35" s="21">
        <f t="shared" si="3"/>
        <v>541760.12</v>
      </c>
      <c r="K35" s="21">
        <f t="shared" si="3"/>
        <v>377791.62999999995</v>
      </c>
      <c r="L35" s="21">
        <f t="shared" si="3"/>
        <v>3955311.0100000002</v>
      </c>
    </row>
    <row r="36" spans="1:12" hidden="1" x14ac:dyDescent="0.15">
      <c r="A36" s="40" t="s">
        <v>159</v>
      </c>
      <c r="B36" s="7"/>
      <c r="C36" s="7"/>
      <c r="D36" s="7"/>
      <c r="E36" s="7"/>
      <c r="F36" s="7"/>
      <c r="G36" s="7"/>
      <c r="H36" s="7"/>
      <c r="I36" s="7"/>
      <c r="J36" s="7"/>
      <c r="K36" s="7"/>
      <c r="L36" s="7"/>
    </row>
    <row r="37" spans="1:12" hidden="1" x14ac:dyDescent="0.15">
      <c r="A37" s="41" t="s">
        <v>112</v>
      </c>
      <c r="B37" s="10">
        <v>0</v>
      </c>
      <c r="C37" s="10">
        <v>0</v>
      </c>
      <c r="D37" s="10">
        <v>0</v>
      </c>
      <c r="E37" s="10">
        <v>0</v>
      </c>
      <c r="F37" s="10">
        <v>0</v>
      </c>
      <c r="G37" s="10">
        <v>0</v>
      </c>
      <c r="H37" s="10">
        <v>133.96</v>
      </c>
      <c r="I37" s="10">
        <v>200.94</v>
      </c>
      <c r="J37" s="10">
        <v>200.94</v>
      </c>
      <c r="K37" s="10">
        <v>133.96</v>
      </c>
      <c r="L37" s="10">
        <f>SUM(B37:K37)</f>
        <v>669.8</v>
      </c>
    </row>
    <row r="38" spans="1:12" hidden="1" x14ac:dyDescent="0.15">
      <c r="A38" s="42" t="s">
        <v>160</v>
      </c>
      <c r="B38" s="21">
        <f t="shared" ref="B38:L38" si="4">SUM(B37)</f>
        <v>0</v>
      </c>
      <c r="C38" s="21">
        <f t="shared" si="4"/>
        <v>0</v>
      </c>
      <c r="D38" s="21">
        <f t="shared" si="4"/>
        <v>0</v>
      </c>
      <c r="E38" s="21">
        <f t="shared" si="4"/>
        <v>0</v>
      </c>
      <c r="F38" s="21">
        <f t="shared" si="4"/>
        <v>0</v>
      </c>
      <c r="G38" s="21">
        <f t="shared" si="4"/>
        <v>0</v>
      </c>
      <c r="H38" s="21">
        <f t="shared" si="4"/>
        <v>133.96</v>
      </c>
      <c r="I38" s="21">
        <f t="shared" si="4"/>
        <v>200.94</v>
      </c>
      <c r="J38" s="21">
        <f t="shared" si="4"/>
        <v>200.94</v>
      </c>
      <c r="K38" s="21">
        <f t="shared" si="4"/>
        <v>133.96</v>
      </c>
      <c r="L38" s="21">
        <f t="shared" si="4"/>
        <v>669.8</v>
      </c>
    </row>
    <row r="39" spans="1:12" hidden="1" x14ac:dyDescent="0.15">
      <c r="A39" s="39" t="s">
        <v>161</v>
      </c>
      <c r="B39" s="21">
        <f t="shared" ref="B39:L39" si="5">SUM(B18,B30,B35,B38)</f>
        <v>4290616.8899999997</v>
      </c>
      <c r="C39" s="21">
        <f t="shared" si="5"/>
        <v>4395722.87</v>
      </c>
      <c r="D39" s="21">
        <f t="shared" si="5"/>
        <v>4587378.34</v>
      </c>
      <c r="E39" s="21">
        <f t="shared" si="5"/>
        <v>4531031.5100000007</v>
      </c>
      <c r="F39" s="21">
        <f t="shared" si="5"/>
        <v>4824105.45</v>
      </c>
      <c r="G39" s="21">
        <f t="shared" si="5"/>
        <v>5354923.4499999993</v>
      </c>
      <c r="H39" s="21">
        <f t="shared" si="5"/>
        <v>5068868.0900000008</v>
      </c>
      <c r="I39" s="21">
        <f t="shared" si="5"/>
        <v>5177815.6300000008</v>
      </c>
      <c r="J39" s="21">
        <f t="shared" si="5"/>
        <v>5214947.0600000005</v>
      </c>
      <c r="K39" s="21">
        <f t="shared" si="5"/>
        <v>3474797.4500000007</v>
      </c>
      <c r="L39" s="21">
        <f t="shared" si="5"/>
        <v>46920206.739999995</v>
      </c>
    </row>
    <row r="40" spans="1:12" hidden="1" x14ac:dyDescent="0.15">
      <c r="A40" s="43" t="s">
        <v>162</v>
      </c>
      <c r="B40" s="21">
        <f t="shared" ref="B40:L40" si="6">SUM(B39)</f>
        <v>4290616.8899999997</v>
      </c>
      <c r="C40" s="21">
        <f t="shared" si="6"/>
        <v>4395722.87</v>
      </c>
      <c r="D40" s="21">
        <f t="shared" si="6"/>
        <v>4587378.34</v>
      </c>
      <c r="E40" s="21">
        <f t="shared" si="6"/>
        <v>4531031.5100000007</v>
      </c>
      <c r="F40" s="21">
        <f t="shared" si="6"/>
        <v>4824105.45</v>
      </c>
      <c r="G40" s="21">
        <f t="shared" si="6"/>
        <v>5354923.4499999993</v>
      </c>
      <c r="H40" s="21">
        <f t="shared" si="6"/>
        <v>5068868.0900000008</v>
      </c>
      <c r="I40" s="21">
        <f t="shared" si="6"/>
        <v>5177815.6300000008</v>
      </c>
      <c r="J40" s="21">
        <f t="shared" si="6"/>
        <v>5214947.0600000005</v>
      </c>
      <c r="K40" s="21">
        <f t="shared" si="6"/>
        <v>3474797.4500000007</v>
      </c>
      <c r="L40" s="21">
        <f t="shared" si="6"/>
        <v>46920206.739999995</v>
      </c>
    </row>
    <row r="41" spans="1:12" x14ac:dyDescent="0.15">
      <c r="A41" s="44" t="s">
        <v>163</v>
      </c>
      <c r="B41" s="59">
        <f t="shared" ref="B41:L41" si="7">0-B40</f>
        <v>-4290616.8899999997</v>
      </c>
      <c r="C41" s="59">
        <f t="shared" si="7"/>
        <v>-4395722.87</v>
      </c>
      <c r="D41" s="59">
        <f t="shared" si="7"/>
        <v>-4587378.34</v>
      </c>
      <c r="E41" s="59">
        <f t="shared" si="7"/>
        <v>-4531031.5100000007</v>
      </c>
      <c r="F41" s="59">
        <f t="shared" si="7"/>
        <v>-4824105.45</v>
      </c>
      <c r="G41" s="59">
        <f t="shared" si="7"/>
        <v>-5354923.4499999993</v>
      </c>
      <c r="H41" s="59">
        <f t="shared" si="7"/>
        <v>-5068868.0900000008</v>
      </c>
      <c r="I41" s="59">
        <f t="shared" si="7"/>
        <v>-5177815.6300000008</v>
      </c>
      <c r="J41" s="59">
        <f t="shared" si="7"/>
        <v>-5214947.0600000005</v>
      </c>
      <c r="K41" s="59">
        <f t="shared" si="7"/>
        <v>-3474797.4500000007</v>
      </c>
      <c r="L41" s="59">
        <f t="shared" si="7"/>
        <v>-46920206.739999995</v>
      </c>
    </row>
    <row r="42" spans="1:12" x14ac:dyDescent="0.15">
      <c r="A42" s="34" t="s">
        <v>164</v>
      </c>
      <c r="B42" s="7"/>
      <c r="C42" s="7"/>
      <c r="D42" s="7"/>
      <c r="E42" s="7"/>
      <c r="F42" s="7"/>
      <c r="G42" s="7"/>
      <c r="H42" s="7"/>
      <c r="I42" s="7"/>
      <c r="J42" s="7"/>
      <c r="K42" s="7"/>
      <c r="L42" s="7"/>
    </row>
    <row r="43" spans="1:12" x14ac:dyDescent="0.15">
      <c r="A43" s="35" t="s">
        <v>165</v>
      </c>
      <c r="B43" s="7">
        <v>59569.339999999989</v>
      </c>
      <c r="C43" s="7">
        <v>48358.21</v>
      </c>
      <c r="D43" s="7">
        <v>43724.98</v>
      </c>
      <c r="E43" s="7">
        <v>43384.610000000008</v>
      </c>
      <c r="F43" s="7">
        <v>37960.619999999995</v>
      </c>
      <c r="G43" s="7">
        <v>54464.53</v>
      </c>
      <c r="H43" s="7">
        <v>91871.469999999987</v>
      </c>
      <c r="I43" s="7">
        <v>110879.18999999999</v>
      </c>
      <c r="J43" s="7">
        <v>178178.83999999997</v>
      </c>
      <c r="K43" s="7">
        <v>146892.38</v>
      </c>
      <c r="L43" s="7">
        <v>815284.17</v>
      </c>
    </row>
    <row r="44" spans="1:12" hidden="1" x14ac:dyDescent="0.15">
      <c r="A44" s="40" t="s">
        <v>166</v>
      </c>
      <c r="B44" s="7"/>
      <c r="C44" s="7"/>
      <c r="D44" s="7"/>
      <c r="E44" s="7"/>
      <c r="F44" s="7"/>
      <c r="G44" s="7"/>
      <c r="H44" s="7"/>
      <c r="I44" s="7"/>
      <c r="J44" s="7"/>
      <c r="K44" s="7"/>
      <c r="L44" s="7"/>
    </row>
    <row r="45" spans="1:12" hidden="1" x14ac:dyDescent="0.15">
      <c r="A45" s="45" t="s">
        <v>167</v>
      </c>
      <c r="B45" s="7"/>
      <c r="C45" s="7"/>
      <c r="D45" s="7"/>
      <c r="E45" s="7"/>
      <c r="F45" s="7"/>
      <c r="G45" s="7"/>
      <c r="H45" s="7"/>
      <c r="I45" s="7"/>
      <c r="J45" s="7"/>
      <c r="K45" s="7"/>
      <c r="L45" s="7"/>
    </row>
    <row r="46" spans="1:12" hidden="1" x14ac:dyDescent="0.15">
      <c r="A46" s="46" t="s">
        <v>116</v>
      </c>
      <c r="B46" s="10">
        <v>0</v>
      </c>
      <c r="C46" s="10">
        <v>0</v>
      </c>
      <c r="D46" s="10">
        <v>0</v>
      </c>
      <c r="E46" s="10">
        <v>0</v>
      </c>
      <c r="F46" s="10">
        <v>0</v>
      </c>
      <c r="G46" s="10">
        <v>0</v>
      </c>
      <c r="H46" s="10">
        <v>14596</v>
      </c>
      <c r="I46" s="10">
        <v>-14596</v>
      </c>
      <c r="J46" s="10">
        <v>0</v>
      </c>
      <c r="K46" s="10">
        <v>0</v>
      </c>
      <c r="L46" s="10">
        <f>SUM(B46:K46)</f>
        <v>0</v>
      </c>
    </row>
    <row r="47" spans="1:12" hidden="1" x14ac:dyDescent="0.15">
      <c r="A47" s="46" t="s">
        <v>137</v>
      </c>
      <c r="B47" s="10">
        <v>681.96</v>
      </c>
      <c r="C47" s="10">
        <v>688.76</v>
      </c>
      <c r="D47" s="10">
        <v>688.17</v>
      </c>
      <c r="E47" s="10">
        <v>688.17</v>
      </c>
      <c r="F47" s="10">
        <v>688.17</v>
      </c>
      <c r="G47" s="10">
        <v>688.17</v>
      </c>
      <c r="H47" s="10">
        <v>671.7</v>
      </c>
      <c r="I47" s="10">
        <v>671.25</v>
      </c>
      <c r="J47" s="10">
        <v>309.83</v>
      </c>
      <c r="K47" s="10">
        <v>67.5</v>
      </c>
      <c r="L47" s="10">
        <f>SUM(B47:K47)</f>
        <v>5843.6799999999994</v>
      </c>
    </row>
    <row r="48" spans="1:12" hidden="1" x14ac:dyDescent="0.15">
      <c r="A48" s="46" t="s">
        <v>136</v>
      </c>
      <c r="B48" s="10">
        <v>6143.85</v>
      </c>
      <c r="C48" s="10">
        <v>5898.81</v>
      </c>
      <c r="D48" s="10">
        <v>5898.81</v>
      </c>
      <c r="E48" s="10">
        <v>5898.81</v>
      </c>
      <c r="F48" s="10">
        <v>6461.98</v>
      </c>
      <c r="G48" s="10">
        <v>7771.66</v>
      </c>
      <c r="H48" s="10">
        <v>7863.33</v>
      </c>
      <c r="I48" s="10">
        <v>7935.95</v>
      </c>
      <c r="J48" s="10">
        <v>7351.89</v>
      </c>
      <c r="K48" s="10">
        <v>4991.17</v>
      </c>
      <c r="L48" s="10">
        <f>SUM(B48:K48)</f>
        <v>66216.259999999995</v>
      </c>
    </row>
    <row r="49" spans="1:12" hidden="1" x14ac:dyDescent="0.15">
      <c r="A49" s="46" t="s">
        <v>112</v>
      </c>
      <c r="B49" s="10">
        <v>30103.14</v>
      </c>
      <c r="C49" s="10">
        <v>23463.87</v>
      </c>
      <c r="D49" s="10">
        <v>18009.2</v>
      </c>
      <c r="E49" s="10">
        <v>20243.060000000001</v>
      </c>
      <c r="F49" s="10">
        <v>20117.3</v>
      </c>
      <c r="G49" s="10">
        <v>20806.310000000001</v>
      </c>
      <c r="H49" s="10">
        <v>36491.68</v>
      </c>
      <c r="I49" s="10">
        <v>81519.48</v>
      </c>
      <c r="J49" s="10">
        <v>130994.7</v>
      </c>
      <c r="K49" s="10">
        <v>105821.82</v>
      </c>
      <c r="L49" s="10">
        <f>SUM(B49:K49)</f>
        <v>487570.56</v>
      </c>
    </row>
    <row r="50" spans="1:12" hidden="1" x14ac:dyDescent="0.15">
      <c r="A50" s="47" t="s">
        <v>178</v>
      </c>
      <c r="B50" s="16">
        <f t="shared" ref="B50:L50" si="8">SUM(B46:B49)</f>
        <v>36928.949999999997</v>
      </c>
      <c r="C50" s="16">
        <f t="shared" si="8"/>
        <v>30051.439999999999</v>
      </c>
      <c r="D50" s="16">
        <f t="shared" si="8"/>
        <v>24596.18</v>
      </c>
      <c r="E50" s="16">
        <f t="shared" si="8"/>
        <v>26830.04</v>
      </c>
      <c r="F50" s="16">
        <f t="shared" si="8"/>
        <v>27267.449999999997</v>
      </c>
      <c r="G50" s="16">
        <f t="shared" si="8"/>
        <v>29266.14</v>
      </c>
      <c r="H50" s="16">
        <f t="shared" si="8"/>
        <v>59622.71</v>
      </c>
      <c r="I50" s="16">
        <f t="shared" si="8"/>
        <v>75530.679999999993</v>
      </c>
      <c r="J50" s="16">
        <f t="shared" si="8"/>
        <v>138656.41999999998</v>
      </c>
      <c r="K50" s="16">
        <f t="shared" si="8"/>
        <v>110880.49</v>
      </c>
      <c r="L50" s="16">
        <f t="shared" si="8"/>
        <v>559630.5</v>
      </c>
    </row>
    <row r="51" spans="1:12" hidden="1" x14ac:dyDescent="0.15">
      <c r="A51" s="45" t="s">
        <v>179</v>
      </c>
      <c r="B51" s="7"/>
      <c r="C51" s="7"/>
      <c r="D51" s="7"/>
      <c r="E51" s="7"/>
      <c r="F51" s="7"/>
      <c r="G51" s="7"/>
      <c r="H51" s="7"/>
      <c r="I51" s="7"/>
      <c r="J51" s="7"/>
      <c r="K51" s="7"/>
      <c r="L51" s="7"/>
    </row>
    <row r="52" spans="1:12" hidden="1" x14ac:dyDescent="0.15">
      <c r="A52" s="46" t="s">
        <v>114</v>
      </c>
      <c r="B52" s="10">
        <v>3662.7</v>
      </c>
      <c r="C52" s="10">
        <v>3662.7</v>
      </c>
      <c r="D52" s="10">
        <v>3662.7</v>
      </c>
      <c r="E52" s="10">
        <v>2441.77</v>
      </c>
      <c r="F52" s="10">
        <v>0</v>
      </c>
      <c r="G52" s="10">
        <v>0</v>
      </c>
      <c r="H52" s="10">
        <v>0</v>
      </c>
      <c r="I52" s="10">
        <v>0</v>
      </c>
      <c r="J52" s="10">
        <v>0</v>
      </c>
      <c r="K52" s="10">
        <v>0</v>
      </c>
      <c r="L52" s="10">
        <f>SUM(B52:K52)</f>
        <v>13429.869999999999</v>
      </c>
    </row>
    <row r="53" spans="1:12" hidden="1" x14ac:dyDescent="0.15">
      <c r="A53" s="46" t="s">
        <v>136</v>
      </c>
      <c r="B53" s="10">
        <v>150</v>
      </c>
      <c r="C53" s="10">
        <v>0</v>
      </c>
      <c r="D53" s="10">
        <v>0</v>
      </c>
      <c r="E53" s="10">
        <v>0</v>
      </c>
      <c r="F53" s="10">
        <v>0</v>
      </c>
      <c r="G53" s="10">
        <v>0</v>
      </c>
      <c r="H53" s="10">
        <v>0</v>
      </c>
      <c r="I53" s="10">
        <v>0</v>
      </c>
      <c r="J53" s="10">
        <v>0</v>
      </c>
      <c r="K53" s="10">
        <v>0</v>
      </c>
      <c r="L53" s="10">
        <f>SUM(B53:K53)</f>
        <v>150</v>
      </c>
    </row>
    <row r="54" spans="1:12" hidden="1" x14ac:dyDescent="0.15">
      <c r="A54" s="46" t="s">
        <v>112</v>
      </c>
      <c r="B54" s="10">
        <v>10050.120000000001</v>
      </c>
      <c r="C54" s="10">
        <v>9525.26</v>
      </c>
      <c r="D54" s="10">
        <v>9024.66</v>
      </c>
      <c r="E54" s="10">
        <v>8468.7199999999993</v>
      </c>
      <c r="F54" s="10">
        <v>7973.61</v>
      </c>
      <c r="G54" s="10">
        <v>7081.18</v>
      </c>
      <c r="H54" s="10">
        <v>6416.41</v>
      </c>
      <c r="I54" s="10">
        <v>6082.67</v>
      </c>
      <c r="J54" s="10">
        <v>3311.12</v>
      </c>
      <c r="K54" s="10">
        <v>1752.27</v>
      </c>
      <c r="L54" s="10">
        <f>SUM(B54:K54)</f>
        <v>69686.02</v>
      </c>
    </row>
    <row r="55" spans="1:12" hidden="1" x14ac:dyDescent="0.15">
      <c r="A55" s="47" t="s">
        <v>180</v>
      </c>
      <c r="B55" s="16">
        <f t="shared" ref="B55:L55" si="9">SUM(B52:B54)</f>
        <v>13862.82</v>
      </c>
      <c r="C55" s="16">
        <f t="shared" si="9"/>
        <v>13187.96</v>
      </c>
      <c r="D55" s="16">
        <f t="shared" si="9"/>
        <v>12687.36</v>
      </c>
      <c r="E55" s="16">
        <f t="shared" si="9"/>
        <v>10910.49</v>
      </c>
      <c r="F55" s="16">
        <f t="shared" si="9"/>
        <v>7973.61</v>
      </c>
      <c r="G55" s="16">
        <f t="shared" si="9"/>
        <v>7081.18</v>
      </c>
      <c r="H55" s="16">
        <f t="shared" si="9"/>
        <v>6416.41</v>
      </c>
      <c r="I55" s="16">
        <f t="shared" si="9"/>
        <v>6082.67</v>
      </c>
      <c r="J55" s="16">
        <f t="shared" si="9"/>
        <v>3311.12</v>
      </c>
      <c r="K55" s="16">
        <f t="shared" si="9"/>
        <v>1752.27</v>
      </c>
      <c r="L55" s="16">
        <f t="shared" si="9"/>
        <v>83265.89</v>
      </c>
    </row>
    <row r="56" spans="1:12" hidden="1" x14ac:dyDescent="0.15">
      <c r="A56" s="45" t="s">
        <v>181</v>
      </c>
      <c r="B56" s="7"/>
      <c r="C56" s="7"/>
      <c r="D56" s="7"/>
      <c r="E56" s="7"/>
      <c r="F56" s="7"/>
      <c r="G56" s="7"/>
      <c r="H56" s="7"/>
      <c r="I56" s="7"/>
      <c r="J56" s="7"/>
      <c r="K56" s="7"/>
      <c r="L56" s="7"/>
    </row>
    <row r="57" spans="1:12" hidden="1" x14ac:dyDescent="0.15">
      <c r="A57" s="46" t="s">
        <v>136</v>
      </c>
      <c r="B57" s="10">
        <v>73.44</v>
      </c>
      <c r="C57" s="10">
        <v>73.44</v>
      </c>
      <c r="D57" s="10">
        <v>73.44</v>
      </c>
      <c r="E57" s="10">
        <v>73.44</v>
      </c>
      <c r="F57" s="10">
        <v>73.44</v>
      </c>
      <c r="G57" s="10">
        <v>73.44</v>
      </c>
      <c r="H57" s="10">
        <v>73.44</v>
      </c>
      <c r="I57" s="10">
        <v>73.44</v>
      </c>
      <c r="J57" s="10">
        <v>73.44</v>
      </c>
      <c r="K57" s="10">
        <v>48.96</v>
      </c>
      <c r="L57" s="10">
        <f>SUM(B57:K57)</f>
        <v>709.92000000000007</v>
      </c>
    </row>
    <row r="58" spans="1:12" hidden="1" x14ac:dyDescent="0.15">
      <c r="A58" s="46" t="s">
        <v>112</v>
      </c>
      <c r="B58" s="10">
        <v>159.99</v>
      </c>
      <c r="C58" s="10">
        <v>159.99</v>
      </c>
      <c r="D58" s="10">
        <v>159.99</v>
      </c>
      <c r="E58" s="10">
        <v>261.97000000000003</v>
      </c>
      <c r="F58" s="10">
        <v>312.95999999999998</v>
      </c>
      <c r="G58" s="10">
        <v>312.95999999999998</v>
      </c>
      <c r="H58" s="10">
        <v>312.95999999999998</v>
      </c>
      <c r="I58" s="10">
        <v>312.95999999999998</v>
      </c>
      <c r="J58" s="10">
        <v>312.95999999999998</v>
      </c>
      <c r="K58" s="10">
        <v>208.64</v>
      </c>
      <c r="L58" s="10">
        <f>SUM(B58:K58)</f>
        <v>2515.38</v>
      </c>
    </row>
    <row r="59" spans="1:12" hidden="1" x14ac:dyDescent="0.15">
      <c r="A59" s="47" t="s">
        <v>182</v>
      </c>
      <c r="B59" s="16">
        <f t="shared" ref="B59:L59" si="10">SUM(B57:B58)</f>
        <v>233.43</v>
      </c>
      <c r="C59" s="16">
        <f t="shared" si="10"/>
        <v>233.43</v>
      </c>
      <c r="D59" s="16">
        <f t="shared" si="10"/>
        <v>233.43</v>
      </c>
      <c r="E59" s="16">
        <f t="shared" si="10"/>
        <v>335.41</v>
      </c>
      <c r="F59" s="16">
        <f t="shared" si="10"/>
        <v>386.4</v>
      </c>
      <c r="G59" s="16">
        <f t="shared" si="10"/>
        <v>386.4</v>
      </c>
      <c r="H59" s="16">
        <f t="shared" si="10"/>
        <v>386.4</v>
      </c>
      <c r="I59" s="16">
        <f t="shared" si="10"/>
        <v>386.4</v>
      </c>
      <c r="J59" s="16">
        <f t="shared" si="10"/>
        <v>386.4</v>
      </c>
      <c r="K59" s="16">
        <f t="shared" si="10"/>
        <v>257.59999999999997</v>
      </c>
      <c r="L59" s="16">
        <f t="shared" si="10"/>
        <v>3225.3</v>
      </c>
    </row>
    <row r="60" spans="1:12" hidden="1" x14ac:dyDescent="0.15">
      <c r="A60" s="45" t="s">
        <v>183</v>
      </c>
      <c r="B60" s="7"/>
      <c r="C60" s="7"/>
      <c r="D60" s="7"/>
      <c r="E60" s="7"/>
      <c r="F60" s="7"/>
      <c r="G60" s="7"/>
      <c r="H60" s="7"/>
      <c r="I60" s="7"/>
      <c r="J60" s="7"/>
      <c r="K60" s="7"/>
      <c r="L60" s="7"/>
    </row>
    <row r="61" spans="1:12" hidden="1" x14ac:dyDescent="0.15">
      <c r="A61" s="46" t="s">
        <v>137</v>
      </c>
      <c r="B61" s="10">
        <v>0</v>
      </c>
      <c r="C61" s="10">
        <v>0</v>
      </c>
      <c r="D61" s="10">
        <v>0</v>
      </c>
      <c r="E61" s="10">
        <v>0</v>
      </c>
      <c r="F61" s="10">
        <v>0</v>
      </c>
      <c r="G61" s="10">
        <v>303.94</v>
      </c>
      <c r="H61" s="10">
        <v>455.91</v>
      </c>
      <c r="I61" s="10">
        <v>455.91</v>
      </c>
      <c r="J61" s="10">
        <v>455.91</v>
      </c>
      <c r="K61" s="10">
        <v>303.94</v>
      </c>
      <c r="L61" s="10">
        <f>SUM(B61:K61)</f>
        <v>1975.6100000000001</v>
      </c>
    </row>
    <row r="62" spans="1:12" hidden="1" x14ac:dyDescent="0.15">
      <c r="A62" s="46" t="s">
        <v>136</v>
      </c>
      <c r="B62" s="10">
        <v>0</v>
      </c>
      <c r="C62" s="10">
        <v>0</v>
      </c>
      <c r="D62" s="10">
        <v>1121.48</v>
      </c>
      <c r="E62" s="10">
        <v>1709.88</v>
      </c>
      <c r="F62" s="10">
        <v>1709.88</v>
      </c>
      <c r="G62" s="10">
        <v>1709.88</v>
      </c>
      <c r="H62" s="10">
        <v>1709.88</v>
      </c>
      <c r="I62" s="10">
        <v>1709.88</v>
      </c>
      <c r="J62" s="10">
        <v>1709.88</v>
      </c>
      <c r="K62" s="10">
        <v>1139.92</v>
      </c>
      <c r="L62" s="10">
        <f>SUM(B62:K62)</f>
        <v>12520.680000000002</v>
      </c>
    </row>
    <row r="63" spans="1:12" hidden="1" x14ac:dyDescent="0.15">
      <c r="A63" s="46" t="s">
        <v>112</v>
      </c>
      <c r="B63" s="10">
        <v>70.989999999999995</v>
      </c>
      <c r="C63" s="10">
        <v>212.97</v>
      </c>
      <c r="D63" s="10">
        <v>414.12</v>
      </c>
      <c r="E63" s="10">
        <v>483.84</v>
      </c>
      <c r="F63" s="10">
        <v>623.28</v>
      </c>
      <c r="G63" s="10">
        <v>15716.99</v>
      </c>
      <c r="H63" s="10">
        <v>23280.16</v>
      </c>
      <c r="I63" s="10">
        <v>26713.65</v>
      </c>
      <c r="J63" s="10">
        <v>33659.11</v>
      </c>
      <c r="K63" s="10">
        <v>32558.16</v>
      </c>
      <c r="L63" s="10">
        <f>SUM(B63:K63)</f>
        <v>133733.26999999999</v>
      </c>
    </row>
    <row r="64" spans="1:12" hidden="1" x14ac:dyDescent="0.15">
      <c r="A64" s="47" t="s">
        <v>184</v>
      </c>
      <c r="B64" s="16">
        <f t="shared" ref="B64:L64" si="11">SUM(B61:B63)</f>
        <v>70.989999999999995</v>
      </c>
      <c r="C64" s="16">
        <f t="shared" si="11"/>
        <v>212.97</v>
      </c>
      <c r="D64" s="16">
        <f t="shared" si="11"/>
        <v>1535.6</v>
      </c>
      <c r="E64" s="16">
        <f t="shared" si="11"/>
        <v>2193.7200000000003</v>
      </c>
      <c r="F64" s="16">
        <f t="shared" si="11"/>
        <v>2333.16</v>
      </c>
      <c r="G64" s="16">
        <f t="shared" si="11"/>
        <v>17730.810000000001</v>
      </c>
      <c r="H64" s="16">
        <f t="shared" si="11"/>
        <v>25445.95</v>
      </c>
      <c r="I64" s="16">
        <f t="shared" si="11"/>
        <v>28879.440000000002</v>
      </c>
      <c r="J64" s="16">
        <f t="shared" si="11"/>
        <v>35824.9</v>
      </c>
      <c r="K64" s="16">
        <f t="shared" si="11"/>
        <v>34002.019999999997</v>
      </c>
      <c r="L64" s="16">
        <f t="shared" si="11"/>
        <v>148229.56</v>
      </c>
    </row>
    <row r="65" spans="1:12" hidden="1" x14ac:dyDescent="0.15">
      <c r="A65" s="45" t="s">
        <v>185</v>
      </c>
      <c r="B65" s="7"/>
      <c r="C65" s="7"/>
      <c r="D65" s="7"/>
      <c r="E65" s="7"/>
      <c r="F65" s="7"/>
      <c r="G65" s="7"/>
      <c r="H65" s="7"/>
      <c r="I65" s="7"/>
      <c r="J65" s="7"/>
      <c r="K65" s="7"/>
      <c r="L65" s="7"/>
    </row>
    <row r="66" spans="1:12" hidden="1" x14ac:dyDescent="0.15">
      <c r="A66" s="46" t="s">
        <v>112</v>
      </c>
      <c r="B66" s="10">
        <v>1136.45</v>
      </c>
      <c r="C66" s="10">
        <v>610.77</v>
      </c>
      <c r="D66" s="10">
        <v>610.77</v>
      </c>
      <c r="E66" s="10">
        <v>407.19</v>
      </c>
      <c r="F66" s="10">
        <v>0</v>
      </c>
      <c r="G66" s="10">
        <v>0</v>
      </c>
      <c r="H66" s="10">
        <v>0</v>
      </c>
      <c r="I66" s="10">
        <v>0</v>
      </c>
      <c r="J66" s="10">
        <v>0</v>
      </c>
      <c r="K66" s="10">
        <v>0</v>
      </c>
      <c r="L66" s="10">
        <f>SUM(B66:K66)</f>
        <v>2765.18</v>
      </c>
    </row>
    <row r="67" spans="1:12" hidden="1" x14ac:dyDescent="0.15">
      <c r="A67" s="47" t="s">
        <v>186</v>
      </c>
      <c r="B67" s="16">
        <f t="shared" ref="B67:L67" si="12">SUM(B66)</f>
        <v>1136.45</v>
      </c>
      <c r="C67" s="16">
        <f t="shared" si="12"/>
        <v>610.77</v>
      </c>
      <c r="D67" s="16">
        <f t="shared" si="12"/>
        <v>610.77</v>
      </c>
      <c r="E67" s="16">
        <f t="shared" si="12"/>
        <v>407.19</v>
      </c>
      <c r="F67" s="16">
        <f t="shared" si="12"/>
        <v>0</v>
      </c>
      <c r="G67" s="16">
        <f t="shared" si="12"/>
        <v>0</v>
      </c>
      <c r="H67" s="16">
        <f t="shared" si="12"/>
        <v>0</v>
      </c>
      <c r="I67" s="16">
        <f t="shared" si="12"/>
        <v>0</v>
      </c>
      <c r="J67" s="16">
        <f t="shared" si="12"/>
        <v>0</v>
      </c>
      <c r="K67" s="16">
        <f t="shared" si="12"/>
        <v>0</v>
      </c>
      <c r="L67" s="16">
        <f t="shared" si="12"/>
        <v>2765.18</v>
      </c>
    </row>
    <row r="68" spans="1:12" hidden="1" x14ac:dyDescent="0.15">
      <c r="A68" s="45" t="s">
        <v>187</v>
      </c>
      <c r="B68" s="7"/>
      <c r="C68" s="7"/>
      <c r="D68" s="7"/>
      <c r="E68" s="7"/>
      <c r="F68" s="7"/>
      <c r="G68" s="7"/>
      <c r="H68" s="7"/>
      <c r="I68" s="7"/>
      <c r="J68" s="7"/>
      <c r="K68" s="7"/>
      <c r="L68" s="7"/>
    </row>
    <row r="69" spans="1:12" hidden="1" x14ac:dyDescent="0.15">
      <c r="A69" s="46" t="s">
        <v>114</v>
      </c>
      <c r="B69" s="10">
        <v>2216.21</v>
      </c>
      <c r="C69" s="10">
        <v>0</v>
      </c>
      <c r="D69" s="10">
        <v>0</v>
      </c>
      <c r="E69" s="10">
        <v>0</v>
      </c>
      <c r="F69" s="10">
        <v>0</v>
      </c>
      <c r="G69" s="10">
        <v>0</v>
      </c>
      <c r="H69" s="10">
        <v>0</v>
      </c>
      <c r="I69" s="10">
        <v>0</v>
      </c>
      <c r="J69" s="10">
        <v>0</v>
      </c>
      <c r="K69" s="10">
        <v>0</v>
      </c>
      <c r="L69" s="10">
        <f>SUM(B69:K69)</f>
        <v>2216.21</v>
      </c>
    </row>
    <row r="70" spans="1:12" hidden="1" x14ac:dyDescent="0.15">
      <c r="A70" s="46" t="s">
        <v>112</v>
      </c>
      <c r="B70" s="10">
        <v>1251.29</v>
      </c>
      <c r="C70" s="10">
        <v>533.37</v>
      </c>
      <c r="D70" s="10">
        <v>533.37</v>
      </c>
      <c r="E70" s="10">
        <v>355.58</v>
      </c>
      <c r="F70" s="10">
        <v>0</v>
      </c>
      <c r="G70" s="10">
        <v>0</v>
      </c>
      <c r="H70" s="10">
        <v>0</v>
      </c>
      <c r="I70" s="10">
        <v>0</v>
      </c>
      <c r="J70" s="10">
        <v>0</v>
      </c>
      <c r="K70" s="10">
        <v>0</v>
      </c>
      <c r="L70" s="10">
        <f>SUM(B70:K70)</f>
        <v>2673.6099999999997</v>
      </c>
    </row>
    <row r="71" spans="1:12" hidden="1" x14ac:dyDescent="0.15">
      <c r="A71" s="46" t="s">
        <v>111</v>
      </c>
      <c r="B71" s="10">
        <v>3319.11</v>
      </c>
      <c r="C71" s="10">
        <v>3319.11</v>
      </c>
      <c r="D71" s="10">
        <v>3319.11</v>
      </c>
      <c r="E71" s="10">
        <v>2212.7399999999998</v>
      </c>
      <c r="F71" s="10">
        <v>0</v>
      </c>
      <c r="G71" s="10">
        <v>0</v>
      </c>
      <c r="H71" s="10">
        <v>0</v>
      </c>
      <c r="I71" s="10">
        <v>0</v>
      </c>
      <c r="J71" s="10">
        <v>0</v>
      </c>
      <c r="K71" s="10">
        <v>0</v>
      </c>
      <c r="L71" s="10">
        <f>SUM(B71:K71)</f>
        <v>12170.07</v>
      </c>
    </row>
    <row r="72" spans="1:12" hidden="1" x14ac:dyDescent="0.15">
      <c r="A72" s="47" t="s">
        <v>188</v>
      </c>
      <c r="B72" s="16">
        <f t="shared" ref="B72:L72" si="13">SUM(B69:B71)</f>
        <v>6786.6100000000006</v>
      </c>
      <c r="C72" s="16">
        <f t="shared" si="13"/>
        <v>3852.48</v>
      </c>
      <c r="D72" s="16">
        <f t="shared" si="13"/>
        <v>3852.48</v>
      </c>
      <c r="E72" s="16">
        <f t="shared" si="13"/>
        <v>2568.3199999999997</v>
      </c>
      <c r="F72" s="16">
        <f t="shared" si="13"/>
        <v>0</v>
      </c>
      <c r="G72" s="16">
        <f t="shared" si="13"/>
        <v>0</v>
      </c>
      <c r="H72" s="16">
        <f t="shared" si="13"/>
        <v>0</v>
      </c>
      <c r="I72" s="16">
        <f t="shared" si="13"/>
        <v>0</v>
      </c>
      <c r="J72" s="16">
        <f t="shared" si="13"/>
        <v>0</v>
      </c>
      <c r="K72" s="16">
        <f t="shared" si="13"/>
        <v>0</v>
      </c>
      <c r="L72" s="16">
        <f t="shared" si="13"/>
        <v>17059.89</v>
      </c>
    </row>
    <row r="73" spans="1:12" hidden="1" x14ac:dyDescent="0.15">
      <c r="A73" s="45" t="s">
        <v>189</v>
      </c>
      <c r="B73" s="7"/>
      <c r="C73" s="7"/>
      <c r="D73" s="7"/>
      <c r="E73" s="7"/>
      <c r="F73" s="7"/>
      <c r="G73" s="7"/>
      <c r="H73" s="7"/>
      <c r="I73" s="7"/>
      <c r="J73" s="7"/>
      <c r="K73" s="7"/>
      <c r="L73" s="7"/>
    </row>
    <row r="74" spans="1:12" hidden="1" x14ac:dyDescent="0.15">
      <c r="A74" s="46" t="s">
        <v>112</v>
      </c>
      <c r="B74" s="10">
        <v>550.09</v>
      </c>
      <c r="C74" s="10">
        <v>209.16</v>
      </c>
      <c r="D74" s="10">
        <v>209.16</v>
      </c>
      <c r="E74" s="10">
        <v>139.44</v>
      </c>
      <c r="F74" s="10">
        <v>0</v>
      </c>
      <c r="G74" s="10">
        <v>0</v>
      </c>
      <c r="H74" s="10">
        <v>0</v>
      </c>
      <c r="I74" s="10">
        <v>0</v>
      </c>
      <c r="J74" s="10">
        <v>0</v>
      </c>
      <c r="K74" s="10">
        <v>0</v>
      </c>
      <c r="L74" s="10">
        <f>SUM(B74:K74)</f>
        <v>1107.8499999999999</v>
      </c>
    </row>
    <row r="75" spans="1:12" hidden="1" x14ac:dyDescent="0.15">
      <c r="A75" s="47" t="s">
        <v>190</v>
      </c>
      <c r="B75" s="16">
        <f t="shared" ref="B75:L75" si="14">SUM(B74)</f>
        <v>550.09</v>
      </c>
      <c r="C75" s="16">
        <f t="shared" si="14"/>
        <v>209.16</v>
      </c>
      <c r="D75" s="16">
        <f t="shared" si="14"/>
        <v>209.16</v>
      </c>
      <c r="E75" s="16">
        <f t="shared" si="14"/>
        <v>139.44</v>
      </c>
      <c r="F75" s="16">
        <f t="shared" si="14"/>
        <v>0</v>
      </c>
      <c r="G75" s="16">
        <f t="shared" si="14"/>
        <v>0</v>
      </c>
      <c r="H75" s="16">
        <f t="shared" si="14"/>
        <v>0</v>
      </c>
      <c r="I75" s="16">
        <f t="shared" si="14"/>
        <v>0</v>
      </c>
      <c r="J75" s="16">
        <f t="shared" si="14"/>
        <v>0</v>
      </c>
      <c r="K75" s="16">
        <f t="shared" si="14"/>
        <v>0</v>
      </c>
      <c r="L75" s="16">
        <f t="shared" si="14"/>
        <v>1107.8499999999999</v>
      </c>
    </row>
    <row r="76" spans="1:12" hidden="1" x14ac:dyDescent="0.15">
      <c r="A76" s="48" t="s">
        <v>191</v>
      </c>
      <c r="B76" s="16">
        <f t="shared" ref="B76:L76" si="15">SUM(B50,B55,B59,B64,B67,B72,B75)</f>
        <v>59569.339999999989</v>
      </c>
      <c r="C76" s="16">
        <f t="shared" si="15"/>
        <v>48358.21</v>
      </c>
      <c r="D76" s="16">
        <f t="shared" si="15"/>
        <v>43724.98</v>
      </c>
      <c r="E76" s="16">
        <f t="shared" si="15"/>
        <v>43384.610000000008</v>
      </c>
      <c r="F76" s="16">
        <f t="shared" si="15"/>
        <v>37960.619999999995</v>
      </c>
      <c r="G76" s="16">
        <f t="shared" si="15"/>
        <v>54464.53</v>
      </c>
      <c r="H76" s="16">
        <f t="shared" si="15"/>
        <v>91871.469999999987</v>
      </c>
      <c r="I76" s="16">
        <f t="shared" si="15"/>
        <v>110879.18999999999</v>
      </c>
      <c r="J76" s="16">
        <f t="shared" si="15"/>
        <v>178178.83999999997</v>
      </c>
      <c r="K76" s="16">
        <f t="shared" si="15"/>
        <v>146892.38</v>
      </c>
      <c r="L76" s="16">
        <f t="shared" si="15"/>
        <v>815284.17</v>
      </c>
    </row>
    <row r="77" spans="1:12" hidden="1" x14ac:dyDescent="0.15">
      <c r="A77" s="37" t="s">
        <v>165</v>
      </c>
      <c r="B77" s="16">
        <f t="shared" ref="B77:L77" si="16">SUM(B76)</f>
        <v>59569.339999999989</v>
      </c>
      <c r="C77" s="16">
        <f t="shared" si="16"/>
        <v>48358.21</v>
      </c>
      <c r="D77" s="16">
        <f t="shared" si="16"/>
        <v>43724.98</v>
      </c>
      <c r="E77" s="16">
        <f t="shared" si="16"/>
        <v>43384.610000000008</v>
      </c>
      <c r="F77" s="16">
        <f t="shared" si="16"/>
        <v>37960.619999999995</v>
      </c>
      <c r="G77" s="16">
        <f t="shared" si="16"/>
        <v>54464.53</v>
      </c>
      <c r="H77" s="16">
        <f t="shared" si="16"/>
        <v>91871.469999999987</v>
      </c>
      <c r="I77" s="16">
        <f t="shared" si="16"/>
        <v>110879.18999999999</v>
      </c>
      <c r="J77" s="16">
        <f t="shared" si="16"/>
        <v>178178.83999999997</v>
      </c>
      <c r="K77" s="16">
        <f t="shared" si="16"/>
        <v>146892.38</v>
      </c>
      <c r="L77" s="16">
        <f t="shared" si="16"/>
        <v>815284.17</v>
      </c>
    </row>
    <row r="78" spans="1:12" x14ac:dyDescent="0.15">
      <c r="A78" s="35" t="s">
        <v>192</v>
      </c>
      <c r="B78" s="7">
        <v>58320.340000000011</v>
      </c>
      <c r="C78" s="7">
        <v>67540.459999999992</v>
      </c>
      <c r="D78" s="7">
        <v>70759.98000000001</v>
      </c>
      <c r="E78" s="7">
        <v>70411.56</v>
      </c>
      <c r="F78" s="7">
        <v>66238.350000000006</v>
      </c>
      <c r="G78" s="7">
        <v>62446.119999999995</v>
      </c>
      <c r="H78" s="7">
        <v>61296.3</v>
      </c>
      <c r="I78" s="7">
        <v>63995.92</v>
      </c>
      <c r="J78" s="7">
        <v>52955.87999999999</v>
      </c>
      <c r="K78" s="7">
        <v>30087.679999999997</v>
      </c>
      <c r="L78" s="7">
        <v>604052.59000000008</v>
      </c>
    </row>
    <row r="79" spans="1:12" hidden="1" x14ac:dyDescent="0.15">
      <c r="A79" s="40" t="s">
        <v>193</v>
      </c>
      <c r="B79" s="7"/>
      <c r="C79" s="7"/>
      <c r="D79" s="7"/>
      <c r="E79" s="7"/>
      <c r="F79" s="7"/>
      <c r="G79" s="7"/>
      <c r="H79" s="7"/>
      <c r="I79" s="7"/>
      <c r="J79" s="7"/>
      <c r="K79" s="7"/>
      <c r="L79" s="7"/>
    </row>
    <row r="80" spans="1:12" hidden="1" x14ac:dyDescent="0.15">
      <c r="A80" s="45" t="s">
        <v>194</v>
      </c>
      <c r="B80" s="7"/>
      <c r="C80" s="7"/>
      <c r="D80" s="7"/>
      <c r="E80" s="7"/>
      <c r="F80" s="7"/>
      <c r="G80" s="7"/>
      <c r="H80" s="7"/>
      <c r="I80" s="7"/>
      <c r="J80" s="7"/>
      <c r="K80" s="7"/>
      <c r="L80" s="7"/>
    </row>
    <row r="81" spans="1:12" hidden="1" x14ac:dyDescent="0.15">
      <c r="A81" s="46" t="s">
        <v>137</v>
      </c>
      <c r="B81" s="10">
        <v>434.46</v>
      </c>
      <c r="C81" s="10">
        <v>434.46</v>
      </c>
      <c r="D81" s="10">
        <v>276.86</v>
      </c>
      <c r="E81" s="10">
        <v>198.06</v>
      </c>
      <c r="F81" s="10">
        <v>198.06</v>
      </c>
      <c r="G81" s="10">
        <v>198.06</v>
      </c>
      <c r="H81" s="10">
        <v>197.96</v>
      </c>
      <c r="I81" s="10">
        <v>58.74</v>
      </c>
      <c r="J81" s="10">
        <v>58.74</v>
      </c>
      <c r="K81" s="10">
        <v>39.26</v>
      </c>
      <c r="L81" s="10">
        <f>SUM(B81:K81)</f>
        <v>2094.66</v>
      </c>
    </row>
    <row r="82" spans="1:12" hidden="1" x14ac:dyDescent="0.15">
      <c r="A82" s="46" t="s">
        <v>112</v>
      </c>
      <c r="B82" s="10">
        <v>3811.44</v>
      </c>
      <c r="C82" s="10">
        <v>2468.4299999999998</v>
      </c>
      <c r="D82" s="10">
        <v>3020.43</v>
      </c>
      <c r="E82" s="10">
        <v>4359.9399999999996</v>
      </c>
      <c r="F82" s="10">
        <v>5086.6099999999997</v>
      </c>
      <c r="G82" s="10">
        <v>4616.6099999999997</v>
      </c>
      <c r="H82" s="10">
        <v>4617.78</v>
      </c>
      <c r="I82" s="10">
        <v>4907.1499999999996</v>
      </c>
      <c r="J82" s="10">
        <v>4575.6499999999996</v>
      </c>
      <c r="K82" s="10">
        <v>2596.58</v>
      </c>
      <c r="L82" s="10">
        <f>SUM(B82:K82)</f>
        <v>40060.620000000003</v>
      </c>
    </row>
    <row r="83" spans="1:12" hidden="1" x14ac:dyDescent="0.15">
      <c r="A83" s="46" t="s">
        <v>111</v>
      </c>
      <c r="B83" s="10">
        <v>18611.580000000002</v>
      </c>
      <c r="C83" s="10">
        <v>28956.58</v>
      </c>
      <c r="D83" s="10">
        <v>28671.33</v>
      </c>
      <c r="E83" s="10">
        <v>28671.33</v>
      </c>
      <c r="F83" s="10">
        <v>27975.68</v>
      </c>
      <c r="G83" s="10">
        <v>26584.32</v>
      </c>
      <c r="H83" s="10">
        <v>26217.88</v>
      </c>
      <c r="I83" s="10">
        <v>26034.75</v>
      </c>
      <c r="J83" s="10">
        <v>19594.14</v>
      </c>
      <c r="K83" s="10">
        <v>10915.8</v>
      </c>
      <c r="L83" s="10">
        <f>SUM(B83:K83)</f>
        <v>242233.39</v>
      </c>
    </row>
    <row r="84" spans="1:12" hidden="1" x14ac:dyDescent="0.15">
      <c r="A84" s="47" t="s">
        <v>204</v>
      </c>
      <c r="B84" s="16">
        <f t="shared" ref="B84:L84" si="17">SUM(B81:B83)</f>
        <v>22857.480000000003</v>
      </c>
      <c r="C84" s="16">
        <f t="shared" si="17"/>
        <v>31859.47</v>
      </c>
      <c r="D84" s="16">
        <f t="shared" si="17"/>
        <v>31968.620000000003</v>
      </c>
      <c r="E84" s="16">
        <f t="shared" si="17"/>
        <v>33229.33</v>
      </c>
      <c r="F84" s="16">
        <f t="shared" si="17"/>
        <v>33260.35</v>
      </c>
      <c r="G84" s="16">
        <f t="shared" si="17"/>
        <v>31398.989999999998</v>
      </c>
      <c r="H84" s="16">
        <f t="shared" si="17"/>
        <v>31033.620000000003</v>
      </c>
      <c r="I84" s="16">
        <f t="shared" si="17"/>
        <v>31000.639999999999</v>
      </c>
      <c r="J84" s="16">
        <f t="shared" si="17"/>
        <v>24228.53</v>
      </c>
      <c r="K84" s="16">
        <f t="shared" si="17"/>
        <v>13551.64</v>
      </c>
      <c r="L84" s="16">
        <f t="shared" si="17"/>
        <v>284388.67000000004</v>
      </c>
    </row>
    <row r="85" spans="1:12" hidden="1" x14ac:dyDescent="0.15">
      <c r="A85" s="45" t="s">
        <v>205</v>
      </c>
      <c r="B85" s="7"/>
      <c r="C85" s="7"/>
      <c r="D85" s="7"/>
      <c r="E85" s="7"/>
      <c r="F85" s="7"/>
      <c r="G85" s="7"/>
      <c r="H85" s="7"/>
      <c r="I85" s="7"/>
      <c r="J85" s="7"/>
      <c r="K85" s="7"/>
      <c r="L85" s="7"/>
    </row>
    <row r="86" spans="1:12" hidden="1" x14ac:dyDescent="0.15">
      <c r="A86" s="46" t="s">
        <v>112</v>
      </c>
      <c r="B86" s="10">
        <v>433.53</v>
      </c>
      <c r="C86" s="10">
        <v>593.73</v>
      </c>
      <c r="D86" s="10">
        <v>661.78</v>
      </c>
      <c r="E86" s="10">
        <v>436.01</v>
      </c>
      <c r="F86" s="10">
        <v>0</v>
      </c>
      <c r="G86" s="10">
        <v>0</v>
      </c>
      <c r="H86" s="10">
        <v>0</v>
      </c>
      <c r="I86" s="10">
        <v>0</v>
      </c>
      <c r="J86" s="10">
        <v>0</v>
      </c>
      <c r="K86" s="10">
        <v>0</v>
      </c>
      <c r="L86" s="10">
        <f>SUM(B86:K86)</f>
        <v>2125.0500000000002</v>
      </c>
    </row>
    <row r="87" spans="1:12" hidden="1" x14ac:dyDescent="0.15">
      <c r="A87" s="47" t="s">
        <v>206</v>
      </c>
      <c r="B87" s="16">
        <f t="shared" ref="B87:L87" si="18">SUM(B86)</f>
        <v>433.53</v>
      </c>
      <c r="C87" s="16">
        <f t="shared" si="18"/>
        <v>593.73</v>
      </c>
      <c r="D87" s="16">
        <f t="shared" si="18"/>
        <v>661.78</v>
      </c>
      <c r="E87" s="16">
        <f t="shared" si="18"/>
        <v>436.01</v>
      </c>
      <c r="F87" s="16">
        <f t="shared" si="18"/>
        <v>0</v>
      </c>
      <c r="G87" s="16">
        <f t="shared" si="18"/>
        <v>0</v>
      </c>
      <c r="H87" s="16">
        <f t="shared" si="18"/>
        <v>0</v>
      </c>
      <c r="I87" s="16">
        <f t="shared" si="18"/>
        <v>0</v>
      </c>
      <c r="J87" s="16">
        <f t="shared" si="18"/>
        <v>0</v>
      </c>
      <c r="K87" s="16">
        <f t="shared" si="18"/>
        <v>0</v>
      </c>
      <c r="L87" s="16">
        <f t="shared" si="18"/>
        <v>2125.0500000000002</v>
      </c>
    </row>
    <row r="88" spans="1:12" hidden="1" x14ac:dyDescent="0.15">
      <c r="A88" s="45" t="s">
        <v>207</v>
      </c>
      <c r="B88" s="7"/>
      <c r="C88" s="7"/>
      <c r="D88" s="7"/>
      <c r="E88" s="7"/>
      <c r="F88" s="7"/>
      <c r="G88" s="7"/>
      <c r="H88" s="7"/>
      <c r="I88" s="7"/>
      <c r="J88" s="7"/>
      <c r="K88" s="7"/>
      <c r="L88" s="7"/>
    </row>
    <row r="89" spans="1:12" hidden="1" x14ac:dyDescent="0.15">
      <c r="A89" s="46" t="s">
        <v>112</v>
      </c>
      <c r="B89" s="10">
        <v>1984.24</v>
      </c>
      <c r="C89" s="10">
        <v>1513.63</v>
      </c>
      <c r="D89" s="10">
        <v>1576.14</v>
      </c>
      <c r="E89" s="10">
        <v>1513.25</v>
      </c>
      <c r="F89" s="10">
        <v>1436.31</v>
      </c>
      <c r="G89" s="10">
        <v>1436.31</v>
      </c>
      <c r="H89" s="10">
        <v>1352.61</v>
      </c>
      <c r="I89" s="10">
        <v>1310.7</v>
      </c>
      <c r="J89" s="10">
        <v>1310.7</v>
      </c>
      <c r="K89" s="10">
        <v>873.8</v>
      </c>
      <c r="L89" s="10">
        <f>SUM(B89:K89)</f>
        <v>14307.69</v>
      </c>
    </row>
    <row r="90" spans="1:12" hidden="1" x14ac:dyDescent="0.15">
      <c r="A90" s="47" t="s">
        <v>208</v>
      </c>
      <c r="B90" s="16">
        <f t="shared" ref="B90:L90" si="19">SUM(B89)</f>
        <v>1984.24</v>
      </c>
      <c r="C90" s="16">
        <f t="shared" si="19"/>
        <v>1513.63</v>
      </c>
      <c r="D90" s="16">
        <f t="shared" si="19"/>
        <v>1576.14</v>
      </c>
      <c r="E90" s="16">
        <f t="shared" si="19"/>
        <v>1513.25</v>
      </c>
      <c r="F90" s="16">
        <f t="shared" si="19"/>
        <v>1436.31</v>
      </c>
      <c r="G90" s="16">
        <f t="shared" si="19"/>
        <v>1436.31</v>
      </c>
      <c r="H90" s="16">
        <f t="shared" si="19"/>
        <v>1352.61</v>
      </c>
      <c r="I90" s="16">
        <f t="shared" si="19"/>
        <v>1310.7</v>
      </c>
      <c r="J90" s="16">
        <f t="shared" si="19"/>
        <v>1310.7</v>
      </c>
      <c r="K90" s="16">
        <f t="shared" si="19"/>
        <v>873.8</v>
      </c>
      <c r="L90" s="16">
        <f t="shared" si="19"/>
        <v>14307.69</v>
      </c>
    </row>
    <row r="91" spans="1:12" hidden="1" x14ac:dyDescent="0.15">
      <c r="A91" s="45" t="s">
        <v>209</v>
      </c>
      <c r="B91" s="7"/>
      <c r="C91" s="7"/>
      <c r="D91" s="7"/>
      <c r="E91" s="7"/>
      <c r="F91" s="7"/>
      <c r="G91" s="7"/>
      <c r="H91" s="7"/>
      <c r="I91" s="7"/>
      <c r="J91" s="7"/>
      <c r="K91" s="7"/>
      <c r="L91" s="7"/>
    </row>
    <row r="92" spans="1:12" hidden="1" x14ac:dyDescent="0.15">
      <c r="A92" s="46" t="s">
        <v>112</v>
      </c>
      <c r="B92" s="10">
        <v>0</v>
      </c>
      <c r="C92" s="10">
        <v>0</v>
      </c>
      <c r="D92" s="10">
        <v>0</v>
      </c>
      <c r="E92" s="10">
        <v>68.05</v>
      </c>
      <c r="F92" s="10">
        <v>338.11</v>
      </c>
      <c r="G92" s="10">
        <v>405.09</v>
      </c>
      <c r="H92" s="10">
        <v>338.11</v>
      </c>
      <c r="I92" s="10">
        <v>885.69</v>
      </c>
      <c r="J92" s="10">
        <v>818.94</v>
      </c>
      <c r="K92" s="10">
        <v>545.96</v>
      </c>
      <c r="L92" s="10">
        <f>SUM(B92:K92)</f>
        <v>3399.9500000000003</v>
      </c>
    </row>
    <row r="93" spans="1:12" hidden="1" x14ac:dyDescent="0.15">
      <c r="A93" s="47" t="s">
        <v>210</v>
      </c>
      <c r="B93" s="16">
        <f t="shared" ref="B93:L93" si="20">SUM(B92)</f>
        <v>0</v>
      </c>
      <c r="C93" s="16">
        <f t="shared" si="20"/>
        <v>0</v>
      </c>
      <c r="D93" s="16">
        <f t="shared" si="20"/>
        <v>0</v>
      </c>
      <c r="E93" s="16">
        <f t="shared" si="20"/>
        <v>68.05</v>
      </c>
      <c r="F93" s="16">
        <f t="shared" si="20"/>
        <v>338.11</v>
      </c>
      <c r="G93" s="16">
        <f t="shared" si="20"/>
        <v>405.09</v>
      </c>
      <c r="H93" s="16">
        <f t="shared" si="20"/>
        <v>338.11</v>
      </c>
      <c r="I93" s="16">
        <f t="shared" si="20"/>
        <v>885.69</v>
      </c>
      <c r="J93" s="16">
        <f t="shared" si="20"/>
        <v>818.94</v>
      </c>
      <c r="K93" s="16">
        <f t="shared" si="20"/>
        <v>545.96</v>
      </c>
      <c r="L93" s="16">
        <f t="shared" si="20"/>
        <v>3399.9500000000003</v>
      </c>
    </row>
    <row r="94" spans="1:12" hidden="1" x14ac:dyDescent="0.15">
      <c r="A94" s="45" t="s">
        <v>213</v>
      </c>
      <c r="B94" s="7"/>
      <c r="C94" s="7"/>
      <c r="D94" s="7"/>
      <c r="E94" s="7"/>
      <c r="F94" s="7"/>
      <c r="G94" s="7"/>
      <c r="H94" s="7"/>
      <c r="I94" s="7"/>
      <c r="J94" s="7"/>
      <c r="K94" s="7"/>
      <c r="L94" s="7"/>
    </row>
    <row r="95" spans="1:12" hidden="1" x14ac:dyDescent="0.15">
      <c r="A95" s="46" t="s">
        <v>112</v>
      </c>
      <c r="B95" s="10">
        <v>0</v>
      </c>
      <c r="C95" s="10">
        <v>0</v>
      </c>
      <c r="D95" s="10">
        <v>0</v>
      </c>
      <c r="E95" s="10">
        <v>69.72</v>
      </c>
      <c r="F95" s="10">
        <v>209.16</v>
      </c>
      <c r="G95" s="10">
        <v>139.43</v>
      </c>
      <c r="H95" s="10">
        <v>0</v>
      </c>
      <c r="I95" s="10">
        <v>0</v>
      </c>
      <c r="J95" s="10">
        <v>0</v>
      </c>
      <c r="K95" s="10">
        <v>0</v>
      </c>
      <c r="L95" s="10">
        <f>SUM(B95:K95)</f>
        <v>418.31</v>
      </c>
    </row>
    <row r="96" spans="1:12" hidden="1" x14ac:dyDescent="0.15">
      <c r="A96" s="47" t="s">
        <v>214</v>
      </c>
      <c r="B96" s="16">
        <f t="shared" ref="B96:L96" si="21">SUM(B95)</f>
        <v>0</v>
      </c>
      <c r="C96" s="16">
        <f t="shared" si="21"/>
        <v>0</v>
      </c>
      <c r="D96" s="16">
        <f t="shared" si="21"/>
        <v>0</v>
      </c>
      <c r="E96" s="16">
        <f t="shared" si="21"/>
        <v>69.72</v>
      </c>
      <c r="F96" s="16">
        <f t="shared" si="21"/>
        <v>209.16</v>
      </c>
      <c r="G96" s="16">
        <f t="shared" si="21"/>
        <v>139.43</v>
      </c>
      <c r="H96" s="16">
        <f t="shared" si="21"/>
        <v>0</v>
      </c>
      <c r="I96" s="16">
        <f t="shared" si="21"/>
        <v>0</v>
      </c>
      <c r="J96" s="16">
        <f t="shared" si="21"/>
        <v>0</v>
      </c>
      <c r="K96" s="16">
        <f t="shared" si="21"/>
        <v>0</v>
      </c>
      <c r="L96" s="16">
        <f t="shared" si="21"/>
        <v>418.31</v>
      </c>
    </row>
    <row r="97" spans="1:12" hidden="1" x14ac:dyDescent="0.15">
      <c r="A97" s="45" t="s">
        <v>215</v>
      </c>
      <c r="B97" s="7"/>
      <c r="C97" s="7"/>
      <c r="D97" s="7"/>
      <c r="E97" s="7"/>
      <c r="F97" s="7"/>
      <c r="G97" s="7"/>
      <c r="H97" s="7"/>
      <c r="I97" s="7"/>
      <c r="J97" s="7"/>
      <c r="K97" s="7"/>
      <c r="L97" s="7"/>
    </row>
    <row r="98" spans="1:12" hidden="1" x14ac:dyDescent="0.15">
      <c r="A98" s="46" t="s">
        <v>112</v>
      </c>
      <c r="B98" s="10">
        <v>0</v>
      </c>
      <c r="C98" s="10">
        <v>0</v>
      </c>
      <c r="D98" s="10">
        <v>0</v>
      </c>
      <c r="E98" s="10">
        <v>0</v>
      </c>
      <c r="F98" s="10">
        <v>720.66</v>
      </c>
      <c r="G98" s="10">
        <v>856.14</v>
      </c>
      <c r="H98" s="10">
        <v>856.14</v>
      </c>
      <c r="I98" s="10">
        <v>856.14</v>
      </c>
      <c r="J98" s="10">
        <v>856.14</v>
      </c>
      <c r="K98" s="10">
        <v>570.76</v>
      </c>
      <c r="L98" s="10">
        <f>SUM(B98:K98)</f>
        <v>4715.9800000000005</v>
      </c>
    </row>
    <row r="99" spans="1:12" hidden="1" x14ac:dyDescent="0.15">
      <c r="A99" s="47" t="s">
        <v>216</v>
      </c>
      <c r="B99" s="16">
        <f t="shared" ref="B99:L99" si="22">SUM(B98)</f>
        <v>0</v>
      </c>
      <c r="C99" s="16">
        <f t="shared" si="22"/>
        <v>0</v>
      </c>
      <c r="D99" s="16">
        <f t="shared" si="22"/>
        <v>0</v>
      </c>
      <c r="E99" s="16">
        <f t="shared" si="22"/>
        <v>0</v>
      </c>
      <c r="F99" s="16">
        <f t="shared" si="22"/>
        <v>720.66</v>
      </c>
      <c r="G99" s="16">
        <f t="shared" si="22"/>
        <v>856.14</v>
      </c>
      <c r="H99" s="16">
        <f t="shared" si="22"/>
        <v>856.14</v>
      </c>
      <c r="I99" s="16">
        <f t="shared" si="22"/>
        <v>856.14</v>
      </c>
      <c r="J99" s="16">
        <f t="shared" si="22"/>
        <v>856.14</v>
      </c>
      <c r="K99" s="16">
        <f t="shared" si="22"/>
        <v>570.76</v>
      </c>
      <c r="L99" s="16">
        <f t="shared" si="22"/>
        <v>4715.9800000000005</v>
      </c>
    </row>
    <row r="100" spans="1:12" hidden="1" x14ac:dyDescent="0.15">
      <c r="A100" s="45" t="s">
        <v>217</v>
      </c>
      <c r="B100" s="7"/>
      <c r="C100" s="7"/>
      <c r="D100" s="7"/>
      <c r="E100" s="7"/>
      <c r="F100" s="7"/>
      <c r="G100" s="7"/>
      <c r="H100" s="7"/>
      <c r="I100" s="7"/>
      <c r="J100" s="7"/>
      <c r="K100" s="7"/>
      <c r="L100" s="7"/>
    </row>
    <row r="101" spans="1:12" hidden="1" x14ac:dyDescent="0.15">
      <c r="A101" s="46" t="s">
        <v>112</v>
      </c>
      <c r="B101" s="10">
        <v>0</v>
      </c>
      <c r="C101" s="10">
        <v>0</v>
      </c>
      <c r="D101" s="10">
        <v>0</v>
      </c>
      <c r="E101" s="10">
        <v>0</v>
      </c>
      <c r="F101" s="10">
        <v>332.09</v>
      </c>
      <c r="G101" s="10">
        <v>531.37</v>
      </c>
      <c r="H101" s="10">
        <v>598.35</v>
      </c>
      <c r="I101" s="10">
        <v>598.35</v>
      </c>
      <c r="J101" s="10">
        <v>598.35</v>
      </c>
      <c r="K101" s="10">
        <v>398.9</v>
      </c>
      <c r="L101" s="10">
        <f>SUM(B101:K101)</f>
        <v>3057.41</v>
      </c>
    </row>
    <row r="102" spans="1:12" hidden="1" x14ac:dyDescent="0.15">
      <c r="A102" s="47" t="s">
        <v>219</v>
      </c>
      <c r="B102" s="16">
        <f t="shared" ref="B102:L102" si="23">SUM(B101)</f>
        <v>0</v>
      </c>
      <c r="C102" s="16">
        <f t="shared" si="23"/>
        <v>0</v>
      </c>
      <c r="D102" s="16">
        <f t="shared" si="23"/>
        <v>0</v>
      </c>
      <c r="E102" s="16">
        <f t="shared" si="23"/>
        <v>0</v>
      </c>
      <c r="F102" s="16">
        <f t="shared" si="23"/>
        <v>332.09</v>
      </c>
      <c r="G102" s="16">
        <f t="shared" si="23"/>
        <v>531.37</v>
      </c>
      <c r="H102" s="16">
        <f t="shared" si="23"/>
        <v>598.35</v>
      </c>
      <c r="I102" s="16">
        <f t="shared" si="23"/>
        <v>598.35</v>
      </c>
      <c r="J102" s="16">
        <f t="shared" si="23"/>
        <v>598.35</v>
      </c>
      <c r="K102" s="16">
        <f t="shared" si="23"/>
        <v>398.9</v>
      </c>
      <c r="L102" s="16">
        <f t="shared" si="23"/>
        <v>3057.41</v>
      </c>
    </row>
    <row r="103" spans="1:12" hidden="1" x14ac:dyDescent="0.15">
      <c r="A103" s="48" t="s">
        <v>226</v>
      </c>
      <c r="B103" s="16">
        <f t="shared" ref="B103:L103" si="24">SUM(B84,B87,B90,B93,B96,B99,B102)</f>
        <v>25275.250000000004</v>
      </c>
      <c r="C103" s="16">
        <f t="shared" si="24"/>
        <v>33966.83</v>
      </c>
      <c r="D103" s="16">
        <f t="shared" si="24"/>
        <v>34206.54</v>
      </c>
      <c r="E103" s="16">
        <f t="shared" si="24"/>
        <v>35316.360000000008</v>
      </c>
      <c r="F103" s="16">
        <f t="shared" si="24"/>
        <v>36296.68</v>
      </c>
      <c r="G103" s="16">
        <f t="shared" si="24"/>
        <v>34767.329999999994</v>
      </c>
      <c r="H103" s="16">
        <f t="shared" si="24"/>
        <v>34178.83</v>
      </c>
      <c r="I103" s="16">
        <f t="shared" si="24"/>
        <v>34651.519999999997</v>
      </c>
      <c r="J103" s="16">
        <f t="shared" si="24"/>
        <v>27812.659999999996</v>
      </c>
      <c r="K103" s="16">
        <f t="shared" si="24"/>
        <v>15941.059999999998</v>
      </c>
      <c r="L103" s="16">
        <f t="shared" si="24"/>
        <v>312413.06</v>
      </c>
    </row>
    <row r="104" spans="1:12" hidden="1" x14ac:dyDescent="0.15">
      <c r="A104" s="40" t="s">
        <v>227</v>
      </c>
      <c r="B104" s="7"/>
      <c r="C104" s="7"/>
      <c r="D104" s="7"/>
      <c r="E104" s="7"/>
      <c r="F104" s="7"/>
      <c r="G104" s="7"/>
      <c r="H104" s="7"/>
      <c r="I104" s="7"/>
      <c r="J104" s="7"/>
      <c r="K104" s="7"/>
      <c r="L104" s="7"/>
    </row>
    <row r="105" spans="1:12" hidden="1" x14ac:dyDescent="0.15">
      <c r="A105" s="45" t="s">
        <v>228</v>
      </c>
      <c r="B105" s="7"/>
      <c r="C105" s="7"/>
      <c r="D105" s="7"/>
      <c r="E105" s="7"/>
      <c r="F105" s="7"/>
      <c r="G105" s="7"/>
      <c r="H105" s="7"/>
      <c r="I105" s="7"/>
      <c r="J105" s="7"/>
      <c r="K105" s="7"/>
      <c r="L105" s="7"/>
    </row>
    <row r="106" spans="1:12" hidden="1" x14ac:dyDescent="0.15">
      <c r="A106" s="46" t="s">
        <v>114</v>
      </c>
      <c r="B106" s="10">
        <v>1957.2</v>
      </c>
      <c r="C106" s="10">
        <v>1957.2</v>
      </c>
      <c r="D106" s="10">
        <v>1957.2</v>
      </c>
      <c r="E106" s="10">
        <v>1304.81</v>
      </c>
      <c r="F106" s="10">
        <v>0</v>
      </c>
      <c r="G106" s="10">
        <v>0</v>
      </c>
      <c r="H106" s="10">
        <v>0</v>
      </c>
      <c r="I106" s="10">
        <v>0</v>
      </c>
      <c r="J106" s="10">
        <v>0</v>
      </c>
      <c r="K106" s="10">
        <v>0</v>
      </c>
      <c r="L106" s="10">
        <f>SUM(B106:K106)</f>
        <v>7176.41</v>
      </c>
    </row>
    <row r="107" spans="1:12" hidden="1" x14ac:dyDescent="0.15">
      <c r="A107" s="46" t="s">
        <v>113</v>
      </c>
      <c r="B107" s="10">
        <v>185.37</v>
      </c>
      <c r="C107" s="10">
        <v>185.37</v>
      </c>
      <c r="D107" s="10">
        <v>185.37</v>
      </c>
      <c r="E107" s="10">
        <v>123.58</v>
      </c>
      <c r="F107" s="10">
        <v>0</v>
      </c>
      <c r="G107" s="10">
        <v>0</v>
      </c>
      <c r="H107" s="10">
        <v>0</v>
      </c>
      <c r="I107" s="10">
        <v>0</v>
      </c>
      <c r="J107" s="10">
        <v>0</v>
      </c>
      <c r="K107" s="10">
        <v>0</v>
      </c>
      <c r="L107" s="10">
        <f>SUM(B107:K107)</f>
        <v>679.69</v>
      </c>
    </row>
    <row r="108" spans="1:12" hidden="1" x14ac:dyDescent="0.15">
      <c r="A108" s="46" t="s">
        <v>137</v>
      </c>
      <c r="B108" s="10">
        <v>59.76</v>
      </c>
      <c r="C108" s="10">
        <v>59.76</v>
      </c>
      <c r="D108" s="10">
        <v>39.81</v>
      </c>
      <c r="E108" s="10">
        <v>0</v>
      </c>
      <c r="F108" s="10">
        <v>0</v>
      </c>
      <c r="G108" s="10">
        <v>0</v>
      </c>
      <c r="H108" s="10">
        <v>0</v>
      </c>
      <c r="I108" s="10">
        <v>0</v>
      </c>
      <c r="J108" s="10">
        <v>0</v>
      </c>
      <c r="K108" s="10">
        <v>0</v>
      </c>
      <c r="L108" s="10">
        <f>SUM(B108:K108)</f>
        <v>159.32999999999998</v>
      </c>
    </row>
    <row r="109" spans="1:12" hidden="1" x14ac:dyDescent="0.15">
      <c r="A109" s="46" t="s">
        <v>112</v>
      </c>
      <c r="B109" s="10">
        <v>3998.73</v>
      </c>
      <c r="C109" s="10">
        <v>4748.72</v>
      </c>
      <c r="D109" s="10">
        <v>4993.87</v>
      </c>
      <c r="E109" s="10">
        <v>3461.12</v>
      </c>
      <c r="F109" s="10">
        <v>126.45</v>
      </c>
      <c r="G109" s="10">
        <v>0</v>
      </c>
      <c r="H109" s="10">
        <v>0</v>
      </c>
      <c r="I109" s="10">
        <v>0</v>
      </c>
      <c r="J109" s="10">
        <v>0</v>
      </c>
      <c r="K109" s="10">
        <v>0</v>
      </c>
      <c r="L109" s="10">
        <f>SUM(B109:K109)</f>
        <v>17328.89</v>
      </c>
    </row>
    <row r="110" spans="1:12" hidden="1" x14ac:dyDescent="0.15">
      <c r="A110" s="46" t="s">
        <v>111</v>
      </c>
      <c r="B110" s="10">
        <v>348.69</v>
      </c>
      <c r="C110" s="10">
        <v>348.69</v>
      </c>
      <c r="D110" s="10">
        <v>348.69</v>
      </c>
      <c r="E110" s="10">
        <v>232.45</v>
      </c>
      <c r="F110" s="10">
        <v>0</v>
      </c>
      <c r="G110" s="10">
        <v>0</v>
      </c>
      <c r="H110" s="10">
        <v>0</v>
      </c>
      <c r="I110" s="10">
        <v>0</v>
      </c>
      <c r="J110" s="10">
        <v>0</v>
      </c>
      <c r="K110" s="10">
        <v>0</v>
      </c>
      <c r="L110" s="10">
        <f>SUM(B110:K110)</f>
        <v>1278.52</v>
      </c>
    </row>
    <row r="111" spans="1:12" hidden="1" x14ac:dyDescent="0.15">
      <c r="A111" s="47" t="s">
        <v>229</v>
      </c>
      <c r="B111" s="16">
        <f t="shared" ref="B111:L111" si="25">SUM(B106:B110)</f>
        <v>6549.75</v>
      </c>
      <c r="C111" s="16">
        <f t="shared" si="25"/>
        <v>7299.7400000000007</v>
      </c>
      <c r="D111" s="16">
        <f t="shared" si="25"/>
        <v>7524.94</v>
      </c>
      <c r="E111" s="16">
        <f t="shared" si="25"/>
        <v>5121.96</v>
      </c>
      <c r="F111" s="16">
        <f t="shared" si="25"/>
        <v>126.45</v>
      </c>
      <c r="G111" s="16">
        <f t="shared" si="25"/>
        <v>0</v>
      </c>
      <c r="H111" s="16">
        <f t="shared" si="25"/>
        <v>0</v>
      </c>
      <c r="I111" s="16">
        <f t="shared" si="25"/>
        <v>0</v>
      </c>
      <c r="J111" s="16">
        <f t="shared" si="25"/>
        <v>0</v>
      </c>
      <c r="K111" s="16">
        <f t="shared" si="25"/>
        <v>0</v>
      </c>
      <c r="L111" s="16">
        <f t="shared" si="25"/>
        <v>26622.84</v>
      </c>
    </row>
    <row r="112" spans="1:12" hidden="1" x14ac:dyDescent="0.15">
      <c r="A112" s="45" t="s">
        <v>230</v>
      </c>
      <c r="B112" s="7"/>
      <c r="C112" s="7"/>
      <c r="D112" s="7"/>
      <c r="E112" s="7"/>
      <c r="F112" s="7"/>
      <c r="G112" s="7"/>
      <c r="H112" s="7"/>
      <c r="I112" s="7"/>
      <c r="J112" s="7"/>
      <c r="K112" s="7"/>
      <c r="L112" s="7"/>
    </row>
    <row r="113" spans="1:12" hidden="1" x14ac:dyDescent="0.15">
      <c r="A113" s="46" t="s">
        <v>114</v>
      </c>
      <c r="B113" s="10">
        <v>2277.42</v>
      </c>
      <c r="C113" s="10">
        <v>2277.42</v>
      </c>
      <c r="D113" s="10">
        <v>2277.42</v>
      </c>
      <c r="E113" s="10">
        <v>1518.29</v>
      </c>
      <c r="F113" s="10">
        <v>0</v>
      </c>
      <c r="G113" s="10">
        <v>0</v>
      </c>
      <c r="H113" s="10">
        <v>0</v>
      </c>
      <c r="I113" s="10">
        <v>0</v>
      </c>
      <c r="J113" s="10">
        <v>0</v>
      </c>
      <c r="K113" s="10">
        <v>0</v>
      </c>
      <c r="L113" s="10">
        <f>SUM(B113:K113)</f>
        <v>8350.5499999999993</v>
      </c>
    </row>
    <row r="114" spans="1:12" hidden="1" x14ac:dyDescent="0.15">
      <c r="A114" s="46" t="s">
        <v>113</v>
      </c>
      <c r="B114" s="10">
        <v>231.69</v>
      </c>
      <c r="C114" s="10">
        <v>231.69</v>
      </c>
      <c r="D114" s="10">
        <v>231.69</v>
      </c>
      <c r="E114" s="10">
        <v>154.46</v>
      </c>
      <c r="F114" s="10">
        <v>0</v>
      </c>
      <c r="G114" s="10">
        <v>0</v>
      </c>
      <c r="H114" s="10">
        <v>0</v>
      </c>
      <c r="I114" s="10">
        <v>0</v>
      </c>
      <c r="J114" s="10">
        <v>0</v>
      </c>
      <c r="K114" s="10">
        <v>0</v>
      </c>
      <c r="L114" s="10">
        <f>SUM(B114:K114)</f>
        <v>849.53</v>
      </c>
    </row>
    <row r="115" spans="1:12" hidden="1" x14ac:dyDescent="0.15">
      <c r="A115" s="46" t="s">
        <v>112</v>
      </c>
      <c r="B115" s="10">
        <v>2230.83</v>
      </c>
      <c r="C115" s="10">
        <v>2374.9699999999998</v>
      </c>
      <c r="D115" s="10">
        <v>2796.61</v>
      </c>
      <c r="E115" s="10">
        <v>2109.4699999999998</v>
      </c>
      <c r="F115" s="10">
        <v>154.09</v>
      </c>
      <c r="G115" s="10">
        <v>0</v>
      </c>
      <c r="H115" s="10">
        <v>0</v>
      </c>
      <c r="I115" s="10">
        <v>0</v>
      </c>
      <c r="J115" s="10">
        <v>0</v>
      </c>
      <c r="K115" s="10">
        <v>0</v>
      </c>
      <c r="L115" s="10">
        <f>SUM(B115:K115)</f>
        <v>9665.9699999999993</v>
      </c>
    </row>
    <row r="116" spans="1:12" hidden="1" x14ac:dyDescent="0.15">
      <c r="A116" s="46" t="s">
        <v>111</v>
      </c>
      <c r="B116" s="10">
        <v>27.27</v>
      </c>
      <c r="C116" s="10">
        <v>27.27</v>
      </c>
      <c r="D116" s="10">
        <v>27.27</v>
      </c>
      <c r="E116" s="10">
        <v>18.18</v>
      </c>
      <c r="F116" s="10">
        <v>0</v>
      </c>
      <c r="G116" s="10">
        <v>0</v>
      </c>
      <c r="H116" s="10">
        <v>0</v>
      </c>
      <c r="I116" s="10">
        <v>0</v>
      </c>
      <c r="J116" s="10">
        <v>0</v>
      </c>
      <c r="K116" s="10">
        <v>0</v>
      </c>
      <c r="L116" s="10">
        <f>SUM(B116:K116)</f>
        <v>99.990000000000009</v>
      </c>
    </row>
    <row r="117" spans="1:12" hidden="1" x14ac:dyDescent="0.15">
      <c r="A117" s="47" t="s">
        <v>231</v>
      </c>
      <c r="B117" s="16">
        <f t="shared" ref="B117:L117" si="26">SUM(B113:B116)</f>
        <v>4767.2100000000009</v>
      </c>
      <c r="C117" s="16">
        <f t="shared" si="26"/>
        <v>4911.3500000000004</v>
      </c>
      <c r="D117" s="16">
        <f t="shared" si="26"/>
        <v>5332.9900000000007</v>
      </c>
      <c r="E117" s="16">
        <f t="shared" si="26"/>
        <v>3800.3999999999996</v>
      </c>
      <c r="F117" s="16">
        <f t="shared" si="26"/>
        <v>154.09</v>
      </c>
      <c r="G117" s="16">
        <f t="shared" si="26"/>
        <v>0</v>
      </c>
      <c r="H117" s="16">
        <f t="shared" si="26"/>
        <v>0</v>
      </c>
      <c r="I117" s="16">
        <f t="shared" si="26"/>
        <v>0</v>
      </c>
      <c r="J117" s="16">
        <f t="shared" si="26"/>
        <v>0</v>
      </c>
      <c r="K117" s="16">
        <f t="shared" si="26"/>
        <v>0</v>
      </c>
      <c r="L117" s="16">
        <f t="shared" si="26"/>
        <v>18966.04</v>
      </c>
    </row>
    <row r="118" spans="1:12" hidden="1" x14ac:dyDescent="0.15">
      <c r="A118" s="45" t="s">
        <v>232</v>
      </c>
      <c r="B118" s="7"/>
      <c r="C118" s="7"/>
      <c r="D118" s="7"/>
      <c r="E118" s="7"/>
      <c r="F118" s="7"/>
      <c r="G118" s="7"/>
      <c r="H118" s="7"/>
      <c r="I118" s="7"/>
      <c r="J118" s="7"/>
      <c r="K118" s="7"/>
      <c r="L118" s="7"/>
    </row>
    <row r="119" spans="1:12" hidden="1" x14ac:dyDescent="0.15">
      <c r="A119" s="46" t="s">
        <v>112</v>
      </c>
      <c r="B119" s="10">
        <v>2283.2800000000002</v>
      </c>
      <c r="C119" s="10">
        <v>2354.25</v>
      </c>
      <c r="D119" s="10">
        <v>2582.44</v>
      </c>
      <c r="E119" s="10">
        <v>1968.54</v>
      </c>
      <c r="F119" s="10">
        <v>53.38</v>
      </c>
      <c r="G119" s="10">
        <v>0</v>
      </c>
      <c r="H119" s="10">
        <v>0</v>
      </c>
      <c r="I119" s="10">
        <v>0</v>
      </c>
      <c r="J119" s="10">
        <v>0</v>
      </c>
      <c r="K119" s="10">
        <v>0</v>
      </c>
      <c r="L119" s="10">
        <f>SUM(B119:K119)</f>
        <v>9241.8900000000012</v>
      </c>
    </row>
    <row r="120" spans="1:12" hidden="1" x14ac:dyDescent="0.15">
      <c r="A120" s="47" t="s">
        <v>233</v>
      </c>
      <c r="B120" s="16">
        <f t="shared" ref="B120:L120" si="27">SUM(B119)</f>
        <v>2283.2800000000002</v>
      </c>
      <c r="C120" s="16">
        <f t="shared" si="27"/>
        <v>2354.25</v>
      </c>
      <c r="D120" s="16">
        <f t="shared" si="27"/>
        <v>2582.44</v>
      </c>
      <c r="E120" s="16">
        <f t="shared" si="27"/>
        <v>1968.54</v>
      </c>
      <c r="F120" s="16">
        <f t="shared" si="27"/>
        <v>53.38</v>
      </c>
      <c r="G120" s="16">
        <f t="shared" si="27"/>
        <v>0</v>
      </c>
      <c r="H120" s="16">
        <f t="shared" si="27"/>
        <v>0</v>
      </c>
      <c r="I120" s="16">
        <f t="shared" si="27"/>
        <v>0</v>
      </c>
      <c r="J120" s="16">
        <f t="shared" si="27"/>
        <v>0</v>
      </c>
      <c r="K120" s="16">
        <f t="shared" si="27"/>
        <v>0</v>
      </c>
      <c r="L120" s="16">
        <f t="shared" si="27"/>
        <v>9241.8900000000012</v>
      </c>
    </row>
    <row r="121" spans="1:12" hidden="1" x14ac:dyDescent="0.15">
      <c r="A121" s="45" t="s">
        <v>236</v>
      </c>
      <c r="B121" s="7"/>
      <c r="C121" s="7"/>
      <c r="D121" s="7"/>
      <c r="E121" s="7"/>
      <c r="F121" s="7"/>
      <c r="G121" s="7"/>
      <c r="H121" s="7"/>
      <c r="I121" s="7"/>
      <c r="J121" s="7"/>
      <c r="K121" s="7"/>
      <c r="L121" s="7"/>
    </row>
    <row r="122" spans="1:12" hidden="1" x14ac:dyDescent="0.15">
      <c r="A122" s="46" t="s">
        <v>137</v>
      </c>
      <c r="B122" s="10">
        <v>1347.74</v>
      </c>
      <c r="C122" s="10">
        <v>1402.99</v>
      </c>
      <c r="D122" s="10">
        <v>1383.28</v>
      </c>
      <c r="E122" s="10">
        <v>1332.43</v>
      </c>
      <c r="F122" s="10">
        <v>1209.6300000000001</v>
      </c>
      <c r="G122" s="10">
        <v>1052.02</v>
      </c>
      <c r="H122" s="10">
        <v>973.23</v>
      </c>
      <c r="I122" s="10">
        <v>973.23</v>
      </c>
      <c r="J122" s="10">
        <v>926.31</v>
      </c>
      <c r="K122" s="10">
        <v>556.44000000000005</v>
      </c>
      <c r="L122" s="10">
        <f>SUM(B122:K122)</f>
        <v>11157.3</v>
      </c>
    </row>
    <row r="123" spans="1:12" hidden="1" x14ac:dyDescent="0.15">
      <c r="A123" s="46" t="s">
        <v>112</v>
      </c>
      <c r="B123" s="10">
        <v>15501.34</v>
      </c>
      <c r="C123" s="10">
        <v>15584.35</v>
      </c>
      <c r="D123" s="10">
        <v>17484.11</v>
      </c>
      <c r="E123" s="10">
        <v>19141.509999999998</v>
      </c>
      <c r="F123" s="10">
        <v>21308.03</v>
      </c>
      <c r="G123" s="10">
        <v>18805.150000000001</v>
      </c>
      <c r="H123" s="10">
        <v>17651.259999999998</v>
      </c>
      <c r="I123" s="10">
        <v>18549.95</v>
      </c>
      <c r="J123" s="10">
        <v>15627.23</v>
      </c>
      <c r="K123" s="10">
        <v>8407.2199999999993</v>
      </c>
      <c r="L123" s="10">
        <f>SUM(B123:K123)</f>
        <v>168060.15</v>
      </c>
    </row>
    <row r="124" spans="1:12" hidden="1" x14ac:dyDescent="0.15">
      <c r="A124" s="46" t="s">
        <v>111</v>
      </c>
      <c r="B124" s="10">
        <v>947.97</v>
      </c>
      <c r="C124" s="10">
        <v>32.67</v>
      </c>
      <c r="D124" s="10">
        <v>0</v>
      </c>
      <c r="E124" s="10">
        <v>0</v>
      </c>
      <c r="F124" s="10">
        <v>0</v>
      </c>
      <c r="G124" s="10">
        <v>0</v>
      </c>
      <c r="H124" s="10">
        <v>0</v>
      </c>
      <c r="I124" s="10">
        <v>0</v>
      </c>
      <c r="J124" s="10">
        <v>0</v>
      </c>
      <c r="K124" s="10">
        <v>0</v>
      </c>
      <c r="L124" s="10">
        <f>SUM(B124:K124)</f>
        <v>980.64</v>
      </c>
    </row>
    <row r="125" spans="1:12" hidden="1" x14ac:dyDescent="0.15">
      <c r="A125" s="47" t="s">
        <v>246</v>
      </c>
      <c r="B125" s="16">
        <f t="shared" ref="B125:L125" si="28">SUM(B122:B124)</f>
        <v>17797.050000000003</v>
      </c>
      <c r="C125" s="16">
        <f t="shared" si="28"/>
        <v>17020.009999999998</v>
      </c>
      <c r="D125" s="16">
        <f t="shared" si="28"/>
        <v>18867.39</v>
      </c>
      <c r="E125" s="16">
        <f t="shared" si="28"/>
        <v>20473.939999999999</v>
      </c>
      <c r="F125" s="16">
        <f t="shared" si="28"/>
        <v>22517.66</v>
      </c>
      <c r="G125" s="16">
        <f t="shared" si="28"/>
        <v>19857.170000000002</v>
      </c>
      <c r="H125" s="16">
        <f t="shared" si="28"/>
        <v>18624.489999999998</v>
      </c>
      <c r="I125" s="16">
        <f t="shared" si="28"/>
        <v>19523.18</v>
      </c>
      <c r="J125" s="16">
        <f t="shared" si="28"/>
        <v>16553.54</v>
      </c>
      <c r="K125" s="16">
        <f t="shared" si="28"/>
        <v>8963.66</v>
      </c>
      <c r="L125" s="16">
        <f t="shared" si="28"/>
        <v>180198.09</v>
      </c>
    </row>
    <row r="126" spans="1:12" hidden="1" x14ac:dyDescent="0.15">
      <c r="A126" s="45" t="s">
        <v>250</v>
      </c>
      <c r="B126" s="7"/>
      <c r="C126" s="7"/>
      <c r="D126" s="7"/>
      <c r="E126" s="7"/>
      <c r="F126" s="7"/>
      <c r="G126" s="7"/>
      <c r="H126" s="7"/>
      <c r="I126" s="7"/>
      <c r="J126" s="7"/>
      <c r="K126" s="7"/>
      <c r="L126" s="7"/>
    </row>
    <row r="127" spans="1:12" hidden="1" x14ac:dyDescent="0.15">
      <c r="A127" s="46" t="s">
        <v>137</v>
      </c>
      <c r="B127" s="10">
        <v>0</v>
      </c>
      <c r="C127" s="10">
        <v>0</v>
      </c>
      <c r="D127" s="10">
        <v>0</v>
      </c>
      <c r="E127" s="10">
        <v>0</v>
      </c>
      <c r="F127" s="10">
        <v>0.44</v>
      </c>
      <c r="G127" s="10">
        <v>22.7</v>
      </c>
      <c r="H127" s="10">
        <v>0</v>
      </c>
      <c r="I127" s="10">
        <v>0</v>
      </c>
      <c r="J127" s="10">
        <v>0</v>
      </c>
      <c r="K127" s="10">
        <v>0</v>
      </c>
      <c r="L127" s="10">
        <f>SUM(B127:K127)</f>
        <v>23.14</v>
      </c>
    </row>
    <row r="128" spans="1:12" hidden="1" x14ac:dyDescent="0.15">
      <c r="A128" s="46" t="s">
        <v>112</v>
      </c>
      <c r="B128" s="10">
        <v>0</v>
      </c>
      <c r="C128" s="10">
        <v>0</v>
      </c>
      <c r="D128" s="10">
        <v>257.39999999999998</v>
      </c>
      <c r="E128" s="10">
        <v>310.11</v>
      </c>
      <c r="F128" s="10">
        <v>578.03</v>
      </c>
      <c r="G128" s="10">
        <v>409.8</v>
      </c>
      <c r="H128" s="10">
        <v>359.07</v>
      </c>
      <c r="I128" s="10">
        <v>359.07</v>
      </c>
      <c r="J128" s="10">
        <v>359.07</v>
      </c>
      <c r="K128" s="10">
        <v>239.38</v>
      </c>
      <c r="L128" s="10">
        <f>SUM(B128:K128)</f>
        <v>2871.9300000000003</v>
      </c>
    </row>
    <row r="129" spans="1:12" hidden="1" x14ac:dyDescent="0.15">
      <c r="A129" s="47" t="s">
        <v>251</v>
      </c>
      <c r="B129" s="16">
        <f t="shared" ref="B129:L129" si="29">SUM(B127:B128)</f>
        <v>0</v>
      </c>
      <c r="C129" s="16">
        <f t="shared" si="29"/>
        <v>0</v>
      </c>
      <c r="D129" s="16">
        <f t="shared" si="29"/>
        <v>257.39999999999998</v>
      </c>
      <c r="E129" s="16">
        <f t="shared" si="29"/>
        <v>310.11</v>
      </c>
      <c r="F129" s="16">
        <f t="shared" si="29"/>
        <v>578.47</v>
      </c>
      <c r="G129" s="16">
        <f t="shared" si="29"/>
        <v>432.5</v>
      </c>
      <c r="H129" s="16">
        <f t="shared" si="29"/>
        <v>359.07</v>
      </c>
      <c r="I129" s="16">
        <f t="shared" si="29"/>
        <v>359.07</v>
      </c>
      <c r="J129" s="16">
        <f t="shared" si="29"/>
        <v>359.07</v>
      </c>
      <c r="K129" s="16">
        <f t="shared" si="29"/>
        <v>239.38</v>
      </c>
      <c r="L129" s="16">
        <f t="shared" si="29"/>
        <v>2895.07</v>
      </c>
    </row>
    <row r="130" spans="1:12" hidden="1" x14ac:dyDescent="0.15">
      <c r="A130" s="45" t="s">
        <v>252</v>
      </c>
      <c r="B130" s="7"/>
      <c r="C130" s="7"/>
      <c r="D130" s="7"/>
      <c r="E130" s="7"/>
      <c r="F130" s="7"/>
      <c r="G130" s="7"/>
      <c r="H130" s="7"/>
      <c r="I130" s="7"/>
      <c r="J130" s="7"/>
      <c r="K130" s="7"/>
      <c r="L130" s="7"/>
    </row>
    <row r="131" spans="1:12" hidden="1" x14ac:dyDescent="0.15">
      <c r="A131" s="46" t="s">
        <v>112</v>
      </c>
      <c r="B131" s="10">
        <v>116.74</v>
      </c>
      <c r="C131" s="10">
        <v>350.22</v>
      </c>
      <c r="D131" s="10">
        <v>350.22</v>
      </c>
      <c r="E131" s="10">
        <v>620.37</v>
      </c>
      <c r="F131" s="10">
        <v>755.85</v>
      </c>
      <c r="G131" s="10">
        <v>823.59</v>
      </c>
      <c r="H131" s="10">
        <v>823.59</v>
      </c>
      <c r="I131" s="10">
        <v>1051.17</v>
      </c>
      <c r="J131" s="10">
        <v>1051.17</v>
      </c>
      <c r="K131" s="10">
        <v>700.78</v>
      </c>
      <c r="L131" s="10">
        <f>SUM(B131:K131)</f>
        <v>6643.7</v>
      </c>
    </row>
    <row r="132" spans="1:12" hidden="1" x14ac:dyDescent="0.15">
      <c r="A132" s="47" t="s">
        <v>253</v>
      </c>
      <c r="B132" s="16">
        <f t="shared" ref="B132:L132" si="30">SUM(B131)</f>
        <v>116.74</v>
      </c>
      <c r="C132" s="16">
        <f t="shared" si="30"/>
        <v>350.22</v>
      </c>
      <c r="D132" s="16">
        <f t="shared" si="30"/>
        <v>350.22</v>
      </c>
      <c r="E132" s="16">
        <f t="shared" si="30"/>
        <v>620.37</v>
      </c>
      <c r="F132" s="16">
        <f t="shared" si="30"/>
        <v>755.85</v>
      </c>
      <c r="G132" s="16">
        <f t="shared" si="30"/>
        <v>823.59</v>
      </c>
      <c r="H132" s="16">
        <f t="shared" si="30"/>
        <v>823.59</v>
      </c>
      <c r="I132" s="16">
        <f t="shared" si="30"/>
        <v>1051.17</v>
      </c>
      <c r="J132" s="16">
        <f t="shared" si="30"/>
        <v>1051.17</v>
      </c>
      <c r="K132" s="16">
        <f t="shared" si="30"/>
        <v>700.78</v>
      </c>
      <c r="L132" s="16">
        <f t="shared" si="30"/>
        <v>6643.7</v>
      </c>
    </row>
    <row r="133" spans="1:12" hidden="1" x14ac:dyDescent="0.15">
      <c r="A133" s="45" t="s">
        <v>257</v>
      </c>
      <c r="B133" s="7"/>
      <c r="C133" s="7"/>
      <c r="D133" s="7"/>
      <c r="E133" s="7"/>
      <c r="F133" s="7"/>
      <c r="G133" s="7"/>
      <c r="H133" s="7"/>
      <c r="I133" s="7"/>
      <c r="J133" s="7"/>
      <c r="K133" s="7"/>
      <c r="L133" s="7"/>
    </row>
    <row r="134" spans="1:12" hidden="1" x14ac:dyDescent="0.15">
      <c r="A134" s="46" t="s">
        <v>137</v>
      </c>
      <c r="B134" s="10">
        <v>0</v>
      </c>
      <c r="C134" s="10">
        <v>0</v>
      </c>
      <c r="D134" s="10">
        <v>0</v>
      </c>
      <c r="E134" s="10">
        <v>0</v>
      </c>
      <c r="F134" s="10">
        <v>22.7</v>
      </c>
      <c r="G134" s="10">
        <v>12.01</v>
      </c>
      <c r="H134" s="10">
        <v>34.71</v>
      </c>
      <c r="I134" s="10">
        <v>34.71</v>
      </c>
      <c r="J134" s="10">
        <v>34.71</v>
      </c>
      <c r="K134" s="10">
        <v>23.14</v>
      </c>
      <c r="L134" s="10">
        <f>SUM(B134:K134)</f>
        <v>161.98000000000002</v>
      </c>
    </row>
    <row r="135" spans="1:12" hidden="1" x14ac:dyDescent="0.15">
      <c r="A135" s="47" t="s">
        <v>258</v>
      </c>
      <c r="B135" s="16">
        <f t="shared" ref="B135:L135" si="31">SUM(B134)</f>
        <v>0</v>
      </c>
      <c r="C135" s="16">
        <f t="shared" si="31"/>
        <v>0</v>
      </c>
      <c r="D135" s="16">
        <f t="shared" si="31"/>
        <v>0</v>
      </c>
      <c r="E135" s="16">
        <f t="shared" si="31"/>
        <v>0</v>
      </c>
      <c r="F135" s="16">
        <f t="shared" si="31"/>
        <v>22.7</v>
      </c>
      <c r="G135" s="16">
        <f t="shared" si="31"/>
        <v>12.01</v>
      </c>
      <c r="H135" s="16">
        <f t="shared" si="31"/>
        <v>34.71</v>
      </c>
      <c r="I135" s="16">
        <f t="shared" si="31"/>
        <v>34.71</v>
      </c>
      <c r="J135" s="16">
        <f t="shared" si="31"/>
        <v>34.71</v>
      </c>
      <c r="K135" s="16">
        <f t="shared" si="31"/>
        <v>23.14</v>
      </c>
      <c r="L135" s="16">
        <f t="shared" si="31"/>
        <v>161.98000000000002</v>
      </c>
    </row>
    <row r="136" spans="1:12" hidden="1" x14ac:dyDescent="0.15">
      <c r="A136" s="45" t="s">
        <v>259</v>
      </c>
      <c r="B136" s="7"/>
      <c r="C136" s="7"/>
      <c r="D136" s="7"/>
      <c r="E136" s="7"/>
      <c r="F136" s="7"/>
      <c r="G136" s="7"/>
      <c r="H136" s="7"/>
      <c r="I136" s="7"/>
      <c r="J136" s="7"/>
      <c r="K136" s="7"/>
      <c r="L136" s="7"/>
    </row>
    <row r="137" spans="1:12" hidden="1" x14ac:dyDescent="0.15">
      <c r="A137" s="46" t="s">
        <v>112</v>
      </c>
      <c r="B137" s="10">
        <v>145.77000000000001</v>
      </c>
      <c r="C137" s="10">
        <v>145.77000000000001</v>
      </c>
      <c r="D137" s="10">
        <v>145.77000000000001</v>
      </c>
      <c r="E137" s="10">
        <v>97.18</v>
      </c>
      <c r="F137" s="10">
        <v>0</v>
      </c>
      <c r="G137" s="10">
        <v>0</v>
      </c>
      <c r="H137" s="10">
        <v>0</v>
      </c>
      <c r="I137" s="10">
        <v>0</v>
      </c>
      <c r="J137" s="10">
        <v>0</v>
      </c>
      <c r="K137" s="10">
        <v>0</v>
      </c>
      <c r="L137" s="10">
        <f>SUM(B137:K137)</f>
        <v>534.49</v>
      </c>
    </row>
    <row r="138" spans="1:12" hidden="1" x14ac:dyDescent="0.15">
      <c r="A138" s="47" t="s">
        <v>260</v>
      </c>
      <c r="B138" s="16">
        <f t="shared" ref="B138:L138" si="32">SUM(B137)</f>
        <v>145.77000000000001</v>
      </c>
      <c r="C138" s="16">
        <f t="shared" si="32"/>
        <v>145.77000000000001</v>
      </c>
      <c r="D138" s="16">
        <f t="shared" si="32"/>
        <v>145.77000000000001</v>
      </c>
      <c r="E138" s="16">
        <f t="shared" si="32"/>
        <v>97.18</v>
      </c>
      <c r="F138" s="16">
        <f t="shared" si="32"/>
        <v>0</v>
      </c>
      <c r="G138" s="16">
        <f t="shared" si="32"/>
        <v>0</v>
      </c>
      <c r="H138" s="16">
        <f t="shared" si="32"/>
        <v>0</v>
      </c>
      <c r="I138" s="16">
        <f t="shared" si="32"/>
        <v>0</v>
      </c>
      <c r="J138" s="16">
        <f t="shared" si="32"/>
        <v>0</v>
      </c>
      <c r="K138" s="16">
        <f t="shared" si="32"/>
        <v>0</v>
      </c>
      <c r="L138" s="16">
        <f t="shared" si="32"/>
        <v>534.49</v>
      </c>
    </row>
    <row r="139" spans="1:12" hidden="1" x14ac:dyDescent="0.15">
      <c r="A139" s="45" t="s">
        <v>261</v>
      </c>
      <c r="B139" s="7"/>
      <c r="C139" s="7"/>
      <c r="D139" s="7"/>
      <c r="E139" s="7"/>
      <c r="F139" s="7"/>
      <c r="G139" s="7"/>
      <c r="H139" s="7"/>
      <c r="I139" s="7"/>
      <c r="J139" s="7"/>
      <c r="K139" s="7"/>
      <c r="L139" s="7"/>
    </row>
    <row r="140" spans="1:12" hidden="1" x14ac:dyDescent="0.15">
      <c r="A140" s="46" t="s">
        <v>112</v>
      </c>
      <c r="B140" s="10">
        <v>0</v>
      </c>
      <c r="C140" s="10">
        <v>0</v>
      </c>
      <c r="D140" s="10">
        <v>0</v>
      </c>
      <c r="E140" s="10">
        <v>801.78</v>
      </c>
      <c r="F140" s="10">
        <v>3144.03</v>
      </c>
      <c r="G140" s="10">
        <v>3303.44</v>
      </c>
      <c r="H140" s="10">
        <v>3433.65</v>
      </c>
      <c r="I140" s="10">
        <v>4155.04</v>
      </c>
      <c r="J140" s="10">
        <v>3431.75</v>
      </c>
      <c r="K140" s="10">
        <v>1971.1</v>
      </c>
      <c r="L140" s="10">
        <f>SUM(B140:K140)</f>
        <v>20240.789999999997</v>
      </c>
    </row>
    <row r="141" spans="1:12" hidden="1" x14ac:dyDescent="0.15">
      <c r="A141" s="47" t="s">
        <v>262</v>
      </c>
      <c r="B141" s="16">
        <f t="shared" ref="B141:L141" si="33">SUM(B140)</f>
        <v>0</v>
      </c>
      <c r="C141" s="16">
        <f t="shared" si="33"/>
        <v>0</v>
      </c>
      <c r="D141" s="16">
        <f t="shared" si="33"/>
        <v>0</v>
      </c>
      <c r="E141" s="16">
        <f t="shared" si="33"/>
        <v>801.78</v>
      </c>
      <c r="F141" s="16">
        <f t="shared" si="33"/>
        <v>3144.03</v>
      </c>
      <c r="G141" s="16">
        <f t="shared" si="33"/>
        <v>3303.44</v>
      </c>
      <c r="H141" s="16">
        <f t="shared" si="33"/>
        <v>3433.65</v>
      </c>
      <c r="I141" s="16">
        <f t="shared" si="33"/>
        <v>4155.04</v>
      </c>
      <c r="J141" s="16">
        <f t="shared" si="33"/>
        <v>3431.75</v>
      </c>
      <c r="K141" s="16">
        <f t="shared" si="33"/>
        <v>1971.1</v>
      </c>
      <c r="L141" s="16">
        <f t="shared" si="33"/>
        <v>20240.789999999997</v>
      </c>
    </row>
    <row r="142" spans="1:12" hidden="1" x14ac:dyDescent="0.15">
      <c r="A142" s="45" t="s">
        <v>263</v>
      </c>
      <c r="B142" s="7"/>
      <c r="C142" s="7"/>
      <c r="D142" s="7"/>
      <c r="E142" s="7"/>
      <c r="F142" s="7"/>
      <c r="G142" s="7"/>
      <c r="H142" s="7"/>
      <c r="I142" s="7"/>
      <c r="J142" s="7"/>
      <c r="K142" s="7"/>
      <c r="L142" s="7"/>
    </row>
    <row r="143" spans="1:12" hidden="1" x14ac:dyDescent="0.15">
      <c r="A143" s="46" t="s">
        <v>112</v>
      </c>
      <c r="B143" s="10">
        <v>0</v>
      </c>
      <c r="C143" s="10">
        <v>0</v>
      </c>
      <c r="D143" s="10">
        <v>0</v>
      </c>
      <c r="E143" s="10">
        <v>734.77</v>
      </c>
      <c r="F143" s="10">
        <v>2107.14</v>
      </c>
      <c r="G143" s="10">
        <v>2901.91</v>
      </c>
      <c r="H143" s="10">
        <v>3633.22</v>
      </c>
      <c r="I143" s="10">
        <v>4012.53</v>
      </c>
      <c r="J143" s="10">
        <v>3712.98</v>
      </c>
      <c r="K143" s="10">
        <v>2248.56</v>
      </c>
      <c r="L143" s="10">
        <f>SUM(B143:K143)</f>
        <v>19351.11</v>
      </c>
    </row>
    <row r="144" spans="1:12" hidden="1" x14ac:dyDescent="0.15">
      <c r="A144" s="47" t="s">
        <v>264</v>
      </c>
      <c r="B144" s="16">
        <f t="shared" ref="B144:L144" si="34">SUM(B143)</f>
        <v>0</v>
      </c>
      <c r="C144" s="16">
        <f t="shared" si="34"/>
        <v>0</v>
      </c>
      <c r="D144" s="16">
        <f t="shared" si="34"/>
        <v>0</v>
      </c>
      <c r="E144" s="16">
        <f t="shared" si="34"/>
        <v>734.77</v>
      </c>
      <c r="F144" s="16">
        <f t="shared" si="34"/>
        <v>2107.14</v>
      </c>
      <c r="G144" s="16">
        <f t="shared" si="34"/>
        <v>2901.91</v>
      </c>
      <c r="H144" s="16">
        <f t="shared" si="34"/>
        <v>3633.22</v>
      </c>
      <c r="I144" s="16">
        <f t="shared" si="34"/>
        <v>4012.53</v>
      </c>
      <c r="J144" s="16">
        <f t="shared" si="34"/>
        <v>3712.98</v>
      </c>
      <c r="K144" s="16">
        <f t="shared" si="34"/>
        <v>2248.56</v>
      </c>
      <c r="L144" s="16">
        <f t="shared" si="34"/>
        <v>19351.11</v>
      </c>
    </row>
    <row r="145" spans="1:12" hidden="1" x14ac:dyDescent="0.15">
      <c r="A145" s="45" t="s">
        <v>265</v>
      </c>
      <c r="B145" s="7"/>
      <c r="C145" s="7"/>
      <c r="D145" s="7"/>
      <c r="E145" s="7"/>
      <c r="F145" s="7"/>
      <c r="G145" s="7"/>
      <c r="H145" s="7"/>
      <c r="I145" s="7"/>
      <c r="J145" s="7"/>
      <c r="K145" s="7"/>
      <c r="L145" s="7"/>
    </row>
    <row r="146" spans="1:12" hidden="1" x14ac:dyDescent="0.15">
      <c r="A146" s="46" t="s">
        <v>112</v>
      </c>
      <c r="B146" s="10">
        <v>0</v>
      </c>
      <c r="C146" s="10">
        <v>0</v>
      </c>
      <c r="D146" s="10">
        <v>0</v>
      </c>
      <c r="E146" s="10">
        <v>139.30000000000001</v>
      </c>
      <c r="F146" s="10">
        <v>417.9</v>
      </c>
      <c r="G146" s="10">
        <v>348.17</v>
      </c>
      <c r="H146" s="10">
        <v>208.74</v>
      </c>
      <c r="I146" s="10">
        <v>208.7</v>
      </c>
      <c r="J146" s="10">
        <v>0</v>
      </c>
      <c r="K146" s="10">
        <v>0</v>
      </c>
      <c r="L146" s="10">
        <f>SUM(B146:K146)</f>
        <v>1322.8100000000002</v>
      </c>
    </row>
    <row r="147" spans="1:12" hidden="1" x14ac:dyDescent="0.15">
      <c r="A147" s="47" t="s">
        <v>266</v>
      </c>
      <c r="B147" s="16">
        <f t="shared" ref="B147:L147" si="35">SUM(B146)</f>
        <v>0</v>
      </c>
      <c r="C147" s="16">
        <f t="shared" si="35"/>
        <v>0</v>
      </c>
      <c r="D147" s="16">
        <f t="shared" si="35"/>
        <v>0</v>
      </c>
      <c r="E147" s="16">
        <f t="shared" si="35"/>
        <v>139.30000000000001</v>
      </c>
      <c r="F147" s="16">
        <f t="shared" si="35"/>
        <v>417.9</v>
      </c>
      <c r="G147" s="16">
        <f t="shared" si="35"/>
        <v>348.17</v>
      </c>
      <c r="H147" s="16">
        <f t="shared" si="35"/>
        <v>208.74</v>
      </c>
      <c r="I147" s="16">
        <f t="shared" si="35"/>
        <v>208.7</v>
      </c>
      <c r="J147" s="16">
        <f t="shared" si="35"/>
        <v>0</v>
      </c>
      <c r="K147" s="16">
        <f t="shared" si="35"/>
        <v>0</v>
      </c>
      <c r="L147" s="16">
        <f t="shared" si="35"/>
        <v>1322.8100000000002</v>
      </c>
    </row>
    <row r="148" spans="1:12" hidden="1" x14ac:dyDescent="0.15">
      <c r="A148" s="45" t="s">
        <v>267</v>
      </c>
      <c r="B148" s="7"/>
      <c r="C148" s="7"/>
      <c r="D148" s="7"/>
      <c r="E148" s="7"/>
      <c r="F148" s="7"/>
      <c r="G148" s="7"/>
      <c r="H148" s="7"/>
      <c r="I148" s="7"/>
      <c r="J148" s="7"/>
      <c r="K148" s="7"/>
      <c r="L148" s="7"/>
    </row>
    <row r="149" spans="1:12" hidden="1" x14ac:dyDescent="0.15">
      <c r="A149" s="46" t="s">
        <v>112</v>
      </c>
      <c r="B149" s="10">
        <v>1385.29</v>
      </c>
      <c r="C149" s="10">
        <v>1492.29</v>
      </c>
      <c r="D149" s="10">
        <v>1492.29</v>
      </c>
      <c r="E149" s="10">
        <v>1026.8499999999999</v>
      </c>
      <c r="F149" s="10">
        <v>64</v>
      </c>
      <c r="G149" s="10">
        <v>0</v>
      </c>
      <c r="H149" s="10">
        <v>0</v>
      </c>
      <c r="I149" s="10">
        <v>0</v>
      </c>
      <c r="J149" s="10">
        <v>0</v>
      </c>
      <c r="K149" s="10">
        <v>0</v>
      </c>
      <c r="L149" s="10">
        <f>SUM(B149:K149)</f>
        <v>5460.7199999999993</v>
      </c>
    </row>
    <row r="150" spans="1:12" hidden="1" x14ac:dyDescent="0.15">
      <c r="A150" s="47" t="s">
        <v>268</v>
      </c>
      <c r="B150" s="16">
        <f t="shared" ref="B150:L150" si="36">SUM(B149)</f>
        <v>1385.29</v>
      </c>
      <c r="C150" s="16">
        <f t="shared" si="36"/>
        <v>1492.29</v>
      </c>
      <c r="D150" s="16">
        <f t="shared" si="36"/>
        <v>1492.29</v>
      </c>
      <c r="E150" s="16">
        <f t="shared" si="36"/>
        <v>1026.8499999999999</v>
      </c>
      <c r="F150" s="16">
        <f t="shared" si="36"/>
        <v>64</v>
      </c>
      <c r="G150" s="16">
        <f t="shared" si="36"/>
        <v>0</v>
      </c>
      <c r="H150" s="16">
        <f t="shared" si="36"/>
        <v>0</v>
      </c>
      <c r="I150" s="16">
        <f t="shared" si="36"/>
        <v>0</v>
      </c>
      <c r="J150" s="16">
        <f t="shared" si="36"/>
        <v>0</v>
      </c>
      <c r="K150" s="16">
        <f t="shared" si="36"/>
        <v>0</v>
      </c>
      <c r="L150" s="16">
        <f t="shared" si="36"/>
        <v>5460.7199999999993</v>
      </c>
    </row>
    <row r="151" spans="1:12" hidden="1" x14ac:dyDescent="0.15">
      <c r="A151" s="48" t="s">
        <v>269</v>
      </c>
      <c r="B151" s="16">
        <f t="shared" ref="B151:L151" si="37">SUM(B111,B117,B120,B125,B129,B132,B135,B138,B141,B144,B147,B150)</f>
        <v>33045.090000000004</v>
      </c>
      <c r="C151" s="16">
        <f t="shared" si="37"/>
        <v>33573.629999999997</v>
      </c>
      <c r="D151" s="16">
        <f t="shared" si="37"/>
        <v>36553.440000000002</v>
      </c>
      <c r="E151" s="16">
        <f t="shared" si="37"/>
        <v>35095.199999999997</v>
      </c>
      <c r="F151" s="16">
        <f t="shared" si="37"/>
        <v>29941.67</v>
      </c>
      <c r="G151" s="16">
        <f t="shared" si="37"/>
        <v>27678.789999999997</v>
      </c>
      <c r="H151" s="16">
        <f t="shared" si="37"/>
        <v>27117.47</v>
      </c>
      <c r="I151" s="16">
        <f t="shared" si="37"/>
        <v>29344.399999999998</v>
      </c>
      <c r="J151" s="16">
        <f t="shared" si="37"/>
        <v>25143.219999999998</v>
      </c>
      <c r="K151" s="16">
        <f t="shared" si="37"/>
        <v>14146.619999999999</v>
      </c>
      <c r="L151" s="16">
        <f t="shared" si="37"/>
        <v>291639.52999999997</v>
      </c>
    </row>
    <row r="152" spans="1:12" hidden="1" x14ac:dyDescent="0.15">
      <c r="A152" s="37" t="s">
        <v>192</v>
      </c>
      <c r="B152" s="16">
        <f t="shared" ref="B152:L152" si="38">SUM(B103,B151)</f>
        <v>58320.340000000011</v>
      </c>
      <c r="C152" s="16">
        <f t="shared" si="38"/>
        <v>67540.459999999992</v>
      </c>
      <c r="D152" s="16">
        <f t="shared" si="38"/>
        <v>70759.98000000001</v>
      </c>
      <c r="E152" s="16">
        <f t="shared" si="38"/>
        <v>70411.56</v>
      </c>
      <c r="F152" s="16">
        <f t="shared" si="38"/>
        <v>66238.350000000006</v>
      </c>
      <c r="G152" s="16">
        <f t="shared" si="38"/>
        <v>62446.119999999995</v>
      </c>
      <c r="H152" s="16">
        <f t="shared" si="38"/>
        <v>61296.3</v>
      </c>
      <c r="I152" s="16">
        <f t="shared" si="38"/>
        <v>63995.92</v>
      </c>
      <c r="J152" s="16">
        <f t="shared" si="38"/>
        <v>52955.87999999999</v>
      </c>
      <c r="K152" s="16">
        <f t="shared" si="38"/>
        <v>30087.679999999997</v>
      </c>
      <c r="L152" s="16">
        <f t="shared" si="38"/>
        <v>604052.59</v>
      </c>
    </row>
    <row r="153" spans="1:12" x14ac:dyDescent="0.15">
      <c r="A153" s="35" t="s">
        <v>270</v>
      </c>
      <c r="B153" s="7">
        <v>317813.67</v>
      </c>
      <c r="C153" s="7">
        <v>358522.22</v>
      </c>
      <c r="D153" s="7">
        <v>413092.35000000003</v>
      </c>
      <c r="E153" s="7">
        <v>537507.62</v>
      </c>
      <c r="F153" s="7">
        <v>1481892.9500000002</v>
      </c>
      <c r="G153" s="7">
        <v>869677.16999999993</v>
      </c>
      <c r="H153" s="7">
        <v>888565.04999999993</v>
      </c>
      <c r="I153" s="7">
        <v>964030.14999999991</v>
      </c>
      <c r="J153" s="7">
        <v>969289.51</v>
      </c>
      <c r="K153" s="7">
        <v>633643.91999999993</v>
      </c>
      <c r="L153" s="7">
        <v>7434034.6099999994</v>
      </c>
    </row>
    <row r="154" spans="1:12" hidden="1" x14ac:dyDescent="0.15">
      <c r="A154" s="40" t="s">
        <v>271</v>
      </c>
      <c r="B154" s="7"/>
      <c r="C154" s="7"/>
      <c r="D154" s="7"/>
      <c r="E154" s="7"/>
      <c r="F154" s="7"/>
      <c r="G154" s="7"/>
      <c r="H154" s="7"/>
      <c r="I154" s="7"/>
      <c r="J154" s="7"/>
      <c r="K154" s="7"/>
      <c r="L154" s="7"/>
    </row>
    <row r="155" spans="1:12" hidden="1" x14ac:dyDescent="0.15">
      <c r="A155" s="45" t="s">
        <v>272</v>
      </c>
      <c r="B155" s="7"/>
      <c r="C155" s="7"/>
      <c r="D155" s="7"/>
      <c r="E155" s="7"/>
      <c r="F155" s="7"/>
      <c r="G155" s="7"/>
      <c r="H155" s="7"/>
      <c r="I155" s="7"/>
      <c r="J155" s="7"/>
      <c r="K155" s="7"/>
      <c r="L155" s="7"/>
    </row>
    <row r="156" spans="1:12" hidden="1" x14ac:dyDescent="0.15">
      <c r="A156" s="46" t="s">
        <v>111</v>
      </c>
      <c r="B156" s="10">
        <v>39456.14</v>
      </c>
      <c r="C156" s="10">
        <v>41192.910000000003</v>
      </c>
      <c r="D156" s="10">
        <v>40979.64</v>
      </c>
      <c r="E156" s="10">
        <v>34018.67</v>
      </c>
      <c r="F156" s="10">
        <v>3806.45</v>
      </c>
      <c r="G156" s="10">
        <v>4242.24</v>
      </c>
      <c r="H156" s="10">
        <v>4242.24</v>
      </c>
      <c r="I156" s="10">
        <v>4242.24</v>
      </c>
      <c r="J156" s="10">
        <v>0</v>
      </c>
      <c r="K156" s="10">
        <v>1414.14</v>
      </c>
      <c r="L156" s="10">
        <f>SUM(B156:K156)</f>
        <v>173594.66999999998</v>
      </c>
    </row>
    <row r="157" spans="1:12" hidden="1" x14ac:dyDescent="0.15">
      <c r="A157" s="46" t="s">
        <v>112</v>
      </c>
      <c r="B157" s="10">
        <v>24048.86</v>
      </c>
      <c r="C157" s="10">
        <v>59122.17</v>
      </c>
      <c r="D157" s="10">
        <v>70720.89</v>
      </c>
      <c r="E157" s="10">
        <v>69674.740000000005</v>
      </c>
      <c r="F157" s="10">
        <v>50122.87</v>
      </c>
      <c r="G157" s="10">
        <v>50244.14</v>
      </c>
      <c r="H157" s="10">
        <v>49357.62</v>
      </c>
      <c r="I157" s="10">
        <v>49184.24</v>
      </c>
      <c r="J157" s="10">
        <v>656.47</v>
      </c>
      <c r="K157" s="10">
        <v>-4.63</v>
      </c>
      <c r="L157" s="10">
        <f>SUM(B157:K157)</f>
        <v>423127.36999999994</v>
      </c>
    </row>
    <row r="158" spans="1:12" hidden="1" x14ac:dyDescent="0.15">
      <c r="A158" s="46" t="s">
        <v>136</v>
      </c>
      <c r="B158" s="10">
        <v>296.02999999999997</v>
      </c>
      <c r="C158" s="10">
        <v>888.12</v>
      </c>
      <c r="D158" s="10">
        <v>888.12</v>
      </c>
      <c r="E158" s="10">
        <v>888.12</v>
      </c>
      <c r="F158" s="10">
        <v>888.12</v>
      </c>
      <c r="G158" s="10">
        <v>888.12</v>
      </c>
      <c r="H158" s="10">
        <v>888.12</v>
      </c>
      <c r="I158" s="10">
        <v>888.12</v>
      </c>
      <c r="J158" s="10">
        <v>0</v>
      </c>
      <c r="K158" s="10">
        <v>296.04000000000002</v>
      </c>
      <c r="L158" s="10">
        <f>SUM(B158:K158)</f>
        <v>6808.91</v>
      </c>
    </row>
    <row r="159" spans="1:12" hidden="1" x14ac:dyDescent="0.15">
      <c r="A159" s="46" t="s">
        <v>137</v>
      </c>
      <c r="B159" s="10">
        <v>33770.94</v>
      </c>
      <c r="C159" s="10">
        <v>38529.35</v>
      </c>
      <c r="D159" s="10">
        <v>37752.559999999998</v>
      </c>
      <c r="E159" s="10">
        <v>36129.39</v>
      </c>
      <c r="F159" s="10">
        <v>1834.34</v>
      </c>
      <c r="G159" s="10">
        <v>2936.31</v>
      </c>
      <c r="H159" s="10">
        <v>2936.31</v>
      </c>
      <c r="I159" s="10">
        <v>2936.22</v>
      </c>
      <c r="J159" s="10">
        <v>1990.34</v>
      </c>
      <c r="K159" s="10">
        <v>106.54</v>
      </c>
      <c r="L159" s="10">
        <f>SUM(B159:K159)</f>
        <v>158922.29999999999</v>
      </c>
    </row>
    <row r="160" spans="1:12" hidden="1" x14ac:dyDescent="0.15">
      <c r="A160" s="46" t="s">
        <v>114</v>
      </c>
      <c r="B160" s="10">
        <v>88232.95</v>
      </c>
      <c r="C160" s="10">
        <v>93921.9</v>
      </c>
      <c r="D160" s="10">
        <v>133194.57</v>
      </c>
      <c r="E160" s="10">
        <v>86549.07</v>
      </c>
      <c r="F160" s="10">
        <v>7994.62</v>
      </c>
      <c r="G160" s="10">
        <v>9589.65</v>
      </c>
      <c r="H160" s="10">
        <v>7266.06</v>
      </c>
      <c r="I160" s="10">
        <v>11913.24</v>
      </c>
      <c r="J160" s="10">
        <v>9589.65</v>
      </c>
      <c r="K160" s="10">
        <v>-247.16</v>
      </c>
      <c r="L160" s="10">
        <f>SUM(B160:K160)</f>
        <v>448004.55000000005</v>
      </c>
    </row>
    <row r="161" spans="1:12" hidden="1" x14ac:dyDescent="0.15">
      <c r="A161" s="47" t="s">
        <v>275</v>
      </c>
      <c r="B161" s="16">
        <f t="shared" ref="B161:L161" si="39">SUM(B156:B160)</f>
        <v>185804.91999999998</v>
      </c>
      <c r="C161" s="16">
        <f t="shared" si="39"/>
        <v>233654.44999999998</v>
      </c>
      <c r="D161" s="16">
        <f t="shared" si="39"/>
        <v>283535.78000000003</v>
      </c>
      <c r="E161" s="16">
        <f t="shared" si="39"/>
        <v>227259.99</v>
      </c>
      <c r="F161" s="16">
        <f t="shared" si="39"/>
        <v>64646.400000000001</v>
      </c>
      <c r="G161" s="16">
        <f t="shared" si="39"/>
        <v>67900.459999999992</v>
      </c>
      <c r="H161" s="16">
        <f t="shared" si="39"/>
        <v>64690.35</v>
      </c>
      <c r="I161" s="16">
        <f t="shared" si="39"/>
        <v>69164.06</v>
      </c>
      <c r="J161" s="16">
        <f t="shared" si="39"/>
        <v>12236.46</v>
      </c>
      <c r="K161" s="16">
        <f t="shared" si="39"/>
        <v>1564.9299999999998</v>
      </c>
      <c r="L161" s="16">
        <f t="shared" si="39"/>
        <v>1210457.8</v>
      </c>
    </row>
    <row r="162" spans="1:12" hidden="1" x14ac:dyDescent="0.15">
      <c r="A162" s="45" t="s">
        <v>276</v>
      </c>
      <c r="B162" s="7"/>
      <c r="C162" s="7"/>
      <c r="D162" s="7"/>
      <c r="E162" s="7"/>
      <c r="F162" s="7"/>
      <c r="G162" s="7"/>
      <c r="H162" s="7"/>
      <c r="I162" s="7"/>
      <c r="J162" s="7"/>
      <c r="K162" s="7"/>
      <c r="L162" s="7"/>
    </row>
    <row r="163" spans="1:12" hidden="1" x14ac:dyDescent="0.15">
      <c r="A163" s="46" t="s">
        <v>111</v>
      </c>
      <c r="B163" s="10">
        <v>84.9</v>
      </c>
      <c r="C163" s="10">
        <v>84.9</v>
      </c>
      <c r="D163" s="10">
        <v>0</v>
      </c>
      <c r="E163" s="10">
        <v>0</v>
      </c>
      <c r="F163" s="10">
        <v>0</v>
      </c>
      <c r="G163" s="10">
        <v>0</v>
      </c>
      <c r="H163" s="10">
        <v>0</v>
      </c>
      <c r="I163" s="10">
        <v>0</v>
      </c>
      <c r="J163" s="10">
        <v>0</v>
      </c>
      <c r="K163" s="10">
        <v>0</v>
      </c>
      <c r="L163" s="10">
        <f>SUM(B163:K163)</f>
        <v>169.8</v>
      </c>
    </row>
    <row r="164" spans="1:12" hidden="1" x14ac:dyDescent="0.15">
      <c r="A164" s="46" t="s">
        <v>112</v>
      </c>
      <c r="B164" s="10">
        <v>2743.23</v>
      </c>
      <c r="C164" s="10">
        <v>2743.23</v>
      </c>
      <c r="D164" s="10">
        <v>0</v>
      </c>
      <c r="E164" s="10">
        <v>0</v>
      </c>
      <c r="F164" s="10">
        <v>0</v>
      </c>
      <c r="G164" s="10">
        <v>0</v>
      </c>
      <c r="H164" s="10">
        <v>0</v>
      </c>
      <c r="I164" s="10">
        <v>0</v>
      </c>
      <c r="J164" s="10">
        <v>0</v>
      </c>
      <c r="K164" s="10">
        <v>0</v>
      </c>
      <c r="L164" s="10">
        <f>SUM(B164:K164)</f>
        <v>5486.46</v>
      </c>
    </row>
    <row r="165" spans="1:12" hidden="1" x14ac:dyDescent="0.15">
      <c r="A165" s="47" t="s">
        <v>280</v>
      </c>
      <c r="B165" s="16">
        <f t="shared" ref="B165:L165" si="40">SUM(B163:B164)</f>
        <v>2828.13</v>
      </c>
      <c r="C165" s="16">
        <f t="shared" si="40"/>
        <v>2828.13</v>
      </c>
      <c r="D165" s="16">
        <f t="shared" si="40"/>
        <v>0</v>
      </c>
      <c r="E165" s="16">
        <f t="shared" si="40"/>
        <v>0</v>
      </c>
      <c r="F165" s="16">
        <f t="shared" si="40"/>
        <v>0</v>
      </c>
      <c r="G165" s="16">
        <f t="shared" si="40"/>
        <v>0</v>
      </c>
      <c r="H165" s="16">
        <f t="shared" si="40"/>
        <v>0</v>
      </c>
      <c r="I165" s="16">
        <f t="shared" si="40"/>
        <v>0</v>
      </c>
      <c r="J165" s="16">
        <f t="shared" si="40"/>
        <v>0</v>
      </c>
      <c r="K165" s="16">
        <f t="shared" si="40"/>
        <v>0</v>
      </c>
      <c r="L165" s="16">
        <f t="shared" si="40"/>
        <v>5656.26</v>
      </c>
    </row>
    <row r="166" spans="1:12" hidden="1" x14ac:dyDescent="0.15">
      <c r="A166" s="45" t="s">
        <v>281</v>
      </c>
      <c r="B166" s="7"/>
      <c r="C166" s="7"/>
      <c r="D166" s="7"/>
      <c r="E166" s="7"/>
      <c r="F166" s="7"/>
      <c r="G166" s="7"/>
      <c r="H166" s="7"/>
      <c r="I166" s="7"/>
      <c r="J166" s="7"/>
      <c r="K166" s="7"/>
      <c r="L166" s="7"/>
    </row>
    <row r="167" spans="1:12" hidden="1" x14ac:dyDescent="0.15">
      <c r="A167" s="46" t="s">
        <v>112</v>
      </c>
      <c r="B167" s="10">
        <v>475.02</v>
      </c>
      <c r="C167" s="10">
        <v>0</v>
      </c>
      <c r="D167" s="10">
        <v>0</v>
      </c>
      <c r="E167" s="10">
        <v>0</v>
      </c>
      <c r="F167" s="10">
        <v>0</v>
      </c>
      <c r="G167" s="10">
        <v>0</v>
      </c>
      <c r="H167" s="10">
        <v>0</v>
      </c>
      <c r="I167" s="10">
        <v>0</v>
      </c>
      <c r="J167" s="10">
        <v>0</v>
      </c>
      <c r="K167" s="10">
        <v>0</v>
      </c>
      <c r="L167" s="10">
        <f>SUM(B167:K167)</f>
        <v>475.02</v>
      </c>
    </row>
    <row r="168" spans="1:12" hidden="1" x14ac:dyDescent="0.15">
      <c r="A168" s="47" t="s">
        <v>282</v>
      </c>
      <c r="B168" s="16">
        <f t="shared" ref="B168:L168" si="41">SUM(B167)</f>
        <v>475.02</v>
      </c>
      <c r="C168" s="16">
        <f t="shared" si="41"/>
        <v>0</v>
      </c>
      <c r="D168" s="16">
        <f t="shared" si="41"/>
        <v>0</v>
      </c>
      <c r="E168" s="16">
        <f t="shared" si="41"/>
        <v>0</v>
      </c>
      <c r="F168" s="16">
        <f t="shared" si="41"/>
        <v>0</v>
      </c>
      <c r="G168" s="16">
        <f t="shared" si="41"/>
        <v>0</v>
      </c>
      <c r="H168" s="16">
        <f t="shared" si="41"/>
        <v>0</v>
      </c>
      <c r="I168" s="16">
        <f t="shared" si="41"/>
        <v>0</v>
      </c>
      <c r="J168" s="16">
        <f t="shared" si="41"/>
        <v>0</v>
      </c>
      <c r="K168" s="16">
        <f t="shared" si="41"/>
        <v>0</v>
      </c>
      <c r="L168" s="16">
        <f t="shared" si="41"/>
        <v>475.02</v>
      </c>
    </row>
    <row r="169" spans="1:12" hidden="1" x14ac:dyDescent="0.15">
      <c r="A169" s="45" t="s">
        <v>283</v>
      </c>
      <c r="B169" s="7"/>
      <c r="C169" s="7"/>
      <c r="D169" s="7"/>
      <c r="E169" s="7"/>
      <c r="F169" s="7"/>
      <c r="G169" s="7"/>
      <c r="H169" s="7"/>
      <c r="I169" s="7"/>
      <c r="J169" s="7"/>
      <c r="K169" s="7"/>
      <c r="L169" s="7"/>
    </row>
    <row r="170" spans="1:12" hidden="1" x14ac:dyDescent="0.15">
      <c r="A170" s="46" t="s">
        <v>111</v>
      </c>
      <c r="B170" s="10">
        <v>12.6</v>
      </c>
      <c r="C170" s="10">
        <v>12.6</v>
      </c>
      <c r="D170" s="10">
        <v>12.6</v>
      </c>
      <c r="E170" s="10">
        <v>12.6</v>
      </c>
      <c r="F170" s="10">
        <v>2.73</v>
      </c>
      <c r="G170" s="10">
        <v>0</v>
      </c>
      <c r="H170" s="10">
        <v>0</v>
      </c>
      <c r="I170" s="10">
        <v>0</v>
      </c>
      <c r="J170" s="10">
        <v>0</v>
      </c>
      <c r="K170" s="10">
        <v>0</v>
      </c>
      <c r="L170" s="10">
        <f>SUM(B170:K170)</f>
        <v>53.129999999999995</v>
      </c>
    </row>
    <row r="171" spans="1:12" hidden="1" x14ac:dyDescent="0.15">
      <c r="A171" s="46" t="s">
        <v>112</v>
      </c>
      <c r="B171" s="10">
        <v>2802.6</v>
      </c>
      <c r="C171" s="10">
        <v>2787.49</v>
      </c>
      <c r="D171" s="10">
        <v>3106.47</v>
      </c>
      <c r="E171" s="10">
        <v>3363.12</v>
      </c>
      <c r="F171" s="10">
        <v>3835.77</v>
      </c>
      <c r="G171" s="10">
        <v>3637.27</v>
      </c>
      <c r="H171" s="10">
        <v>3671.98</v>
      </c>
      <c r="I171" s="10">
        <v>4150.95</v>
      </c>
      <c r="J171" s="10">
        <v>3570.08</v>
      </c>
      <c r="K171" s="10">
        <v>1892.04</v>
      </c>
      <c r="L171" s="10">
        <f>SUM(B171:K171)</f>
        <v>32817.770000000004</v>
      </c>
    </row>
    <row r="172" spans="1:12" hidden="1" x14ac:dyDescent="0.15">
      <c r="A172" s="46" t="s">
        <v>136</v>
      </c>
      <c r="B172" s="10">
        <v>58.17</v>
      </c>
      <c r="C172" s="10">
        <v>58.17</v>
      </c>
      <c r="D172" s="10">
        <v>58.17</v>
      </c>
      <c r="E172" s="10">
        <v>58.17</v>
      </c>
      <c r="F172" s="10">
        <v>56.48</v>
      </c>
      <c r="G172" s="10">
        <v>36.119999999999997</v>
      </c>
      <c r="H172" s="10">
        <v>36.119999999999997</v>
      </c>
      <c r="I172" s="10">
        <v>36.119999999999997</v>
      </c>
      <c r="J172" s="10">
        <v>36.119999999999997</v>
      </c>
      <c r="K172" s="10">
        <v>12.92</v>
      </c>
      <c r="L172" s="10">
        <f>SUM(B172:K172)</f>
        <v>446.56000000000006</v>
      </c>
    </row>
    <row r="173" spans="1:12" hidden="1" x14ac:dyDescent="0.15">
      <c r="A173" s="46" t="s">
        <v>137</v>
      </c>
      <c r="B173" s="10">
        <v>34.950000000000003</v>
      </c>
      <c r="C173" s="10">
        <v>34.950000000000003</v>
      </c>
      <c r="D173" s="10">
        <v>32.15</v>
      </c>
      <c r="E173" s="10">
        <v>29.22</v>
      </c>
      <c r="F173" s="10">
        <v>52.36</v>
      </c>
      <c r="G173" s="10">
        <v>63.93</v>
      </c>
      <c r="H173" s="10">
        <v>63.93</v>
      </c>
      <c r="I173" s="10">
        <v>63.93</v>
      </c>
      <c r="J173" s="10">
        <v>63.93</v>
      </c>
      <c r="K173" s="10">
        <v>42.62</v>
      </c>
      <c r="L173" s="10">
        <f>SUM(B173:K173)</f>
        <v>481.97</v>
      </c>
    </row>
    <row r="174" spans="1:12" hidden="1" x14ac:dyDescent="0.15">
      <c r="A174" s="47" t="s">
        <v>290</v>
      </c>
      <c r="B174" s="16">
        <f t="shared" ref="B174:L174" si="42">SUM(B170:B173)</f>
        <v>2908.3199999999997</v>
      </c>
      <c r="C174" s="16">
        <f t="shared" si="42"/>
        <v>2893.2099999999996</v>
      </c>
      <c r="D174" s="16">
        <f t="shared" si="42"/>
        <v>3209.39</v>
      </c>
      <c r="E174" s="16">
        <f t="shared" si="42"/>
        <v>3463.1099999999997</v>
      </c>
      <c r="F174" s="16">
        <f t="shared" si="42"/>
        <v>3947.34</v>
      </c>
      <c r="G174" s="16">
        <f t="shared" si="42"/>
        <v>3737.3199999999997</v>
      </c>
      <c r="H174" s="16">
        <f t="shared" si="42"/>
        <v>3772.0299999999997</v>
      </c>
      <c r="I174" s="16">
        <f t="shared" si="42"/>
        <v>4251</v>
      </c>
      <c r="J174" s="16">
        <f t="shared" si="42"/>
        <v>3670.1299999999997</v>
      </c>
      <c r="K174" s="16">
        <f t="shared" si="42"/>
        <v>1947.58</v>
      </c>
      <c r="L174" s="16">
        <f t="shared" si="42"/>
        <v>33799.43</v>
      </c>
    </row>
    <row r="175" spans="1:12" hidden="1" x14ac:dyDescent="0.15">
      <c r="A175" s="45" t="s">
        <v>291</v>
      </c>
      <c r="B175" s="7"/>
      <c r="C175" s="7"/>
      <c r="D175" s="7"/>
      <c r="E175" s="7"/>
      <c r="F175" s="7"/>
      <c r="G175" s="7"/>
      <c r="H175" s="7"/>
      <c r="I175" s="7"/>
      <c r="J175" s="7"/>
      <c r="K175" s="7"/>
      <c r="L175" s="7"/>
    </row>
    <row r="176" spans="1:12" hidden="1" x14ac:dyDescent="0.15">
      <c r="A176" s="46" t="s">
        <v>112</v>
      </c>
      <c r="B176" s="10">
        <v>1313.86</v>
      </c>
      <c r="C176" s="10">
        <v>997.5</v>
      </c>
      <c r="D176" s="10">
        <v>997.5</v>
      </c>
      <c r="E176" s="10">
        <v>1307.6400000000001</v>
      </c>
      <c r="F176" s="10">
        <v>1634.82</v>
      </c>
      <c r="G176" s="10">
        <v>1634.82</v>
      </c>
      <c r="H176" s="10">
        <v>1634.82</v>
      </c>
      <c r="I176" s="10">
        <v>1634.82</v>
      </c>
      <c r="J176" s="10">
        <v>1634.82</v>
      </c>
      <c r="K176" s="10">
        <v>1089.8499999999999</v>
      </c>
      <c r="L176" s="10">
        <f>SUM(B176:K176)</f>
        <v>13880.449999999999</v>
      </c>
    </row>
    <row r="177" spans="1:12" hidden="1" x14ac:dyDescent="0.15">
      <c r="A177" s="47" t="s">
        <v>292</v>
      </c>
      <c r="B177" s="16">
        <f t="shared" ref="B177:L177" si="43">SUM(B176)</f>
        <v>1313.86</v>
      </c>
      <c r="C177" s="16">
        <f t="shared" si="43"/>
        <v>997.5</v>
      </c>
      <c r="D177" s="16">
        <f t="shared" si="43"/>
        <v>997.5</v>
      </c>
      <c r="E177" s="16">
        <f t="shared" si="43"/>
        <v>1307.6400000000001</v>
      </c>
      <c r="F177" s="16">
        <f t="shared" si="43"/>
        <v>1634.82</v>
      </c>
      <c r="G177" s="16">
        <f t="shared" si="43"/>
        <v>1634.82</v>
      </c>
      <c r="H177" s="16">
        <f t="shared" si="43"/>
        <v>1634.82</v>
      </c>
      <c r="I177" s="16">
        <f t="shared" si="43"/>
        <v>1634.82</v>
      </c>
      <c r="J177" s="16">
        <f t="shared" si="43"/>
        <v>1634.82</v>
      </c>
      <c r="K177" s="16">
        <f t="shared" si="43"/>
        <v>1089.8499999999999</v>
      </c>
      <c r="L177" s="16">
        <f t="shared" si="43"/>
        <v>13880.449999999999</v>
      </c>
    </row>
    <row r="178" spans="1:12" hidden="1" x14ac:dyDescent="0.15">
      <c r="A178" s="45" t="s">
        <v>295</v>
      </c>
      <c r="B178" s="7"/>
      <c r="C178" s="7"/>
      <c r="D178" s="7"/>
      <c r="E178" s="7"/>
      <c r="F178" s="7"/>
      <c r="G178" s="7"/>
      <c r="H178" s="7"/>
      <c r="I178" s="7"/>
      <c r="J178" s="7"/>
      <c r="K178" s="7"/>
      <c r="L178" s="7"/>
    </row>
    <row r="179" spans="1:12" hidden="1" x14ac:dyDescent="0.15">
      <c r="A179" s="46" t="s">
        <v>112</v>
      </c>
      <c r="B179" s="10">
        <v>620.98</v>
      </c>
      <c r="C179" s="10">
        <v>514.29999999999995</v>
      </c>
      <c r="D179" s="10">
        <v>565.89</v>
      </c>
      <c r="E179" s="10">
        <v>669.03</v>
      </c>
      <c r="F179" s="10">
        <v>669.03</v>
      </c>
      <c r="G179" s="10">
        <v>571.78</v>
      </c>
      <c r="H179" s="10">
        <v>523.26</v>
      </c>
      <c r="I179" s="10">
        <v>523.26</v>
      </c>
      <c r="J179" s="10">
        <v>523.26</v>
      </c>
      <c r="K179" s="10">
        <v>279.23</v>
      </c>
      <c r="L179" s="10">
        <f>SUM(B179:K179)</f>
        <v>5460.02</v>
      </c>
    </row>
    <row r="180" spans="1:12" hidden="1" x14ac:dyDescent="0.15">
      <c r="A180" s="47" t="s">
        <v>296</v>
      </c>
      <c r="B180" s="16">
        <f t="shared" ref="B180:L180" si="44">SUM(B179)</f>
        <v>620.98</v>
      </c>
      <c r="C180" s="16">
        <f t="shared" si="44"/>
        <v>514.29999999999995</v>
      </c>
      <c r="D180" s="16">
        <f t="shared" si="44"/>
        <v>565.89</v>
      </c>
      <c r="E180" s="16">
        <f t="shared" si="44"/>
        <v>669.03</v>
      </c>
      <c r="F180" s="16">
        <f t="shared" si="44"/>
        <v>669.03</v>
      </c>
      <c r="G180" s="16">
        <f t="shared" si="44"/>
        <v>571.78</v>
      </c>
      <c r="H180" s="16">
        <f t="shared" si="44"/>
        <v>523.26</v>
      </c>
      <c r="I180" s="16">
        <f t="shared" si="44"/>
        <v>523.26</v>
      </c>
      <c r="J180" s="16">
        <f t="shared" si="44"/>
        <v>523.26</v>
      </c>
      <c r="K180" s="16">
        <f t="shared" si="44"/>
        <v>279.23</v>
      </c>
      <c r="L180" s="16">
        <f t="shared" si="44"/>
        <v>5460.02</v>
      </c>
    </row>
    <row r="181" spans="1:12" hidden="1" x14ac:dyDescent="0.15">
      <c r="A181" s="45" t="s">
        <v>297</v>
      </c>
      <c r="B181" s="7"/>
      <c r="C181" s="7"/>
      <c r="D181" s="7"/>
      <c r="E181" s="7"/>
      <c r="F181" s="7"/>
      <c r="G181" s="7"/>
      <c r="H181" s="7"/>
      <c r="I181" s="7"/>
      <c r="J181" s="7"/>
      <c r="K181" s="7"/>
      <c r="L181" s="7"/>
    </row>
    <row r="182" spans="1:12" hidden="1" x14ac:dyDescent="0.15">
      <c r="A182" s="46" t="s">
        <v>112</v>
      </c>
      <c r="B182" s="10">
        <v>928.56</v>
      </c>
      <c r="C182" s="10">
        <v>1042.18</v>
      </c>
      <c r="D182" s="10">
        <v>1201.1099999999999</v>
      </c>
      <c r="E182" s="10">
        <v>1358.89</v>
      </c>
      <c r="F182" s="10">
        <v>1423.12</v>
      </c>
      <c r="G182" s="10">
        <v>2439.84</v>
      </c>
      <c r="H182" s="10">
        <v>1318.62</v>
      </c>
      <c r="I182" s="10">
        <v>1318.62</v>
      </c>
      <c r="J182" s="10">
        <v>1269.5999999999999</v>
      </c>
      <c r="K182" s="10">
        <v>672.99</v>
      </c>
      <c r="L182" s="10">
        <f>SUM(B182:K182)</f>
        <v>12973.529999999999</v>
      </c>
    </row>
    <row r="183" spans="1:12" hidden="1" x14ac:dyDescent="0.15">
      <c r="A183" s="47" t="s">
        <v>298</v>
      </c>
      <c r="B183" s="16">
        <f t="shared" ref="B183:L183" si="45">SUM(B182)</f>
        <v>928.56</v>
      </c>
      <c r="C183" s="16">
        <f t="shared" si="45"/>
        <v>1042.18</v>
      </c>
      <c r="D183" s="16">
        <f t="shared" si="45"/>
        <v>1201.1099999999999</v>
      </c>
      <c r="E183" s="16">
        <f t="shared" si="45"/>
        <v>1358.89</v>
      </c>
      <c r="F183" s="16">
        <f t="shared" si="45"/>
        <v>1423.12</v>
      </c>
      <c r="G183" s="16">
        <f t="shared" si="45"/>
        <v>2439.84</v>
      </c>
      <c r="H183" s="16">
        <f t="shared" si="45"/>
        <v>1318.62</v>
      </c>
      <c r="I183" s="16">
        <f t="shared" si="45"/>
        <v>1318.62</v>
      </c>
      <c r="J183" s="16">
        <f t="shared" si="45"/>
        <v>1269.5999999999999</v>
      </c>
      <c r="K183" s="16">
        <f t="shared" si="45"/>
        <v>672.99</v>
      </c>
      <c r="L183" s="16">
        <f t="shared" si="45"/>
        <v>12973.529999999999</v>
      </c>
    </row>
    <row r="184" spans="1:12" hidden="1" x14ac:dyDescent="0.15">
      <c r="A184" s="45" t="s">
        <v>299</v>
      </c>
      <c r="B184" s="7"/>
      <c r="C184" s="7"/>
      <c r="D184" s="7"/>
      <c r="E184" s="7"/>
      <c r="F184" s="7"/>
      <c r="G184" s="7"/>
      <c r="H184" s="7"/>
      <c r="I184" s="7"/>
      <c r="J184" s="7"/>
      <c r="K184" s="7"/>
      <c r="L184" s="7"/>
    </row>
    <row r="185" spans="1:12" hidden="1" x14ac:dyDescent="0.15">
      <c r="A185" s="46" t="s">
        <v>111</v>
      </c>
      <c r="B185" s="10">
        <v>0</v>
      </c>
      <c r="C185" s="10">
        <v>0</v>
      </c>
      <c r="D185" s="10">
        <v>0</v>
      </c>
      <c r="E185" s="10">
        <v>29478.67</v>
      </c>
      <c r="F185" s="10">
        <v>101104.05</v>
      </c>
      <c r="G185" s="10">
        <v>104501.31</v>
      </c>
      <c r="H185" s="10">
        <v>105179.73</v>
      </c>
      <c r="I185" s="10">
        <v>109677.4</v>
      </c>
      <c r="J185" s="10">
        <v>121428.22</v>
      </c>
      <c r="K185" s="10">
        <v>80643.960000000006</v>
      </c>
      <c r="L185" s="10">
        <f t="shared" ref="L185:L190" si="46">SUM(B185:K185)</f>
        <v>652013.34</v>
      </c>
    </row>
    <row r="186" spans="1:12" hidden="1" x14ac:dyDescent="0.15">
      <c r="A186" s="46" t="s">
        <v>112</v>
      </c>
      <c r="B186" s="10">
        <v>0</v>
      </c>
      <c r="C186" s="10">
        <v>0</v>
      </c>
      <c r="D186" s="10">
        <v>151.97999999999999</v>
      </c>
      <c r="E186" s="10">
        <v>151.97999999999999</v>
      </c>
      <c r="F186" s="10">
        <v>2774.22</v>
      </c>
      <c r="G186" s="10">
        <v>3727.08</v>
      </c>
      <c r="H186" s="10">
        <v>3676.35</v>
      </c>
      <c r="I186" s="10">
        <v>3726.91</v>
      </c>
      <c r="J186" s="10">
        <v>50325.49</v>
      </c>
      <c r="K186" s="10">
        <v>33208.71</v>
      </c>
      <c r="L186" s="10">
        <f t="shared" si="46"/>
        <v>97742.720000000001</v>
      </c>
    </row>
    <row r="187" spans="1:12" hidden="1" x14ac:dyDescent="0.15">
      <c r="A187" s="46" t="s">
        <v>136</v>
      </c>
      <c r="B187" s="10">
        <v>0</v>
      </c>
      <c r="C187" s="10">
        <v>0</v>
      </c>
      <c r="D187" s="10">
        <v>0</v>
      </c>
      <c r="E187" s="10">
        <v>0</v>
      </c>
      <c r="F187" s="10">
        <v>0</v>
      </c>
      <c r="G187" s="10">
        <v>0</v>
      </c>
      <c r="H187" s="10">
        <v>0</v>
      </c>
      <c r="I187" s="10">
        <v>0</v>
      </c>
      <c r="J187" s="10">
        <v>888.12</v>
      </c>
      <c r="K187" s="10">
        <v>296.04000000000002</v>
      </c>
      <c r="L187" s="10">
        <f t="shared" si="46"/>
        <v>1184.1600000000001</v>
      </c>
    </row>
    <row r="188" spans="1:12" hidden="1" x14ac:dyDescent="0.15">
      <c r="A188" s="46" t="s">
        <v>137</v>
      </c>
      <c r="B188" s="10">
        <v>0</v>
      </c>
      <c r="C188" s="10">
        <v>0</v>
      </c>
      <c r="D188" s="10">
        <v>0</v>
      </c>
      <c r="E188" s="10">
        <v>0</v>
      </c>
      <c r="F188" s="10">
        <v>37940.81</v>
      </c>
      <c r="G188" s="10">
        <v>45072.84</v>
      </c>
      <c r="H188" s="10">
        <v>45388.6</v>
      </c>
      <c r="I188" s="10">
        <v>46272.18</v>
      </c>
      <c r="J188" s="10">
        <v>48658.82</v>
      </c>
      <c r="K188" s="10">
        <v>36027.379999999997</v>
      </c>
      <c r="L188" s="10">
        <f t="shared" si="46"/>
        <v>259360.63</v>
      </c>
    </row>
    <row r="189" spans="1:12" hidden="1" x14ac:dyDescent="0.15">
      <c r="A189" s="46" t="s">
        <v>113</v>
      </c>
      <c r="B189" s="10">
        <v>0</v>
      </c>
      <c r="C189" s="10">
        <v>0</v>
      </c>
      <c r="D189" s="10">
        <v>0</v>
      </c>
      <c r="E189" s="10">
        <v>139.02000000000001</v>
      </c>
      <c r="F189" s="10">
        <v>417.06</v>
      </c>
      <c r="G189" s="10">
        <v>417.06</v>
      </c>
      <c r="H189" s="10">
        <v>416.99</v>
      </c>
      <c r="I189" s="10">
        <v>7.0000000000000007E-2</v>
      </c>
      <c r="J189" s="10">
        <v>0</v>
      </c>
      <c r="K189" s="10">
        <v>0</v>
      </c>
      <c r="L189" s="10">
        <f t="shared" si="46"/>
        <v>1390.2</v>
      </c>
    </row>
    <row r="190" spans="1:12" hidden="1" x14ac:dyDescent="0.15">
      <c r="A190" s="46" t="s">
        <v>114</v>
      </c>
      <c r="B190" s="10">
        <v>0</v>
      </c>
      <c r="C190" s="10">
        <v>0</v>
      </c>
      <c r="D190" s="10">
        <v>0</v>
      </c>
      <c r="E190" s="10">
        <v>117761</v>
      </c>
      <c r="F190" s="10">
        <v>395766.41</v>
      </c>
      <c r="G190" s="10">
        <v>405551.58</v>
      </c>
      <c r="H190" s="10">
        <v>405551.58</v>
      </c>
      <c r="I190" s="10">
        <v>407624.37</v>
      </c>
      <c r="J190" s="10">
        <v>404646.6</v>
      </c>
      <c r="K190" s="10">
        <v>277116.64</v>
      </c>
      <c r="L190" s="10">
        <f t="shared" si="46"/>
        <v>2414018.1800000002</v>
      </c>
    </row>
    <row r="191" spans="1:12" hidden="1" x14ac:dyDescent="0.15">
      <c r="A191" s="47" t="s">
        <v>302</v>
      </c>
      <c r="B191" s="16">
        <f t="shared" ref="B191:L191" si="47">SUM(B185:B190)</f>
        <v>0</v>
      </c>
      <c r="C191" s="16">
        <f t="shared" si="47"/>
        <v>0</v>
      </c>
      <c r="D191" s="16">
        <f t="shared" si="47"/>
        <v>151.97999999999999</v>
      </c>
      <c r="E191" s="16">
        <f t="shared" si="47"/>
        <v>147530.66999999998</v>
      </c>
      <c r="F191" s="16">
        <f t="shared" si="47"/>
        <v>538002.55000000005</v>
      </c>
      <c r="G191" s="16">
        <f t="shared" si="47"/>
        <v>559269.87</v>
      </c>
      <c r="H191" s="16">
        <f t="shared" si="47"/>
        <v>560213.25</v>
      </c>
      <c r="I191" s="16">
        <f t="shared" si="47"/>
        <v>567300.92999999993</v>
      </c>
      <c r="J191" s="16">
        <f t="shared" si="47"/>
        <v>625947.25</v>
      </c>
      <c r="K191" s="16">
        <f t="shared" si="47"/>
        <v>427292.73</v>
      </c>
      <c r="L191" s="16">
        <f t="shared" si="47"/>
        <v>3425709.23</v>
      </c>
    </row>
    <row r="192" spans="1:12" hidden="1" x14ac:dyDescent="0.15">
      <c r="A192" s="45" t="s">
        <v>303</v>
      </c>
      <c r="B192" s="7"/>
      <c r="C192" s="7"/>
      <c r="D192" s="7"/>
      <c r="E192" s="7"/>
      <c r="F192" s="7"/>
      <c r="G192" s="7"/>
      <c r="H192" s="7"/>
      <c r="I192" s="7"/>
      <c r="J192" s="7"/>
      <c r="K192" s="7"/>
      <c r="L192" s="7"/>
    </row>
    <row r="193" spans="1:12" hidden="1" x14ac:dyDescent="0.15">
      <c r="A193" s="46" t="s">
        <v>112</v>
      </c>
      <c r="B193" s="10">
        <v>0</v>
      </c>
      <c r="C193" s="10">
        <v>361.65</v>
      </c>
      <c r="D193" s="10">
        <v>361.65</v>
      </c>
      <c r="E193" s="10">
        <v>361.65</v>
      </c>
      <c r="F193" s="10">
        <v>361.65</v>
      </c>
      <c r="G193" s="10">
        <v>361.65</v>
      </c>
      <c r="H193" s="10">
        <v>361.65</v>
      </c>
      <c r="I193" s="10">
        <v>361.65</v>
      </c>
      <c r="J193" s="10">
        <v>361.65</v>
      </c>
      <c r="K193" s="10">
        <v>241.1</v>
      </c>
      <c r="L193" s="10">
        <f>SUM(B193:K193)</f>
        <v>3134.3</v>
      </c>
    </row>
    <row r="194" spans="1:12" hidden="1" x14ac:dyDescent="0.15">
      <c r="A194" s="46" t="s">
        <v>136</v>
      </c>
      <c r="B194" s="10">
        <v>0</v>
      </c>
      <c r="C194" s="10">
        <v>0</v>
      </c>
      <c r="D194" s="10">
        <v>0</v>
      </c>
      <c r="E194" s="10">
        <v>0</v>
      </c>
      <c r="F194" s="10">
        <v>678807.79</v>
      </c>
      <c r="G194" s="10">
        <v>20779.22</v>
      </c>
      <c r="H194" s="10">
        <v>27120.23</v>
      </c>
      <c r="I194" s="10">
        <v>20779.22</v>
      </c>
      <c r="J194" s="10">
        <v>20779.22</v>
      </c>
      <c r="K194" s="10">
        <v>0</v>
      </c>
      <c r="L194" s="10">
        <f>SUM(B194:K194)</f>
        <v>768265.67999999993</v>
      </c>
    </row>
    <row r="195" spans="1:12" hidden="1" x14ac:dyDescent="0.15">
      <c r="A195" s="47" t="s">
        <v>304</v>
      </c>
      <c r="B195" s="16">
        <f t="shared" ref="B195:L195" si="48">SUM(B193:B194)</f>
        <v>0</v>
      </c>
      <c r="C195" s="16">
        <f t="shared" si="48"/>
        <v>361.65</v>
      </c>
      <c r="D195" s="16">
        <f t="shared" si="48"/>
        <v>361.65</v>
      </c>
      <c r="E195" s="16">
        <f t="shared" si="48"/>
        <v>361.65</v>
      </c>
      <c r="F195" s="16">
        <f t="shared" si="48"/>
        <v>679169.44000000006</v>
      </c>
      <c r="G195" s="16">
        <f t="shared" si="48"/>
        <v>21140.870000000003</v>
      </c>
      <c r="H195" s="16">
        <f t="shared" si="48"/>
        <v>27481.88</v>
      </c>
      <c r="I195" s="16">
        <f t="shared" si="48"/>
        <v>21140.870000000003</v>
      </c>
      <c r="J195" s="16">
        <f t="shared" si="48"/>
        <v>21140.870000000003</v>
      </c>
      <c r="K195" s="16">
        <f t="shared" si="48"/>
        <v>241.1</v>
      </c>
      <c r="L195" s="16">
        <f t="shared" si="48"/>
        <v>771399.98</v>
      </c>
    </row>
    <row r="196" spans="1:12" hidden="1" x14ac:dyDescent="0.15">
      <c r="A196" s="45" t="s">
        <v>310</v>
      </c>
      <c r="B196" s="7"/>
      <c r="C196" s="7"/>
      <c r="D196" s="7"/>
      <c r="E196" s="7"/>
      <c r="F196" s="7"/>
      <c r="G196" s="7"/>
      <c r="H196" s="7"/>
      <c r="I196" s="7"/>
      <c r="J196" s="7"/>
      <c r="K196" s="7"/>
      <c r="L196" s="7"/>
    </row>
    <row r="197" spans="1:12" hidden="1" x14ac:dyDescent="0.15">
      <c r="A197" s="46" t="s">
        <v>111</v>
      </c>
      <c r="B197" s="10">
        <v>1533.18</v>
      </c>
      <c r="C197" s="10">
        <v>1533.18</v>
      </c>
      <c r="D197" s="10">
        <v>1533.18</v>
      </c>
      <c r="E197" s="10">
        <v>1533.18</v>
      </c>
      <c r="F197" s="10">
        <v>1396.38</v>
      </c>
      <c r="G197" s="10">
        <v>987.51</v>
      </c>
      <c r="H197" s="10">
        <v>169.59</v>
      </c>
      <c r="I197" s="10">
        <v>169.59</v>
      </c>
      <c r="J197" s="10">
        <v>169.59</v>
      </c>
      <c r="K197" s="10">
        <v>113.06</v>
      </c>
      <c r="L197" s="10">
        <f t="shared" ref="L197:L202" si="49">SUM(B197:K197)</f>
        <v>9138.44</v>
      </c>
    </row>
    <row r="198" spans="1:12" hidden="1" x14ac:dyDescent="0.15">
      <c r="A198" s="46" t="s">
        <v>112</v>
      </c>
      <c r="B198" s="10">
        <v>116867.18</v>
      </c>
      <c r="C198" s="10">
        <v>110366.1</v>
      </c>
      <c r="D198" s="10">
        <v>117084.29</v>
      </c>
      <c r="E198" s="10">
        <v>148787.70000000001</v>
      </c>
      <c r="F198" s="10">
        <v>184769.61</v>
      </c>
      <c r="G198" s="10">
        <v>199686.35</v>
      </c>
      <c r="H198" s="10">
        <v>216176.56</v>
      </c>
      <c r="I198" s="10">
        <v>287127.84000000003</v>
      </c>
      <c r="J198" s="10">
        <v>294897.26</v>
      </c>
      <c r="K198" s="10">
        <v>195275.59</v>
      </c>
      <c r="L198" s="10">
        <f t="shared" si="49"/>
        <v>1871038.4800000002</v>
      </c>
    </row>
    <row r="199" spans="1:12" hidden="1" x14ac:dyDescent="0.15">
      <c r="A199" s="46" t="s">
        <v>136</v>
      </c>
      <c r="B199" s="10">
        <v>720.18</v>
      </c>
      <c r="C199" s="10">
        <v>561.84</v>
      </c>
      <c r="D199" s="10">
        <v>561.84</v>
      </c>
      <c r="E199" s="10">
        <v>1776.36</v>
      </c>
      <c r="F199" s="10">
        <v>2383.62</v>
      </c>
      <c r="G199" s="10">
        <v>2383.62</v>
      </c>
      <c r="H199" s="10">
        <v>2340.36</v>
      </c>
      <c r="I199" s="10">
        <v>2526.36</v>
      </c>
      <c r="J199" s="10">
        <v>2356.23</v>
      </c>
      <c r="K199" s="10">
        <v>1537.5</v>
      </c>
      <c r="L199" s="10">
        <f t="shared" si="49"/>
        <v>17147.91</v>
      </c>
    </row>
    <row r="200" spans="1:12" hidden="1" x14ac:dyDescent="0.15">
      <c r="A200" s="46" t="s">
        <v>137</v>
      </c>
      <c r="B200" s="10">
        <v>2102.89</v>
      </c>
      <c r="C200" s="10">
        <v>1854.54</v>
      </c>
      <c r="D200" s="10">
        <v>1854.54</v>
      </c>
      <c r="E200" s="10">
        <v>1881.93</v>
      </c>
      <c r="F200" s="10">
        <v>3308.78</v>
      </c>
      <c r="G200" s="10">
        <v>3380.16</v>
      </c>
      <c r="H200" s="10">
        <v>3614.73</v>
      </c>
      <c r="I200" s="10">
        <v>3783.69</v>
      </c>
      <c r="J200" s="10">
        <v>3783.69</v>
      </c>
      <c r="K200" s="10">
        <v>2522.46</v>
      </c>
      <c r="L200" s="10">
        <f t="shared" si="49"/>
        <v>28087.409999999996</v>
      </c>
    </row>
    <row r="201" spans="1:12" hidden="1" x14ac:dyDescent="0.15">
      <c r="A201" s="46" t="s">
        <v>113</v>
      </c>
      <c r="B201" s="10">
        <v>78.599999999999994</v>
      </c>
      <c r="C201" s="10">
        <v>283.29000000000002</v>
      </c>
      <c r="D201" s="10">
        <v>283.29000000000002</v>
      </c>
      <c r="E201" s="10">
        <v>283.29000000000002</v>
      </c>
      <c r="F201" s="10">
        <v>283.29000000000002</v>
      </c>
      <c r="G201" s="10">
        <v>998.86</v>
      </c>
      <c r="H201" s="10">
        <v>1083.8900000000001</v>
      </c>
      <c r="I201" s="10">
        <v>1305.82</v>
      </c>
      <c r="J201" s="10">
        <v>1401.78</v>
      </c>
      <c r="K201" s="10">
        <v>934.52</v>
      </c>
      <c r="L201" s="10">
        <f t="shared" si="49"/>
        <v>6936.6299999999992</v>
      </c>
    </row>
    <row r="202" spans="1:12" hidden="1" x14ac:dyDescent="0.15">
      <c r="A202" s="46" t="s">
        <v>114</v>
      </c>
      <c r="B202" s="10">
        <v>1631.85</v>
      </c>
      <c r="C202" s="10">
        <v>1631.85</v>
      </c>
      <c r="D202" s="10">
        <v>1751.91</v>
      </c>
      <c r="E202" s="10">
        <v>1294.18</v>
      </c>
      <c r="F202" s="10">
        <v>258.57</v>
      </c>
      <c r="G202" s="10">
        <v>5545.71</v>
      </c>
      <c r="H202" s="10">
        <v>5545.71</v>
      </c>
      <c r="I202" s="10">
        <v>3783.29</v>
      </c>
      <c r="J202" s="10">
        <v>258.57</v>
      </c>
      <c r="K202" s="10">
        <v>172.38</v>
      </c>
      <c r="L202" s="10">
        <f t="shared" si="49"/>
        <v>21874.02</v>
      </c>
    </row>
    <row r="203" spans="1:12" hidden="1" x14ac:dyDescent="0.15">
      <c r="A203" s="47" t="s">
        <v>311</v>
      </c>
      <c r="B203" s="16">
        <f t="shared" ref="B203:L203" si="50">SUM(B197:B202)</f>
        <v>122933.87999999999</v>
      </c>
      <c r="C203" s="16">
        <f t="shared" si="50"/>
        <v>116230.79999999999</v>
      </c>
      <c r="D203" s="16">
        <f t="shared" si="50"/>
        <v>123069.04999999997</v>
      </c>
      <c r="E203" s="16">
        <f t="shared" si="50"/>
        <v>155556.63999999998</v>
      </c>
      <c r="F203" s="16">
        <f t="shared" si="50"/>
        <v>192400.25</v>
      </c>
      <c r="G203" s="16">
        <f t="shared" si="50"/>
        <v>212982.21</v>
      </c>
      <c r="H203" s="16">
        <f t="shared" si="50"/>
        <v>228930.84</v>
      </c>
      <c r="I203" s="16">
        <f t="shared" si="50"/>
        <v>298696.59000000003</v>
      </c>
      <c r="J203" s="16">
        <f t="shared" si="50"/>
        <v>302867.12000000005</v>
      </c>
      <c r="K203" s="16">
        <f t="shared" si="50"/>
        <v>200555.50999999998</v>
      </c>
      <c r="L203" s="16">
        <f t="shared" si="50"/>
        <v>1954222.89</v>
      </c>
    </row>
    <row r="204" spans="1:12" hidden="1" x14ac:dyDescent="0.15">
      <c r="A204" s="48" t="s">
        <v>312</v>
      </c>
      <c r="B204" s="16">
        <f t="shared" ref="B204:L204" si="51">SUM(B161,B165,B168,B174,B177,B180,B183,B191,B195,B203)</f>
        <v>317813.67</v>
      </c>
      <c r="C204" s="16">
        <f t="shared" si="51"/>
        <v>358522.22</v>
      </c>
      <c r="D204" s="16">
        <f t="shared" si="51"/>
        <v>413092.35000000003</v>
      </c>
      <c r="E204" s="16">
        <f t="shared" si="51"/>
        <v>537507.62</v>
      </c>
      <c r="F204" s="16">
        <f t="shared" si="51"/>
        <v>1481892.9500000002</v>
      </c>
      <c r="G204" s="16">
        <f t="shared" si="51"/>
        <v>869677.16999999993</v>
      </c>
      <c r="H204" s="16">
        <f t="shared" si="51"/>
        <v>888565.04999999993</v>
      </c>
      <c r="I204" s="16">
        <f t="shared" si="51"/>
        <v>964030.14999999991</v>
      </c>
      <c r="J204" s="16">
        <f t="shared" si="51"/>
        <v>969289.51</v>
      </c>
      <c r="K204" s="16">
        <f t="shared" si="51"/>
        <v>633643.91999999993</v>
      </c>
      <c r="L204" s="16">
        <f t="shared" si="51"/>
        <v>7434034.6100000003</v>
      </c>
    </row>
    <row r="205" spans="1:12" hidden="1" x14ac:dyDescent="0.15">
      <c r="A205" s="37" t="s">
        <v>270</v>
      </c>
      <c r="B205" s="16">
        <f t="shared" ref="B205:L205" si="52">SUM(B204)</f>
        <v>317813.67</v>
      </c>
      <c r="C205" s="16">
        <f t="shared" si="52"/>
        <v>358522.22</v>
      </c>
      <c r="D205" s="16">
        <f t="shared" si="52"/>
        <v>413092.35000000003</v>
      </c>
      <c r="E205" s="16">
        <f t="shared" si="52"/>
        <v>537507.62</v>
      </c>
      <c r="F205" s="16">
        <f t="shared" si="52"/>
        <v>1481892.9500000002</v>
      </c>
      <c r="G205" s="16">
        <f t="shared" si="52"/>
        <v>869677.16999999993</v>
      </c>
      <c r="H205" s="16">
        <f t="shared" si="52"/>
        <v>888565.04999999993</v>
      </c>
      <c r="I205" s="16">
        <f t="shared" si="52"/>
        <v>964030.14999999991</v>
      </c>
      <c r="J205" s="16">
        <f t="shared" si="52"/>
        <v>969289.51</v>
      </c>
      <c r="K205" s="16">
        <f t="shared" si="52"/>
        <v>633643.91999999993</v>
      </c>
      <c r="L205" s="16">
        <f t="shared" si="52"/>
        <v>7434034.6100000003</v>
      </c>
    </row>
    <row r="206" spans="1:12" x14ac:dyDescent="0.15">
      <c r="A206" s="44" t="s">
        <v>164</v>
      </c>
      <c r="B206" s="59">
        <f t="shared" ref="B206:L206" si="53">B77+B152+B205</f>
        <v>435703.35</v>
      </c>
      <c r="C206" s="59">
        <f t="shared" si="53"/>
        <v>474420.88999999996</v>
      </c>
      <c r="D206" s="59">
        <f t="shared" si="53"/>
        <v>527577.31000000006</v>
      </c>
      <c r="E206" s="59">
        <f t="shared" si="53"/>
        <v>651303.79</v>
      </c>
      <c r="F206" s="59">
        <f t="shared" si="53"/>
        <v>1586091.9200000002</v>
      </c>
      <c r="G206" s="59">
        <f t="shared" si="53"/>
        <v>986587.82</v>
      </c>
      <c r="H206" s="59">
        <f t="shared" si="53"/>
        <v>1041732.82</v>
      </c>
      <c r="I206" s="59">
        <f t="shared" si="53"/>
        <v>1138905.2599999998</v>
      </c>
      <c r="J206" s="59">
        <f t="shared" si="53"/>
        <v>1200424.23</v>
      </c>
      <c r="K206" s="59">
        <f t="shared" si="53"/>
        <v>810623.98</v>
      </c>
      <c r="L206" s="59">
        <f t="shared" si="53"/>
        <v>8853371.370000001</v>
      </c>
    </row>
    <row r="207" spans="1:12" x14ac:dyDescent="0.15">
      <c r="A207" s="49" t="s">
        <v>313</v>
      </c>
      <c r="B207" s="60">
        <f t="shared" ref="B207:L207" si="54">B41-B206</f>
        <v>-4726320.2399999993</v>
      </c>
      <c r="C207" s="60">
        <f t="shared" si="54"/>
        <v>-4870143.76</v>
      </c>
      <c r="D207" s="60">
        <f t="shared" si="54"/>
        <v>-5114955.6500000004</v>
      </c>
      <c r="E207" s="60">
        <f t="shared" si="54"/>
        <v>-5182335.3000000007</v>
      </c>
      <c r="F207" s="60">
        <f t="shared" si="54"/>
        <v>-6410197.3700000001</v>
      </c>
      <c r="G207" s="60">
        <f t="shared" si="54"/>
        <v>-6341511.2699999996</v>
      </c>
      <c r="H207" s="60">
        <f t="shared" si="54"/>
        <v>-6110600.9100000011</v>
      </c>
      <c r="I207" s="60">
        <f t="shared" si="54"/>
        <v>-6316720.8900000006</v>
      </c>
      <c r="J207" s="60">
        <f t="shared" si="54"/>
        <v>-6415371.290000001</v>
      </c>
      <c r="K207" s="60">
        <f t="shared" si="54"/>
        <v>-4285421.4300000006</v>
      </c>
      <c r="L207" s="60">
        <f t="shared" si="54"/>
        <v>-55773578.109999999</v>
      </c>
    </row>
    <row r="208" spans="1:12" x14ac:dyDescent="0.15">
      <c r="A208" s="52" t="s">
        <v>368</v>
      </c>
      <c r="B208" s="16">
        <f t="shared" ref="B208:L208" si="55">+B207+0</f>
        <v>-4726320.2399999993</v>
      </c>
      <c r="C208" s="16">
        <f t="shared" si="55"/>
        <v>-4870143.76</v>
      </c>
      <c r="D208" s="16">
        <f t="shared" si="55"/>
        <v>-5114955.6500000004</v>
      </c>
      <c r="E208" s="16">
        <f t="shared" si="55"/>
        <v>-5182335.3000000007</v>
      </c>
      <c r="F208" s="16">
        <f t="shared" si="55"/>
        <v>-6410197.3700000001</v>
      </c>
      <c r="G208" s="16">
        <f t="shared" si="55"/>
        <v>-6341511.2699999996</v>
      </c>
      <c r="H208" s="16">
        <f t="shared" si="55"/>
        <v>-6110600.9100000011</v>
      </c>
      <c r="I208" s="16">
        <f t="shared" si="55"/>
        <v>-6316720.8900000006</v>
      </c>
      <c r="J208" s="16">
        <f t="shared" si="55"/>
        <v>-6415371.290000001</v>
      </c>
      <c r="K208" s="16">
        <f t="shared" si="55"/>
        <v>-4285421.4300000006</v>
      </c>
      <c r="L208" s="16">
        <f t="shared" si="55"/>
        <v>-55773578.109999999</v>
      </c>
    </row>
    <row r="209" spans="1:12" ht="14" thickBot="1" x14ac:dyDescent="0.2">
      <c r="A209" s="55" t="s">
        <v>377</v>
      </c>
      <c r="B209" s="62">
        <f t="shared" ref="B209:L209" si="56">B207+0+0</f>
        <v>-4726320.2399999993</v>
      </c>
      <c r="C209" s="62">
        <f t="shared" si="56"/>
        <v>-4870143.76</v>
      </c>
      <c r="D209" s="62">
        <f t="shared" si="56"/>
        <v>-5114955.6500000004</v>
      </c>
      <c r="E209" s="62">
        <f t="shared" si="56"/>
        <v>-5182335.3000000007</v>
      </c>
      <c r="F209" s="62">
        <f t="shared" si="56"/>
        <v>-6410197.3700000001</v>
      </c>
      <c r="G209" s="62">
        <f t="shared" si="56"/>
        <v>-6341511.2699999996</v>
      </c>
      <c r="H209" s="62">
        <f t="shared" si="56"/>
        <v>-6110600.9100000011</v>
      </c>
      <c r="I209" s="62">
        <f t="shared" si="56"/>
        <v>-6316720.8900000006</v>
      </c>
      <c r="J209" s="62">
        <f t="shared" si="56"/>
        <v>-6415371.290000001</v>
      </c>
      <c r="K209" s="62">
        <f t="shared" si="56"/>
        <v>-4285421.4300000006</v>
      </c>
      <c r="L209" s="62">
        <f t="shared" si="56"/>
        <v>-55773578.109999999</v>
      </c>
    </row>
  </sheetData>
  <mergeCells count="6">
    <mergeCell ref="A6:L6"/>
    <mergeCell ref="A1:L1"/>
    <mergeCell ref="A2:L2"/>
    <mergeCell ref="A3:L3"/>
    <mergeCell ref="A4:L4"/>
    <mergeCell ref="A5:L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875"/>
  <sheetViews>
    <sheetView zoomScaleNormal="100" workbookViewId="0"/>
  </sheetViews>
  <sheetFormatPr baseColWidth="10" defaultColWidth="9" defaultRowHeight="11" x14ac:dyDescent="0.15"/>
  <cols>
    <col min="1" max="1" width="64.25" style="1" bestFit="1" customWidth="1"/>
    <col min="2" max="7" width="19" style="57" bestFit="1" customWidth="1"/>
    <col min="8" max="10" width="19.75" style="57" bestFit="1" customWidth="1"/>
    <col min="11" max="11" width="19" style="57" bestFit="1" customWidth="1"/>
    <col min="12" max="12" width="20.5" style="57" bestFit="1" customWidth="1"/>
    <col min="13" max="13" width="9" style="57"/>
    <col min="14" max="16384" width="9" style="1"/>
  </cols>
  <sheetData>
    <row r="1" spans="1:12" ht="13" x14ac:dyDescent="0.15">
      <c r="A1" s="31" t="s">
        <v>0</v>
      </c>
      <c r="B1" s="56"/>
      <c r="C1" s="56"/>
      <c r="D1" s="56"/>
      <c r="E1" s="56"/>
      <c r="F1" s="56"/>
      <c r="G1" s="56"/>
      <c r="H1" s="56"/>
      <c r="I1" s="56"/>
      <c r="J1" s="56"/>
      <c r="K1" s="56"/>
      <c r="L1" s="56"/>
    </row>
    <row r="2" spans="1:12" ht="13" x14ac:dyDescent="0.15">
      <c r="A2" s="31" t="s">
        <v>1</v>
      </c>
      <c r="B2" s="56"/>
      <c r="C2" s="56"/>
      <c r="D2" s="56"/>
      <c r="E2" s="56"/>
      <c r="F2" s="56"/>
      <c r="G2" s="56"/>
      <c r="H2" s="56"/>
      <c r="I2" s="56"/>
      <c r="J2" s="56"/>
      <c r="K2" s="56"/>
      <c r="L2" s="56"/>
    </row>
    <row r="3" spans="1:12" ht="13" x14ac:dyDescent="0.15">
      <c r="A3" s="31" t="s">
        <v>709</v>
      </c>
      <c r="B3" s="56"/>
      <c r="C3" s="56"/>
      <c r="D3" s="56"/>
      <c r="E3" s="56"/>
      <c r="F3" s="56"/>
      <c r="G3" s="56"/>
      <c r="H3" s="56"/>
      <c r="I3" s="56"/>
      <c r="J3" s="56"/>
      <c r="K3" s="56"/>
      <c r="L3" s="56"/>
    </row>
    <row r="4" spans="1:12" ht="13" x14ac:dyDescent="0.15">
      <c r="A4" s="31" t="s">
        <v>3</v>
      </c>
      <c r="B4" s="56"/>
      <c r="C4" s="56"/>
      <c r="D4" s="56"/>
      <c r="E4" s="56"/>
      <c r="F4" s="56"/>
      <c r="G4" s="56"/>
      <c r="H4" s="56"/>
      <c r="I4" s="56"/>
      <c r="J4" s="56"/>
      <c r="K4" s="56"/>
      <c r="L4" s="56"/>
    </row>
    <row r="5" spans="1:12" ht="13" x14ac:dyDescent="0.15">
      <c r="A5" s="31" t="s">
        <v>4</v>
      </c>
      <c r="B5" s="56"/>
      <c r="C5" s="56"/>
      <c r="D5" s="56"/>
      <c r="E5" s="56"/>
      <c r="F5" s="56"/>
      <c r="G5" s="56"/>
      <c r="H5" s="56"/>
      <c r="I5" s="56"/>
      <c r="J5" s="56"/>
      <c r="K5" s="56"/>
      <c r="L5" s="56"/>
    </row>
    <row r="6" spans="1:12" ht="13" x14ac:dyDescent="0.15">
      <c r="A6" s="31" t="s">
        <v>5</v>
      </c>
      <c r="B6" s="56"/>
      <c r="C6" s="56"/>
      <c r="D6" s="56"/>
      <c r="E6" s="56"/>
      <c r="F6" s="56"/>
      <c r="G6" s="56"/>
      <c r="H6" s="56"/>
      <c r="I6" s="56"/>
      <c r="J6" s="56"/>
      <c r="K6" s="56"/>
      <c r="L6" s="56"/>
    </row>
    <row r="7" spans="1:12" ht="13" x14ac:dyDescent="0.15">
      <c r="A7" s="32" t="s">
        <v>6</v>
      </c>
      <c r="B7" s="58" t="s">
        <v>7</v>
      </c>
      <c r="C7" s="58" t="s">
        <v>8</v>
      </c>
      <c r="D7" s="58" t="s">
        <v>9</v>
      </c>
      <c r="E7" s="58" t="s">
        <v>10</v>
      </c>
      <c r="F7" s="58" t="s">
        <v>11</v>
      </c>
      <c r="G7" s="58" t="s">
        <v>12</v>
      </c>
      <c r="H7" s="58" t="s">
        <v>13</v>
      </c>
      <c r="I7" s="58" t="s">
        <v>14</v>
      </c>
      <c r="J7" s="58" t="s">
        <v>15</v>
      </c>
      <c r="K7" s="58" t="s">
        <v>16</v>
      </c>
      <c r="L7" s="58" t="s">
        <v>17</v>
      </c>
    </row>
    <row r="8" spans="1:12" ht="13" x14ac:dyDescent="0.15">
      <c r="A8" s="32" t="s">
        <v>18</v>
      </c>
      <c r="B8" s="58" t="s">
        <v>19</v>
      </c>
      <c r="C8" s="58" t="s">
        <v>19</v>
      </c>
      <c r="D8" s="58" t="s">
        <v>19</v>
      </c>
      <c r="E8" s="58" t="s">
        <v>19</v>
      </c>
      <c r="F8" s="58" t="s">
        <v>19</v>
      </c>
      <c r="G8" s="58" t="s">
        <v>19</v>
      </c>
      <c r="H8" s="58" t="s">
        <v>19</v>
      </c>
      <c r="I8" s="58" t="s">
        <v>19</v>
      </c>
      <c r="J8" s="58" t="s">
        <v>19</v>
      </c>
      <c r="K8" s="58" t="s">
        <v>19</v>
      </c>
      <c r="L8" s="58" t="s">
        <v>19</v>
      </c>
    </row>
    <row r="9" spans="1:12" ht="13" x14ac:dyDescent="0.15">
      <c r="A9" s="33" t="s">
        <v>20</v>
      </c>
      <c r="B9" s="7"/>
      <c r="C9" s="7"/>
      <c r="D9" s="7"/>
      <c r="E9" s="7"/>
      <c r="F9" s="7"/>
      <c r="G9" s="7"/>
      <c r="H9" s="7"/>
      <c r="I9" s="7"/>
      <c r="J9" s="7"/>
      <c r="K9" s="7"/>
      <c r="L9" s="7"/>
    </row>
    <row r="10" spans="1:12" ht="13" x14ac:dyDescent="0.15">
      <c r="A10" s="34" t="s">
        <v>21</v>
      </c>
      <c r="B10" s="7">
        <v>53120600.960000001</v>
      </c>
      <c r="C10" s="7">
        <v>55302528.310000002</v>
      </c>
      <c r="D10" s="7">
        <v>59489573.100000001</v>
      </c>
      <c r="E10" s="7">
        <v>62914913.579999998</v>
      </c>
      <c r="F10" s="7">
        <v>64878322.289999999</v>
      </c>
      <c r="G10" s="7">
        <v>68153017.680000007</v>
      </c>
      <c r="H10" s="7">
        <v>71658415.069999993</v>
      </c>
      <c r="I10" s="7">
        <v>74199394.179999992</v>
      </c>
      <c r="J10" s="7">
        <v>75343283.179999992</v>
      </c>
      <c r="K10" s="7">
        <v>52372483.640000001</v>
      </c>
      <c r="L10" s="7">
        <v>637432531.99000001</v>
      </c>
    </row>
    <row r="11" spans="1:12" ht="13" hidden="1" x14ac:dyDescent="0.15">
      <c r="A11" s="35" t="s">
        <v>22</v>
      </c>
      <c r="B11" s="7"/>
      <c r="C11" s="7"/>
      <c r="D11" s="7"/>
      <c r="E11" s="7"/>
      <c r="F11" s="7"/>
      <c r="G11" s="7"/>
      <c r="H11" s="7"/>
      <c r="I11" s="7"/>
      <c r="J11" s="7"/>
      <c r="K11" s="7"/>
      <c r="L11" s="7"/>
    </row>
    <row r="12" spans="1:12" ht="13" hidden="1" x14ac:dyDescent="0.15">
      <c r="A12" s="36" t="s">
        <v>23</v>
      </c>
      <c r="B12" s="10">
        <v>696918.19</v>
      </c>
      <c r="C12" s="10">
        <v>709832.9</v>
      </c>
      <c r="D12" s="10">
        <v>632675.52</v>
      </c>
      <c r="E12" s="10">
        <v>780545.17</v>
      </c>
      <c r="F12" s="10">
        <v>609997.92000000004</v>
      </c>
      <c r="G12" s="10">
        <v>750821.63</v>
      </c>
      <c r="H12" s="10">
        <v>766605.77</v>
      </c>
      <c r="I12" s="10">
        <v>815840.3</v>
      </c>
      <c r="J12" s="10">
        <v>639643.55000000005</v>
      </c>
      <c r="K12" s="10">
        <v>395158.35</v>
      </c>
      <c r="L12" s="10">
        <f t="shared" ref="L12:L17" si="0">SUM(B12:K12)</f>
        <v>6798039.2999999989</v>
      </c>
    </row>
    <row r="13" spans="1:12" ht="13" hidden="1" x14ac:dyDescent="0.15">
      <c r="A13" s="36" t="s">
        <v>24</v>
      </c>
      <c r="B13" s="10">
        <v>-319.2</v>
      </c>
      <c r="C13" s="10">
        <v>0</v>
      </c>
      <c r="D13" s="10">
        <v>0</v>
      </c>
      <c r="E13" s="10">
        <v>0</v>
      </c>
      <c r="F13" s="10">
        <v>150000</v>
      </c>
      <c r="G13" s="10">
        <v>0</v>
      </c>
      <c r="H13" s="10">
        <v>150000</v>
      </c>
      <c r="I13" s="10">
        <v>2881.81</v>
      </c>
      <c r="J13" s="10">
        <v>125073.61</v>
      </c>
      <c r="K13" s="10">
        <v>151814.51999999999</v>
      </c>
      <c r="L13" s="10">
        <f t="shared" si="0"/>
        <v>579450.74</v>
      </c>
    </row>
    <row r="14" spans="1:12" ht="13" hidden="1" x14ac:dyDescent="0.15">
      <c r="A14" s="36" t="s">
        <v>25</v>
      </c>
      <c r="B14" s="10">
        <v>1017655.59</v>
      </c>
      <c r="C14" s="10">
        <v>914263.25</v>
      </c>
      <c r="D14" s="10">
        <v>660373.14</v>
      </c>
      <c r="E14" s="10">
        <v>681853.5</v>
      </c>
      <c r="F14" s="10">
        <v>587799.49</v>
      </c>
      <c r="G14" s="10">
        <v>511394.34</v>
      </c>
      <c r="H14" s="10">
        <v>455039.07</v>
      </c>
      <c r="I14" s="10">
        <v>423956.92</v>
      </c>
      <c r="J14" s="10">
        <v>343179.44</v>
      </c>
      <c r="K14" s="10">
        <v>232585.86</v>
      </c>
      <c r="L14" s="10">
        <f t="shared" si="0"/>
        <v>5828100.6000000006</v>
      </c>
    </row>
    <row r="15" spans="1:12" ht="13" hidden="1" x14ac:dyDescent="0.15">
      <c r="A15" s="36" t="s">
        <v>26</v>
      </c>
      <c r="B15" s="10">
        <v>2986667.37</v>
      </c>
      <c r="C15" s="10">
        <v>3286531.74</v>
      </c>
      <c r="D15" s="10">
        <v>3440098.95</v>
      </c>
      <c r="E15" s="10">
        <v>3362806.27</v>
      </c>
      <c r="F15" s="10">
        <v>2899944.37</v>
      </c>
      <c r="G15" s="10">
        <v>3191888.64</v>
      </c>
      <c r="H15" s="10">
        <v>3373493.22</v>
      </c>
      <c r="I15" s="10">
        <v>3217699.8</v>
      </c>
      <c r="J15" s="10">
        <v>3245934.17</v>
      </c>
      <c r="K15" s="10">
        <v>2255417.87</v>
      </c>
      <c r="L15" s="10">
        <f t="shared" si="0"/>
        <v>31260482.400000002</v>
      </c>
    </row>
    <row r="16" spans="1:12" ht="13" hidden="1" x14ac:dyDescent="0.15">
      <c r="A16" s="36" t="s">
        <v>27</v>
      </c>
      <c r="B16" s="10">
        <v>48419679.009999998</v>
      </c>
      <c r="C16" s="10">
        <v>50391900.420000002</v>
      </c>
      <c r="D16" s="10">
        <v>54756425.490000002</v>
      </c>
      <c r="E16" s="10">
        <v>58089708.640000001</v>
      </c>
      <c r="F16" s="10">
        <v>60630580.509999998</v>
      </c>
      <c r="G16" s="10">
        <v>63698913.07</v>
      </c>
      <c r="H16" s="10">
        <v>66913277.009999998</v>
      </c>
      <c r="I16" s="10">
        <v>69739015.349999994</v>
      </c>
      <c r="J16" s="10">
        <v>71002943.879999995</v>
      </c>
      <c r="K16" s="10">
        <v>49347474.960000001</v>
      </c>
      <c r="L16" s="10">
        <f t="shared" si="0"/>
        <v>592989918.34000003</v>
      </c>
    </row>
    <row r="17" spans="1:12" ht="13" hidden="1" x14ac:dyDescent="0.15">
      <c r="A17" s="36" t="s">
        <v>28</v>
      </c>
      <c r="B17" s="10">
        <v>0</v>
      </c>
      <c r="C17" s="10">
        <v>0</v>
      </c>
      <c r="D17" s="10">
        <v>0</v>
      </c>
      <c r="E17" s="10">
        <v>0</v>
      </c>
      <c r="F17" s="10">
        <v>0</v>
      </c>
      <c r="G17" s="10">
        <v>0</v>
      </c>
      <c r="H17" s="10">
        <v>0</v>
      </c>
      <c r="I17" s="10">
        <v>0</v>
      </c>
      <c r="J17" s="10">
        <v>-13491.47</v>
      </c>
      <c r="K17" s="10">
        <v>-9967.92</v>
      </c>
      <c r="L17" s="10">
        <f t="shared" si="0"/>
        <v>-23459.39</v>
      </c>
    </row>
    <row r="18" spans="1:12" ht="13" hidden="1" x14ac:dyDescent="0.15">
      <c r="A18" s="37" t="s">
        <v>22</v>
      </c>
      <c r="B18" s="16">
        <f t="shared" ref="B18:L18" si="1">SUM(B12:B17)</f>
        <v>53120600.960000001</v>
      </c>
      <c r="C18" s="16">
        <f t="shared" si="1"/>
        <v>55302528.310000002</v>
      </c>
      <c r="D18" s="16">
        <f t="shared" si="1"/>
        <v>59489573.100000001</v>
      </c>
      <c r="E18" s="16">
        <f t="shared" si="1"/>
        <v>62914913.579999998</v>
      </c>
      <c r="F18" s="16">
        <f t="shared" si="1"/>
        <v>64878322.289999999</v>
      </c>
      <c r="G18" s="16">
        <f t="shared" si="1"/>
        <v>68153017.680000007</v>
      </c>
      <c r="H18" s="16">
        <f t="shared" si="1"/>
        <v>71658415.069999993</v>
      </c>
      <c r="I18" s="16">
        <f t="shared" si="1"/>
        <v>74199394.179999992</v>
      </c>
      <c r="J18" s="16">
        <f t="shared" si="1"/>
        <v>75343283.179999992</v>
      </c>
      <c r="K18" s="16">
        <f t="shared" si="1"/>
        <v>52372483.640000001</v>
      </c>
      <c r="L18" s="16">
        <f t="shared" si="1"/>
        <v>637432531.99000001</v>
      </c>
    </row>
    <row r="19" spans="1:12" ht="13" hidden="1" x14ac:dyDescent="0.15">
      <c r="A19" s="35" t="s">
        <v>29</v>
      </c>
      <c r="B19" s="7"/>
      <c r="C19" s="7"/>
      <c r="D19" s="7"/>
      <c r="E19" s="7"/>
      <c r="F19" s="7"/>
      <c r="G19" s="7"/>
      <c r="H19" s="7"/>
      <c r="I19" s="7"/>
      <c r="J19" s="7"/>
      <c r="K19" s="7"/>
      <c r="L19" s="7"/>
    </row>
    <row r="20" spans="1:12" ht="13" hidden="1" x14ac:dyDescent="0.15">
      <c r="A20" s="36" t="s">
        <v>30</v>
      </c>
      <c r="B20" s="10">
        <v>249795.95</v>
      </c>
      <c r="C20" s="10">
        <v>283160.51</v>
      </c>
      <c r="D20" s="10">
        <v>363712.58</v>
      </c>
      <c r="E20" s="10">
        <v>361850.25</v>
      </c>
      <c r="F20" s="10">
        <v>250822.57</v>
      </c>
      <c r="G20" s="10">
        <v>238277.33</v>
      </c>
      <c r="H20" s="10">
        <v>257499.39</v>
      </c>
      <c r="I20" s="10">
        <v>232740</v>
      </c>
      <c r="J20" s="10">
        <v>134652.38</v>
      </c>
      <c r="K20" s="10">
        <v>95966.02</v>
      </c>
      <c r="L20" s="10">
        <f t="shared" ref="L20:L35" si="2">SUM(B20:K20)</f>
        <v>2468476.98</v>
      </c>
    </row>
    <row r="21" spans="1:12" ht="13" hidden="1" x14ac:dyDescent="0.15">
      <c r="A21" s="36" t="s">
        <v>31</v>
      </c>
      <c r="B21" s="10">
        <v>213264.87</v>
      </c>
      <c r="C21" s="10">
        <v>209952.01</v>
      </c>
      <c r="D21" s="10">
        <v>202211.43</v>
      </c>
      <c r="E21" s="10">
        <v>278338.86</v>
      </c>
      <c r="F21" s="10">
        <v>141845.04999999999</v>
      </c>
      <c r="G21" s="10">
        <v>136786.32999999999</v>
      </c>
      <c r="H21" s="10">
        <v>74408.070000000007</v>
      </c>
      <c r="I21" s="10">
        <v>98337.86</v>
      </c>
      <c r="J21" s="10">
        <v>101306.41</v>
      </c>
      <c r="K21" s="10">
        <v>131690.54999999999</v>
      </c>
      <c r="L21" s="10">
        <f t="shared" si="2"/>
        <v>1588141.4400000002</v>
      </c>
    </row>
    <row r="22" spans="1:12" ht="13" hidden="1" x14ac:dyDescent="0.15">
      <c r="A22" s="36" t="s">
        <v>32</v>
      </c>
      <c r="B22" s="10">
        <v>101793.52</v>
      </c>
      <c r="C22" s="10">
        <v>71112.929999999993</v>
      </c>
      <c r="D22" s="10">
        <v>81533.59</v>
      </c>
      <c r="E22" s="10">
        <v>118711.13</v>
      </c>
      <c r="F22" s="10">
        <v>75016.84</v>
      </c>
      <c r="G22" s="10">
        <v>96740.13</v>
      </c>
      <c r="H22" s="10">
        <v>94200.78</v>
      </c>
      <c r="I22" s="10">
        <v>145002.48000000001</v>
      </c>
      <c r="J22" s="10">
        <v>138318.73000000001</v>
      </c>
      <c r="K22" s="10">
        <v>109739.31</v>
      </c>
      <c r="L22" s="10">
        <f t="shared" si="2"/>
        <v>1032169.44</v>
      </c>
    </row>
    <row r="23" spans="1:12" ht="13" hidden="1" x14ac:dyDescent="0.15">
      <c r="A23" s="36" t="s">
        <v>33</v>
      </c>
      <c r="B23" s="10">
        <v>16652.86</v>
      </c>
      <c r="C23" s="10">
        <v>13884.12</v>
      </c>
      <c r="D23" s="10">
        <v>14409.26</v>
      </c>
      <c r="E23" s="10">
        <v>12702.56</v>
      </c>
      <c r="F23" s="10">
        <v>12851.13</v>
      </c>
      <c r="G23" s="10">
        <v>15244.73</v>
      </c>
      <c r="H23" s="10">
        <v>12033.89</v>
      </c>
      <c r="I23" s="10">
        <v>21302.12</v>
      </c>
      <c r="J23" s="10">
        <v>12983.05</v>
      </c>
      <c r="K23" s="10">
        <v>17906.400000000001</v>
      </c>
      <c r="L23" s="10">
        <f t="shared" si="2"/>
        <v>149970.12</v>
      </c>
    </row>
    <row r="24" spans="1:12" ht="13" hidden="1" x14ac:dyDescent="0.15">
      <c r="A24" s="36" t="s">
        <v>34</v>
      </c>
      <c r="B24" s="10">
        <v>2204612.63</v>
      </c>
      <c r="C24" s="10">
        <v>2521172.4700000002</v>
      </c>
      <c r="D24" s="10">
        <v>1644639.68</v>
      </c>
      <c r="E24" s="10">
        <v>2429494.04</v>
      </c>
      <c r="F24" s="10">
        <v>2233498.2200000002</v>
      </c>
      <c r="G24" s="10">
        <v>2250018.16</v>
      </c>
      <c r="H24" s="10">
        <v>2333197.31</v>
      </c>
      <c r="I24" s="10">
        <v>2649809.37</v>
      </c>
      <c r="J24" s="10">
        <v>2113364.6</v>
      </c>
      <c r="K24" s="10">
        <v>1943374.66</v>
      </c>
      <c r="L24" s="10">
        <f t="shared" si="2"/>
        <v>22323181.140000004</v>
      </c>
    </row>
    <row r="25" spans="1:12" ht="13" hidden="1" x14ac:dyDescent="0.15">
      <c r="A25" s="36" t="s">
        <v>35</v>
      </c>
      <c r="B25" s="10">
        <v>556078.96</v>
      </c>
      <c r="C25" s="10">
        <v>572197.57999999996</v>
      </c>
      <c r="D25" s="10">
        <v>487938</v>
      </c>
      <c r="E25" s="10">
        <v>795752.11</v>
      </c>
      <c r="F25" s="10">
        <v>564437.47</v>
      </c>
      <c r="G25" s="10">
        <v>629490.72</v>
      </c>
      <c r="H25" s="10">
        <v>580123.19999999995</v>
      </c>
      <c r="I25" s="10">
        <v>822751.95</v>
      </c>
      <c r="J25" s="10">
        <v>549600.78</v>
      </c>
      <c r="K25" s="10">
        <v>459386.03</v>
      </c>
      <c r="L25" s="10">
        <f t="shared" si="2"/>
        <v>6017756.8000000007</v>
      </c>
    </row>
    <row r="26" spans="1:12" ht="13" hidden="1" x14ac:dyDescent="0.15">
      <c r="A26" s="36" t="s">
        <v>36</v>
      </c>
      <c r="B26" s="10">
        <v>70591.64</v>
      </c>
      <c r="C26" s="10">
        <v>62941.15</v>
      </c>
      <c r="D26" s="10">
        <v>61605.86</v>
      </c>
      <c r="E26" s="10">
        <v>60163.9</v>
      </c>
      <c r="F26" s="10">
        <v>50334.27</v>
      </c>
      <c r="G26" s="10">
        <v>60447.08</v>
      </c>
      <c r="H26" s="10">
        <v>49792.62</v>
      </c>
      <c r="I26" s="10">
        <v>53519.18</v>
      </c>
      <c r="J26" s="10">
        <v>51935.53</v>
      </c>
      <c r="K26" s="10">
        <v>36490.86</v>
      </c>
      <c r="L26" s="10">
        <f t="shared" si="2"/>
        <v>557822.09</v>
      </c>
    </row>
    <row r="27" spans="1:12" ht="13" hidden="1" x14ac:dyDescent="0.15">
      <c r="A27" s="36" t="s">
        <v>37</v>
      </c>
      <c r="B27" s="10">
        <v>2109685.27</v>
      </c>
      <c r="C27" s="10">
        <v>2493228.23</v>
      </c>
      <c r="D27" s="10">
        <v>3096666.33</v>
      </c>
      <c r="E27" s="10">
        <v>3394170.84</v>
      </c>
      <c r="F27" s="10">
        <v>4299853.7300000004</v>
      </c>
      <c r="G27" s="10">
        <v>4310203.37</v>
      </c>
      <c r="H27" s="10">
        <v>7179184.5499999998</v>
      </c>
      <c r="I27" s="10">
        <v>6277620.1399999997</v>
      </c>
      <c r="J27" s="10">
        <v>7495637.7599999998</v>
      </c>
      <c r="K27" s="10">
        <v>4059451.56</v>
      </c>
      <c r="L27" s="10">
        <f t="shared" si="2"/>
        <v>44715701.780000001</v>
      </c>
    </row>
    <row r="28" spans="1:12" ht="13" hidden="1" x14ac:dyDescent="0.15">
      <c r="A28" s="36" t="s">
        <v>38</v>
      </c>
      <c r="B28" s="10">
        <v>241473.71</v>
      </c>
      <c r="C28" s="10">
        <v>209871.66</v>
      </c>
      <c r="D28" s="10">
        <v>167355.22</v>
      </c>
      <c r="E28" s="10">
        <v>169795.01</v>
      </c>
      <c r="F28" s="10">
        <v>227534.88</v>
      </c>
      <c r="G28" s="10">
        <v>231733.54</v>
      </c>
      <c r="H28" s="10">
        <v>217634.25</v>
      </c>
      <c r="I28" s="10">
        <v>241949.19</v>
      </c>
      <c r="J28" s="10">
        <v>222922.43</v>
      </c>
      <c r="K28" s="10">
        <v>241060.61</v>
      </c>
      <c r="L28" s="10">
        <f t="shared" si="2"/>
        <v>2171330.5</v>
      </c>
    </row>
    <row r="29" spans="1:12" ht="13" hidden="1" x14ac:dyDescent="0.15">
      <c r="A29" s="36" t="s">
        <v>39</v>
      </c>
      <c r="B29" s="10">
        <v>0</v>
      </c>
      <c r="C29" s="10">
        <v>72205.100000000006</v>
      </c>
      <c r="D29" s="10">
        <v>778523.04</v>
      </c>
      <c r="E29" s="10">
        <v>704841.69</v>
      </c>
      <c r="F29" s="10">
        <v>551122.27</v>
      </c>
      <c r="G29" s="10">
        <v>537239.51</v>
      </c>
      <c r="H29" s="10">
        <v>437178.12</v>
      </c>
      <c r="I29" s="10">
        <v>619079.93000000005</v>
      </c>
      <c r="J29" s="10">
        <v>428514.42</v>
      </c>
      <c r="K29" s="10">
        <v>250561.96</v>
      </c>
      <c r="L29" s="10">
        <f t="shared" si="2"/>
        <v>4379266.040000001</v>
      </c>
    </row>
    <row r="30" spans="1:12" ht="13" hidden="1" x14ac:dyDescent="0.15">
      <c r="A30" s="36" t="s">
        <v>40</v>
      </c>
      <c r="B30" s="10">
        <v>36078.800000000003</v>
      </c>
      <c r="C30" s="10">
        <v>35054.730000000003</v>
      </c>
      <c r="D30" s="10">
        <v>39325.949999999997</v>
      </c>
      <c r="E30" s="10">
        <v>43202.74</v>
      </c>
      <c r="F30" s="10">
        <v>51735.01</v>
      </c>
      <c r="G30" s="10">
        <v>49465.24</v>
      </c>
      <c r="H30" s="10">
        <v>38518</v>
      </c>
      <c r="I30" s="10">
        <v>46289.67</v>
      </c>
      <c r="J30" s="10">
        <v>34403.18</v>
      </c>
      <c r="K30" s="10">
        <v>28067.25</v>
      </c>
      <c r="L30" s="10">
        <f t="shared" si="2"/>
        <v>402140.56999999995</v>
      </c>
    </row>
    <row r="31" spans="1:12" ht="13" hidden="1" x14ac:dyDescent="0.15">
      <c r="A31" s="36" t="s">
        <v>41</v>
      </c>
      <c r="B31" s="10">
        <v>93644.160000000003</v>
      </c>
      <c r="C31" s="10">
        <v>122123.92</v>
      </c>
      <c r="D31" s="10">
        <v>119446.53</v>
      </c>
      <c r="E31" s="10">
        <v>116547.25</v>
      </c>
      <c r="F31" s="10">
        <v>109164.64</v>
      </c>
      <c r="G31" s="10">
        <v>105174.91</v>
      </c>
      <c r="H31" s="10">
        <v>83720.88</v>
      </c>
      <c r="I31" s="10">
        <v>121567.44</v>
      </c>
      <c r="J31" s="10">
        <v>90747.520000000004</v>
      </c>
      <c r="K31" s="10">
        <v>63093.53</v>
      </c>
      <c r="L31" s="10">
        <f t="shared" si="2"/>
        <v>1025230.78</v>
      </c>
    </row>
    <row r="32" spans="1:12" ht="13" hidden="1" x14ac:dyDescent="0.15">
      <c r="A32" s="36" t="s">
        <v>42</v>
      </c>
      <c r="B32" s="10">
        <v>60710.65</v>
      </c>
      <c r="C32" s="10">
        <v>59127.69</v>
      </c>
      <c r="D32" s="10">
        <v>61474.46</v>
      </c>
      <c r="E32" s="10">
        <v>73191.37</v>
      </c>
      <c r="F32" s="10">
        <v>57915.81</v>
      </c>
      <c r="G32" s="10">
        <v>59333.22</v>
      </c>
      <c r="H32" s="10">
        <v>27703.65</v>
      </c>
      <c r="I32" s="10">
        <v>43558.33</v>
      </c>
      <c r="J32" s="10">
        <v>17169.34</v>
      </c>
      <c r="K32" s="10">
        <v>27577.15</v>
      </c>
      <c r="L32" s="10">
        <f t="shared" si="2"/>
        <v>487761.67000000004</v>
      </c>
    </row>
    <row r="33" spans="1:12" ht="13" hidden="1" x14ac:dyDescent="0.15">
      <c r="A33" s="36" t="s">
        <v>43</v>
      </c>
      <c r="B33" s="10">
        <v>-6178248.04</v>
      </c>
      <c r="C33" s="10">
        <v>-6958448.9500000002</v>
      </c>
      <c r="D33" s="10">
        <v>-7336289.6900000004</v>
      </c>
      <c r="E33" s="10">
        <v>-8765612</v>
      </c>
      <c r="F33" s="10">
        <v>-8831667.4299999997</v>
      </c>
      <c r="G33" s="10">
        <v>-8947685.7400000002</v>
      </c>
      <c r="H33" s="10">
        <v>-11621842.65</v>
      </c>
      <c r="I33" s="10">
        <v>-11570254.710000001</v>
      </c>
      <c r="J33" s="10">
        <v>-11828562.74</v>
      </c>
      <c r="K33" s="10">
        <v>-7804766.1299999999</v>
      </c>
      <c r="L33" s="10">
        <f t="shared" si="2"/>
        <v>-89843378.079999998</v>
      </c>
    </row>
    <row r="34" spans="1:12" ht="13" hidden="1" x14ac:dyDescent="0.15">
      <c r="A34" s="36" t="s">
        <v>44</v>
      </c>
      <c r="B34" s="10">
        <v>223865.02</v>
      </c>
      <c r="C34" s="10">
        <v>232416.85</v>
      </c>
      <c r="D34" s="10">
        <v>217447.76</v>
      </c>
      <c r="E34" s="10">
        <v>206850.25</v>
      </c>
      <c r="F34" s="10">
        <v>205535.54</v>
      </c>
      <c r="G34" s="10">
        <v>227531.47</v>
      </c>
      <c r="H34" s="10">
        <v>205676.94</v>
      </c>
      <c r="I34" s="10">
        <v>190924.05</v>
      </c>
      <c r="J34" s="10">
        <v>196979.61</v>
      </c>
      <c r="K34" s="10">
        <v>179411.66</v>
      </c>
      <c r="L34" s="10">
        <f t="shared" si="2"/>
        <v>2086639.1499999997</v>
      </c>
    </row>
    <row r="35" spans="1:12" ht="13" hidden="1" x14ac:dyDescent="0.15">
      <c r="A35" s="36" t="s">
        <v>45</v>
      </c>
      <c r="B35" s="10">
        <v>0</v>
      </c>
      <c r="C35" s="10">
        <v>0</v>
      </c>
      <c r="D35" s="10">
        <v>0</v>
      </c>
      <c r="E35" s="10">
        <v>0</v>
      </c>
      <c r="F35" s="10">
        <v>0</v>
      </c>
      <c r="G35" s="10">
        <v>0</v>
      </c>
      <c r="H35" s="10">
        <v>30971</v>
      </c>
      <c r="I35" s="10">
        <v>5803</v>
      </c>
      <c r="J35" s="10">
        <v>240027</v>
      </c>
      <c r="K35" s="10">
        <v>160988.57999999999</v>
      </c>
      <c r="L35" s="10">
        <f t="shared" si="2"/>
        <v>437789.57999999996</v>
      </c>
    </row>
    <row r="36" spans="1:12" ht="13" hidden="1" x14ac:dyDescent="0.15">
      <c r="A36" s="37" t="s">
        <v>29</v>
      </c>
      <c r="B36" s="16">
        <f t="shared" ref="B36:L36" si="3">SUM(B20:B35)</f>
        <v>4.3655745685100555E-10</v>
      </c>
      <c r="C36" s="16">
        <f t="shared" si="3"/>
        <v>3.7834979593753815E-10</v>
      </c>
      <c r="D36" s="16">
        <f t="shared" si="3"/>
        <v>2.3283064365386963E-10</v>
      </c>
      <c r="E36" s="16">
        <f t="shared" si="3"/>
        <v>-1.862645149230957E-9</v>
      </c>
      <c r="F36" s="16">
        <f t="shared" si="3"/>
        <v>2.7648638933897018E-9</v>
      </c>
      <c r="G36" s="16">
        <f t="shared" si="3"/>
        <v>1.1932570487260818E-9</v>
      </c>
      <c r="H36" s="16">
        <f t="shared" si="3"/>
        <v>-1.3387762010097504E-9</v>
      </c>
      <c r="I36" s="16">
        <f t="shared" si="3"/>
        <v>-2.6193447411060333E-9</v>
      </c>
      <c r="J36" s="16">
        <f t="shared" si="3"/>
        <v>-1.280568540096283E-9</v>
      </c>
      <c r="K36" s="16">
        <f t="shared" si="3"/>
        <v>6.9849193096160889E-10</v>
      </c>
      <c r="L36" s="16">
        <f t="shared" si="3"/>
        <v>1.0360963642597198E-8</v>
      </c>
    </row>
    <row r="37" spans="1:12" ht="13" hidden="1" x14ac:dyDescent="0.15">
      <c r="A37" s="35" t="s">
        <v>46</v>
      </c>
      <c r="B37" s="7"/>
      <c r="C37" s="7"/>
      <c r="D37" s="7"/>
      <c r="E37" s="7"/>
      <c r="F37" s="7"/>
      <c r="G37" s="7"/>
      <c r="H37" s="7"/>
      <c r="I37" s="7"/>
      <c r="J37" s="7"/>
      <c r="K37" s="7"/>
      <c r="L37" s="7"/>
    </row>
    <row r="38" spans="1:12" ht="13" hidden="1" x14ac:dyDescent="0.15">
      <c r="A38" s="36" t="s">
        <v>47</v>
      </c>
      <c r="B38" s="10">
        <v>55642.96</v>
      </c>
      <c r="C38" s="10">
        <v>57219.76</v>
      </c>
      <c r="D38" s="10">
        <v>52084.36</v>
      </c>
      <c r="E38" s="10">
        <v>114533.86</v>
      </c>
      <c r="F38" s="10">
        <v>97593.96</v>
      </c>
      <c r="G38" s="10">
        <v>58824.62</v>
      </c>
      <c r="H38" s="10">
        <v>87676.7</v>
      </c>
      <c r="I38" s="10">
        <v>101545.05</v>
      </c>
      <c r="J38" s="10">
        <v>113675.65</v>
      </c>
      <c r="K38" s="10">
        <v>48771.45</v>
      </c>
      <c r="L38" s="10">
        <f t="shared" ref="L38:L52" si="4">SUM(B38:K38)</f>
        <v>787568.37</v>
      </c>
    </row>
    <row r="39" spans="1:12" ht="13" hidden="1" x14ac:dyDescent="0.15">
      <c r="A39" s="36" t="s">
        <v>48</v>
      </c>
      <c r="B39" s="10">
        <v>220158.31</v>
      </c>
      <c r="C39" s="10">
        <v>252117.26</v>
      </c>
      <c r="D39" s="10">
        <v>-162825.26</v>
      </c>
      <c r="E39" s="10">
        <v>265551.65999999997</v>
      </c>
      <c r="F39" s="10">
        <v>149450.01</v>
      </c>
      <c r="G39" s="10">
        <v>176839</v>
      </c>
      <c r="H39" s="10">
        <v>143559.18</v>
      </c>
      <c r="I39" s="10">
        <v>262741.12</v>
      </c>
      <c r="J39" s="10">
        <v>147613.97</v>
      </c>
      <c r="K39" s="10">
        <v>78257.03</v>
      </c>
      <c r="L39" s="10">
        <f t="shared" si="4"/>
        <v>1533462.2799999998</v>
      </c>
    </row>
    <row r="40" spans="1:12" ht="13" hidden="1" x14ac:dyDescent="0.15">
      <c r="A40" s="36" t="s">
        <v>49</v>
      </c>
      <c r="B40" s="10">
        <v>-730956.72</v>
      </c>
      <c r="C40" s="10">
        <v>-827950.58</v>
      </c>
      <c r="D40" s="10">
        <v>-571846.06999999995</v>
      </c>
      <c r="E40" s="10">
        <v>-1111779.69</v>
      </c>
      <c r="F40" s="10">
        <v>-1072502.04</v>
      </c>
      <c r="G40" s="10">
        <v>-1064830.78</v>
      </c>
      <c r="H40" s="10">
        <v>-1461670.62</v>
      </c>
      <c r="I40" s="10">
        <v>-1492273.1</v>
      </c>
      <c r="J40" s="10">
        <v>-1533693.87</v>
      </c>
      <c r="K40" s="10">
        <v>-860687.3</v>
      </c>
      <c r="L40" s="10">
        <f t="shared" si="4"/>
        <v>-10728190.77</v>
      </c>
    </row>
    <row r="41" spans="1:12" ht="13" hidden="1" x14ac:dyDescent="0.15">
      <c r="A41" s="36" t="s">
        <v>50</v>
      </c>
      <c r="B41" s="10">
        <v>24979.599999999999</v>
      </c>
      <c r="C41" s="10">
        <v>28316.05</v>
      </c>
      <c r="D41" s="10">
        <v>36371.269999999997</v>
      </c>
      <c r="E41" s="10">
        <v>36185.03</v>
      </c>
      <c r="F41" s="10">
        <v>25082.25</v>
      </c>
      <c r="G41" s="10">
        <v>23827.73</v>
      </c>
      <c r="H41" s="10">
        <v>25749.94</v>
      </c>
      <c r="I41" s="10">
        <v>23274</v>
      </c>
      <c r="J41" s="10">
        <v>13465.23</v>
      </c>
      <c r="K41" s="10">
        <v>9596.6</v>
      </c>
      <c r="L41" s="10">
        <f t="shared" si="4"/>
        <v>246847.7</v>
      </c>
    </row>
    <row r="42" spans="1:12" ht="13" hidden="1" x14ac:dyDescent="0.15">
      <c r="A42" s="36" t="s">
        <v>51</v>
      </c>
      <c r="B42" s="10">
        <v>31989.72</v>
      </c>
      <c r="C42" s="10">
        <v>31492.799999999999</v>
      </c>
      <c r="D42" s="10">
        <v>30331.71</v>
      </c>
      <c r="E42" s="10">
        <v>41750.83</v>
      </c>
      <c r="F42" s="10">
        <v>21276.76</v>
      </c>
      <c r="G42" s="10">
        <v>20517.95</v>
      </c>
      <c r="H42" s="10">
        <v>11161.21</v>
      </c>
      <c r="I42" s="10">
        <v>14750.68</v>
      </c>
      <c r="J42" s="10">
        <v>15195.95</v>
      </c>
      <c r="K42" s="10">
        <v>19753.580000000002</v>
      </c>
      <c r="L42" s="10">
        <f t="shared" si="4"/>
        <v>238221.19</v>
      </c>
    </row>
    <row r="43" spans="1:12" ht="13" hidden="1" x14ac:dyDescent="0.15">
      <c r="A43" s="36" t="s">
        <v>52</v>
      </c>
      <c r="B43" s="10">
        <v>10179.35</v>
      </c>
      <c r="C43" s="10">
        <v>7111.29</v>
      </c>
      <c r="D43" s="10">
        <v>8153.36</v>
      </c>
      <c r="E43" s="10">
        <v>11871.12</v>
      </c>
      <c r="F43" s="10">
        <v>7501.69</v>
      </c>
      <c r="G43" s="10">
        <v>9674.01</v>
      </c>
      <c r="H43" s="10">
        <v>9420.08</v>
      </c>
      <c r="I43" s="10">
        <v>14500.25</v>
      </c>
      <c r="J43" s="10">
        <v>13831.87</v>
      </c>
      <c r="K43" s="10">
        <v>10973.94</v>
      </c>
      <c r="L43" s="10">
        <f t="shared" si="4"/>
        <v>103216.96000000001</v>
      </c>
    </row>
    <row r="44" spans="1:12" ht="13" hidden="1" x14ac:dyDescent="0.15">
      <c r="A44" s="36" t="s">
        <v>53</v>
      </c>
      <c r="B44" s="10">
        <v>1665.29</v>
      </c>
      <c r="C44" s="10">
        <v>1388.41</v>
      </c>
      <c r="D44" s="10">
        <v>1440.92</v>
      </c>
      <c r="E44" s="10">
        <v>1270.26</v>
      </c>
      <c r="F44" s="10">
        <v>1285.1099999999999</v>
      </c>
      <c r="G44" s="10">
        <v>1524.46</v>
      </c>
      <c r="H44" s="10">
        <v>1203.3800000000001</v>
      </c>
      <c r="I44" s="10">
        <v>2130.21</v>
      </c>
      <c r="J44" s="10">
        <v>1298.3</v>
      </c>
      <c r="K44" s="10">
        <v>1790.64</v>
      </c>
      <c r="L44" s="10">
        <f t="shared" si="4"/>
        <v>14996.98</v>
      </c>
    </row>
    <row r="45" spans="1:12" ht="13" hidden="1" x14ac:dyDescent="0.15">
      <c r="A45" s="36" t="s">
        <v>54</v>
      </c>
      <c r="B45" s="10">
        <v>316452.81</v>
      </c>
      <c r="C45" s="10">
        <v>373984.23</v>
      </c>
      <c r="D45" s="10">
        <v>464499.95</v>
      </c>
      <c r="E45" s="10">
        <v>505606.62</v>
      </c>
      <c r="F45" s="10">
        <v>644978.04</v>
      </c>
      <c r="G45" s="10">
        <v>646530.51</v>
      </c>
      <c r="H45" s="10">
        <v>1076877.7</v>
      </c>
      <c r="I45" s="10">
        <v>941643.02</v>
      </c>
      <c r="J45" s="10">
        <v>1124345.68</v>
      </c>
      <c r="K45" s="10">
        <v>608917.73</v>
      </c>
      <c r="L45" s="10">
        <f t="shared" si="4"/>
        <v>6703836.290000001</v>
      </c>
    </row>
    <row r="46" spans="1:12" ht="13" hidden="1" x14ac:dyDescent="0.15">
      <c r="A46" s="36" t="s">
        <v>55</v>
      </c>
      <c r="B46" s="10">
        <v>22386.5</v>
      </c>
      <c r="C46" s="10">
        <v>23241.68</v>
      </c>
      <c r="D46" s="10">
        <v>21744.78</v>
      </c>
      <c r="E46" s="10">
        <v>20685.02</v>
      </c>
      <c r="F46" s="10">
        <v>20553.55</v>
      </c>
      <c r="G46" s="10">
        <v>22753.14</v>
      </c>
      <c r="H46" s="10">
        <v>20567.689999999999</v>
      </c>
      <c r="I46" s="10">
        <v>19092.41</v>
      </c>
      <c r="J46" s="10">
        <v>19697.96</v>
      </c>
      <c r="K46" s="10">
        <v>17941.169999999998</v>
      </c>
      <c r="L46" s="10">
        <f t="shared" si="4"/>
        <v>208663.89999999997</v>
      </c>
    </row>
    <row r="47" spans="1:12" ht="13" hidden="1" x14ac:dyDescent="0.15">
      <c r="A47" s="36" t="s">
        <v>56</v>
      </c>
      <c r="B47" s="10">
        <v>24147.37</v>
      </c>
      <c r="C47" s="10">
        <v>20987.17</v>
      </c>
      <c r="D47" s="10">
        <v>16735.52</v>
      </c>
      <c r="E47" s="10">
        <v>16979.5</v>
      </c>
      <c r="F47" s="10">
        <v>22753.49</v>
      </c>
      <c r="G47" s="10">
        <v>23173.360000000001</v>
      </c>
      <c r="H47" s="10">
        <v>21763.43</v>
      </c>
      <c r="I47" s="10">
        <v>24194.91</v>
      </c>
      <c r="J47" s="10">
        <v>22292.240000000002</v>
      </c>
      <c r="K47" s="10">
        <v>24106.06</v>
      </c>
      <c r="L47" s="10">
        <f t="shared" si="4"/>
        <v>217133.05</v>
      </c>
    </row>
    <row r="48" spans="1:12" ht="13" hidden="1" x14ac:dyDescent="0.15">
      <c r="A48" s="36" t="s">
        <v>57</v>
      </c>
      <c r="B48" s="10">
        <v>0</v>
      </c>
      <c r="C48" s="10">
        <v>7220.51</v>
      </c>
      <c r="D48" s="10">
        <v>77852.3</v>
      </c>
      <c r="E48" s="10">
        <v>70484.179999999993</v>
      </c>
      <c r="F48" s="10">
        <v>55112.23</v>
      </c>
      <c r="G48" s="10">
        <v>53723.94</v>
      </c>
      <c r="H48" s="10">
        <v>43717.81</v>
      </c>
      <c r="I48" s="10">
        <v>61907.99</v>
      </c>
      <c r="J48" s="10">
        <v>42851.44</v>
      </c>
      <c r="K48" s="10">
        <v>25056.2</v>
      </c>
      <c r="L48" s="10">
        <f t="shared" si="4"/>
        <v>437926.60000000003</v>
      </c>
    </row>
    <row r="49" spans="1:12" ht="13" hidden="1" x14ac:dyDescent="0.15">
      <c r="A49" s="36" t="s">
        <v>58</v>
      </c>
      <c r="B49" s="10">
        <v>3607.88</v>
      </c>
      <c r="C49" s="10">
        <v>3505.47</v>
      </c>
      <c r="D49" s="10">
        <v>3932.6</v>
      </c>
      <c r="E49" s="10">
        <v>4320.2700000000004</v>
      </c>
      <c r="F49" s="10">
        <v>5173.5</v>
      </c>
      <c r="G49" s="10">
        <v>4946.53</v>
      </c>
      <c r="H49" s="10">
        <v>3851.8</v>
      </c>
      <c r="I49" s="10">
        <v>4628.97</v>
      </c>
      <c r="J49" s="10">
        <v>3440.32</v>
      </c>
      <c r="K49" s="10">
        <v>2806.73</v>
      </c>
      <c r="L49" s="10">
        <f t="shared" si="4"/>
        <v>40214.07</v>
      </c>
    </row>
    <row r="50" spans="1:12" ht="13" hidden="1" x14ac:dyDescent="0.15">
      <c r="A50" s="36" t="s">
        <v>59</v>
      </c>
      <c r="B50" s="10">
        <v>6616.7</v>
      </c>
      <c r="C50" s="10">
        <v>9159.07</v>
      </c>
      <c r="D50" s="10">
        <v>9216.5300000000007</v>
      </c>
      <c r="E50" s="10">
        <v>9205.7999999999993</v>
      </c>
      <c r="F50" s="10">
        <v>10916.45</v>
      </c>
      <c r="G50" s="10">
        <v>10517.5</v>
      </c>
      <c r="H50" s="10">
        <v>8372.08</v>
      </c>
      <c r="I50" s="10">
        <v>12156.75</v>
      </c>
      <c r="J50" s="10">
        <v>9074.77</v>
      </c>
      <c r="K50" s="10">
        <v>6309.36</v>
      </c>
      <c r="L50" s="10">
        <f t="shared" si="4"/>
        <v>91545.010000000009</v>
      </c>
    </row>
    <row r="51" spans="1:12" ht="13" hidden="1" x14ac:dyDescent="0.15">
      <c r="A51" s="36" t="s">
        <v>60</v>
      </c>
      <c r="B51" s="10">
        <v>6071.07</v>
      </c>
      <c r="C51" s="10">
        <v>5912.76</v>
      </c>
      <c r="D51" s="10">
        <v>6147.44</v>
      </c>
      <c r="E51" s="10">
        <v>7319.15</v>
      </c>
      <c r="F51" s="10">
        <v>5791.58</v>
      </c>
      <c r="G51" s="10">
        <v>5933.32</v>
      </c>
      <c r="H51" s="10">
        <v>2770.36</v>
      </c>
      <c r="I51" s="10">
        <v>4355.83</v>
      </c>
      <c r="J51" s="10">
        <v>1716.93</v>
      </c>
      <c r="K51" s="10">
        <v>2757.72</v>
      </c>
      <c r="L51" s="10">
        <f t="shared" si="4"/>
        <v>48776.160000000003</v>
      </c>
    </row>
    <row r="52" spans="1:12" ht="13" hidden="1" x14ac:dyDescent="0.15">
      <c r="A52" s="36" t="s">
        <v>61</v>
      </c>
      <c r="B52" s="10">
        <v>7059.16</v>
      </c>
      <c r="C52" s="10">
        <v>6294.12</v>
      </c>
      <c r="D52" s="10">
        <v>6160.59</v>
      </c>
      <c r="E52" s="10">
        <v>6016.39</v>
      </c>
      <c r="F52" s="10">
        <v>5033.42</v>
      </c>
      <c r="G52" s="10">
        <v>6044.71</v>
      </c>
      <c r="H52" s="10">
        <v>4979.26</v>
      </c>
      <c r="I52" s="10">
        <v>5351.91</v>
      </c>
      <c r="J52" s="10">
        <v>5193.5600000000004</v>
      </c>
      <c r="K52" s="10">
        <v>3649.09</v>
      </c>
      <c r="L52" s="10">
        <f t="shared" si="4"/>
        <v>55782.209999999992</v>
      </c>
    </row>
    <row r="53" spans="1:12" ht="13" hidden="1" x14ac:dyDescent="0.15">
      <c r="A53" s="37" t="s">
        <v>46</v>
      </c>
      <c r="B53" s="16">
        <f t="shared" ref="B53:L53" si="5">SUM(B38:B52)</f>
        <v>-5.0931703299283981E-11</v>
      </c>
      <c r="C53" s="16">
        <f t="shared" si="5"/>
        <v>-2.6375346351414919E-11</v>
      </c>
      <c r="D53" s="16">
        <f t="shared" si="5"/>
        <v>5.3660187404602766E-11</v>
      </c>
      <c r="E53" s="16">
        <f t="shared" si="5"/>
        <v>5.7298166211694479E-11</v>
      </c>
      <c r="F53" s="16">
        <f t="shared" si="5"/>
        <v>-7.6397554948925972E-11</v>
      </c>
      <c r="G53" s="16">
        <f t="shared" si="5"/>
        <v>-1.1550582712516189E-10</v>
      </c>
      <c r="H53" s="16">
        <f t="shared" si="5"/>
        <v>-4.0017766878008842E-10</v>
      </c>
      <c r="I53" s="16">
        <f t="shared" si="5"/>
        <v>-2.4556356947869062E-10</v>
      </c>
      <c r="J53" s="16">
        <f t="shared" si="5"/>
        <v>2.8194335754960775E-11</v>
      </c>
      <c r="K53" s="16">
        <f t="shared" si="5"/>
        <v>-1.9508661353029311E-10</v>
      </c>
      <c r="L53" s="16">
        <f t="shared" si="5"/>
        <v>2.7939677238464355E-9</v>
      </c>
    </row>
    <row r="54" spans="1:12" ht="13" hidden="1" x14ac:dyDescent="0.15">
      <c r="A54" s="38" t="s">
        <v>21</v>
      </c>
      <c r="B54" s="16">
        <f t="shared" ref="B54:L54" si="6">B18+B36+B53</f>
        <v>53120600.960000001</v>
      </c>
      <c r="C54" s="16">
        <f t="shared" si="6"/>
        <v>55302528.310000002</v>
      </c>
      <c r="D54" s="16">
        <f t="shared" si="6"/>
        <v>59489573.100000001</v>
      </c>
      <c r="E54" s="16">
        <f t="shared" si="6"/>
        <v>62914913.579999998</v>
      </c>
      <c r="F54" s="16">
        <f t="shared" si="6"/>
        <v>64878322.289999999</v>
      </c>
      <c r="G54" s="16">
        <f t="shared" si="6"/>
        <v>68153017.680000007</v>
      </c>
      <c r="H54" s="16">
        <f t="shared" si="6"/>
        <v>71658415.069999993</v>
      </c>
      <c r="I54" s="16">
        <f t="shared" si="6"/>
        <v>74199394.179999992</v>
      </c>
      <c r="J54" s="16">
        <f t="shared" si="6"/>
        <v>75343283.179999992</v>
      </c>
      <c r="K54" s="16">
        <f t="shared" si="6"/>
        <v>52372483.640000001</v>
      </c>
      <c r="L54" s="16">
        <f t="shared" si="6"/>
        <v>637432531.99000001</v>
      </c>
    </row>
    <row r="55" spans="1:12" ht="13" x14ac:dyDescent="0.15">
      <c r="A55" s="34" t="s">
        <v>62</v>
      </c>
      <c r="B55" s="7">
        <v>7501688.8300000019</v>
      </c>
      <c r="C55" s="7">
        <v>7222277.8499999996</v>
      </c>
      <c r="D55" s="7">
        <v>7522127.6200000001</v>
      </c>
      <c r="E55" s="7">
        <v>8909582.0199999958</v>
      </c>
      <c r="F55" s="7">
        <v>9815903.2600000016</v>
      </c>
      <c r="G55" s="7">
        <v>9445043.8099999987</v>
      </c>
      <c r="H55" s="7">
        <v>9977655.8699999992</v>
      </c>
      <c r="I55" s="7">
        <v>10406641.550000001</v>
      </c>
      <c r="J55" s="7">
        <v>10453898.940000001</v>
      </c>
      <c r="K55" s="7">
        <v>5746282.4199999999</v>
      </c>
      <c r="L55" s="7">
        <v>87001102.170000002</v>
      </c>
    </row>
    <row r="56" spans="1:12" ht="13" hidden="1" x14ac:dyDescent="0.15">
      <c r="A56" s="35" t="s">
        <v>63</v>
      </c>
      <c r="B56" s="7"/>
      <c r="C56" s="7"/>
      <c r="D56" s="7"/>
      <c r="E56" s="7"/>
      <c r="F56" s="7"/>
      <c r="G56" s="7"/>
      <c r="H56" s="7"/>
      <c r="I56" s="7"/>
      <c r="J56" s="7"/>
      <c r="K56" s="7"/>
      <c r="L56" s="7"/>
    </row>
    <row r="57" spans="1:12" ht="13" hidden="1" x14ac:dyDescent="0.15">
      <c r="A57" s="36" t="s">
        <v>64</v>
      </c>
      <c r="B57" s="10">
        <v>73525.42</v>
      </c>
      <c r="C57" s="10">
        <v>60453.760000000002</v>
      </c>
      <c r="D57" s="10">
        <v>0</v>
      </c>
      <c r="E57" s="10">
        <v>0</v>
      </c>
      <c r="F57" s="10">
        <v>0</v>
      </c>
      <c r="G57" s="10">
        <v>0</v>
      </c>
      <c r="H57" s="10">
        <v>0</v>
      </c>
      <c r="I57" s="10">
        <v>0</v>
      </c>
      <c r="J57" s="10">
        <v>0</v>
      </c>
      <c r="K57" s="10">
        <v>0</v>
      </c>
      <c r="L57" s="10">
        <f>SUM(B57:K57)</f>
        <v>133979.18</v>
      </c>
    </row>
    <row r="58" spans="1:12" ht="13" hidden="1" x14ac:dyDescent="0.15">
      <c r="A58" s="36" t="s">
        <v>65</v>
      </c>
      <c r="B58" s="10">
        <v>0</v>
      </c>
      <c r="C58" s="10">
        <v>0</v>
      </c>
      <c r="D58" s="10">
        <v>910</v>
      </c>
      <c r="E58" s="10">
        <v>0</v>
      </c>
      <c r="F58" s="10">
        <v>0</v>
      </c>
      <c r="G58" s="10">
        <v>0</v>
      </c>
      <c r="H58" s="10">
        <v>0</v>
      </c>
      <c r="I58" s="10">
        <v>0</v>
      </c>
      <c r="J58" s="10">
        <v>0</v>
      </c>
      <c r="K58" s="10">
        <v>0</v>
      </c>
      <c r="L58" s="10">
        <f>SUM(B58:K58)</f>
        <v>910</v>
      </c>
    </row>
    <row r="59" spans="1:12" ht="13" hidden="1" x14ac:dyDescent="0.15">
      <c r="A59" s="39" t="s">
        <v>66</v>
      </c>
      <c r="B59" s="21">
        <f t="shared" ref="B59:L59" si="7">SUM(B57:B58)</f>
        <v>73525.42</v>
      </c>
      <c r="C59" s="21">
        <f t="shared" si="7"/>
        <v>60453.760000000002</v>
      </c>
      <c r="D59" s="21">
        <f t="shared" si="7"/>
        <v>910</v>
      </c>
      <c r="E59" s="21">
        <f t="shared" si="7"/>
        <v>0</v>
      </c>
      <c r="F59" s="21">
        <f t="shared" si="7"/>
        <v>0</v>
      </c>
      <c r="G59" s="21">
        <f t="shared" si="7"/>
        <v>0</v>
      </c>
      <c r="H59" s="21">
        <f t="shared" si="7"/>
        <v>0</v>
      </c>
      <c r="I59" s="21">
        <f t="shared" si="7"/>
        <v>0</v>
      </c>
      <c r="J59" s="21">
        <f t="shared" si="7"/>
        <v>0</v>
      </c>
      <c r="K59" s="21">
        <f t="shared" si="7"/>
        <v>0</v>
      </c>
      <c r="L59" s="21">
        <f t="shared" si="7"/>
        <v>134889.18</v>
      </c>
    </row>
    <row r="60" spans="1:12" ht="13" hidden="1" x14ac:dyDescent="0.15">
      <c r="A60" s="35" t="s">
        <v>67</v>
      </c>
      <c r="B60" s="7"/>
      <c r="C60" s="7"/>
      <c r="D60" s="7"/>
      <c r="E60" s="7"/>
      <c r="F60" s="7"/>
      <c r="G60" s="7"/>
      <c r="H60" s="7"/>
      <c r="I60" s="7"/>
      <c r="J60" s="7"/>
      <c r="K60" s="7"/>
      <c r="L60" s="7"/>
    </row>
    <row r="61" spans="1:12" ht="13" hidden="1" x14ac:dyDescent="0.15">
      <c r="A61" s="36" t="s">
        <v>64</v>
      </c>
      <c r="B61" s="10">
        <v>0</v>
      </c>
      <c r="C61" s="10">
        <v>4875</v>
      </c>
      <c r="D61" s="10">
        <v>0</v>
      </c>
      <c r="E61" s="10">
        <v>0</v>
      </c>
      <c r="F61" s="10">
        <v>0</v>
      </c>
      <c r="G61" s="10">
        <v>0</v>
      </c>
      <c r="H61" s="10">
        <v>0</v>
      </c>
      <c r="I61" s="10">
        <v>0</v>
      </c>
      <c r="J61" s="10">
        <v>0</v>
      </c>
      <c r="K61" s="10">
        <v>0</v>
      </c>
      <c r="L61" s="10">
        <f>SUM(B61:K61)</f>
        <v>4875</v>
      </c>
    </row>
    <row r="62" spans="1:12" ht="13" hidden="1" x14ac:dyDescent="0.15">
      <c r="A62" s="36" t="s">
        <v>65</v>
      </c>
      <c r="B62" s="10">
        <v>0</v>
      </c>
      <c r="C62" s="10">
        <v>7160</v>
      </c>
      <c r="D62" s="10">
        <v>0</v>
      </c>
      <c r="E62" s="10">
        <v>0</v>
      </c>
      <c r="F62" s="10">
        <v>0</v>
      </c>
      <c r="G62" s="10">
        <v>0</v>
      </c>
      <c r="H62" s="10">
        <v>0</v>
      </c>
      <c r="I62" s="10">
        <v>0</v>
      </c>
      <c r="J62" s="10">
        <v>0</v>
      </c>
      <c r="K62" s="10">
        <v>0</v>
      </c>
      <c r="L62" s="10">
        <f>SUM(B62:K62)</f>
        <v>7160</v>
      </c>
    </row>
    <row r="63" spans="1:12" ht="13" hidden="1" x14ac:dyDescent="0.15">
      <c r="A63" s="39" t="s">
        <v>68</v>
      </c>
      <c r="B63" s="21">
        <f t="shared" ref="B63:L63" si="8">SUM(B61:B62)</f>
        <v>0</v>
      </c>
      <c r="C63" s="21">
        <f t="shared" si="8"/>
        <v>12035</v>
      </c>
      <c r="D63" s="21">
        <f t="shared" si="8"/>
        <v>0</v>
      </c>
      <c r="E63" s="21">
        <f t="shared" si="8"/>
        <v>0</v>
      </c>
      <c r="F63" s="21">
        <f t="shared" si="8"/>
        <v>0</v>
      </c>
      <c r="G63" s="21">
        <f t="shared" si="8"/>
        <v>0</v>
      </c>
      <c r="H63" s="21">
        <f t="shared" si="8"/>
        <v>0</v>
      </c>
      <c r="I63" s="21">
        <f t="shared" si="8"/>
        <v>0</v>
      </c>
      <c r="J63" s="21">
        <f t="shared" si="8"/>
        <v>0</v>
      </c>
      <c r="K63" s="21">
        <f t="shared" si="8"/>
        <v>0</v>
      </c>
      <c r="L63" s="21">
        <f t="shared" si="8"/>
        <v>12035</v>
      </c>
    </row>
    <row r="64" spans="1:12" ht="13" hidden="1" x14ac:dyDescent="0.15">
      <c r="A64" s="35" t="s">
        <v>69</v>
      </c>
      <c r="B64" s="7"/>
      <c r="C64" s="7"/>
      <c r="D64" s="7"/>
      <c r="E64" s="7"/>
      <c r="F64" s="7"/>
      <c r="G64" s="7"/>
      <c r="H64" s="7"/>
      <c r="I64" s="7"/>
      <c r="J64" s="7"/>
      <c r="K64" s="7"/>
      <c r="L64" s="7"/>
    </row>
    <row r="65" spans="1:12" ht="13" hidden="1" x14ac:dyDescent="0.15">
      <c r="A65" s="40" t="s">
        <v>70</v>
      </c>
      <c r="B65" s="7"/>
      <c r="C65" s="7"/>
      <c r="D65" s="7"/>
      <c r="E65" s="7"/>
      <c r="F65" s="7"/>
      <c r="G65" s="7"/>
      <c r="H65" s="7"/>
      <c r="I65" s="7"/>
      <c r="J65" s="7"/>
      <c r="K65" s="7"/>
      <c r="L65" s="7"/>
    </row>
    <row r="66" spans="1:12" ht="13" hidden="1" x14ac:dyDescent="0.15">
      <c r="A66" s="41" t="s">
        <v>71</v>
      </c>
      <c r="B66" s="10">
        <v>1032790.54</v>
      </c>
      <c r="C66" s="10">
        <v>1065710.83</v>
      </c>
      <c r="D66" s="10">
        <v>1105521.6200000001</v>
      </c>
      <c r="E66" s="10">
        <v>1068449.6200000001</v>
      </c>
      <c r="F66" s="10">
        <v>1007650.48</v>
      </c>
      <c r="G66" s="10">
        <v>1116661.43</v>
      </c>
      <c r="H66" s="10">
        <v>1119081.8799999999</v>
      </c>
      <c r="I66" s="10">
        <v>1158436.94</v>
      </c>
      <c r="J66" s="10">
        <v>1143282.6599999999</v>
      </c>
      <c r="K66" s="10">
        <v>657122.38</v>
      </c>
      <c r="L66" s="10">
        <f t="shared" ref="L66:L97" si="9">SUM(B66:K66)</f>
        <v>10474708.380000001</v>
      </c>
    </row>
    <row r="67" spans="1:12" ht="13" hidden="1" x14ac:dyDescent="0.15">
      <c r="A67" s="41" t="s">
        <v>72</v>
      </c>
      <c r="B67" s="10">
        <v>4952.54</v>
      </c>
      <c r="C67" s="10">
        <v>4905.3100000000004</v>
      </c>
      <c r="D67" s="10">
        <v>105.54</v>
      </c>
      <c r="E67" s="10">
        <v>1162.02</v>
      </c>
      <c r="F67" s="10">
        <v>0</v>
      </c>
      <c r="G67" s="10">
        <v>4798.3599999999997</v>
      </c>
      <c r="H67" s="10">
        <v>0</v>
      </c>
      <c r="I67" s="10">
        <v>0</v>
      </c>
      <c r="J67" s="10">
        <v>0</v>
      </c>
      <c r="K67" s="10">
        <v>0</v>
      </c>
      <c r="L67" s="10">
        <f t="shared" si="9"/>
        <v>15923.77</v>
      </c>
    </row>
    <row r="68" spans="1:12" ht="13" hidden="1" x14ac:dyDescent="0.15">
      <c r="A68" s="41" t="s">
        <v>73</v>
      </c>
      <c r="B68" s="10">
        <v>20736</v>
      </c>
      <c r="C68" s="10">
        <v>7733.49</v>
      </c>
      <c r="D68" s="10">
        <v>11651.32</v>
      </c>
      <c r="E68" s="10">
        <v>6805.97</v>
      </c>
      <c r="F68" s="10">
        <v>56299.95</v>
      </c>
      <c r="G68" s="10">
        <v>12193.73</v>
      </c>
      <c r="H68" s="10">
        <v>-3773.84</v>
      </c>
      <c r="I68" s="10">
        <v>11346.64</v>
      </c>
      <c r="J68" s="10">
        <v>12413.55</v>
      </c>
      <c r="K68" s="10">
        <v>-80387.570000000007</v>
      </c>
      <c r="L68" s="10">
        <f t="shared" si="9"/>
        <v>55019.239999999991</v>
      </c>
    </row>
    <row r="69" spans="1:12" ht="13" hidden="1" x14ac:dyDescent="0.15">
      <c r="A69" s="41" t="s">
        <v>74</v>
      </c>
      <c r="B69" s="10">
        <v>115226.27</v>
      </c>
      <c r="C69" s="10">
        <v>106010.75</v>
      </c>
      <c r="D69" s="10">
        <v>124488.31</v>
      </c>
      <c r="E69" s="10">
        <v>121425</v>
      </c>
      <c r="F69" s="10">
        <v>125163.24</v>
      </c>
      <c r="G69" s="10">
        <v>119191.46</v>
      </c>
      <c r="H69" s="10">
        <v>92260.21</v>
      </c>
      <c r="I69" s="10">
        <v>107162.21</v>
      </c>
      <c r="J69" s="10">
        <v>127688.62</v>
      </c>
      <c r="K69" s="10">
        <v>-7731.01</v>
      </c>
      <c r="L69" s="10">
        <f t="shared" si="9"/>
        <v>1030885.0599999999</v>
      </c>
    </row>
    <row r="70" spans="1:12" ht="13" hidden="1" x14ac:dyDescent="0.15">
      <c r="A70" s="41" t="s">
        <v>75</v>
      </c>
      <c r="B70" s="10">
        <v>0</v>
      </c>
      <c r="C70" s="10">
        <v>0</v>
      </c>
      <c r="D70" s="10">
        <v>0</v>
      </c>
      <c r="E70" s="10">
        <v>1277.02</v>
      </c>
      <c r="F70" s="10">
        <v>0</v>
      </c>
      <c r="G70" s="10">
        <v>0</v>
      </c>
      <c r="H70" s="10">
        <v>0</v>
      </c>
      <c r="I70" s="10">
        <v>0</v>
      </c>
      <c r="J70" s="10">
        <v>0</v>
      </c>
      <c r="K70" s="10">
        <v>0</v>
      </c>
      <c r="L70" s="10">
        <f t="shared" si="9"/>
        <v>1277.02</v>
      </c>
    </row>
    <row r="71" spans="1:12" ht="13" hidden="1" x14ac:dyDescent="0.15">
      <c r="A71" s="41" t="s">
        <v>76</v>
      </c>
      <c r="B71" s="10">
        <v>6634.61</v>
      </c>
      <c r="C71" s="10">
        <v>5384.62</v>
      </c>
      <c r="D71" s="10">
        <v>0</v>
      </c>
      <c r="E71" s="10">
        <v>0</v>
      </c>
      <c r="F71" s="10">
        <v>23065.34</v>
      </c>
      <c r="G71" s="10">
        <v>-20833.34</v>
      </c>
      <c r="H71" s="10">
        <v>0</v>
      </c>
      <c r="I71" s="10">
        <v>0</v>
      </c>
      <c r="J71" s="10">
        <v>29934.63</v>
      </c>
      <c r="K71" s="10">
        <v>0</v>
      </c>
      <c r="L71" s="10">
        <f t="shared" si="9"/>
        <v>44185.86</v>
      </c>
    </row>
    <row r="72" spans="1:12" ht="13" hidden="1" x14ac:dyDescent="0.15">
      <c r="A72" s="41" t="s">
        <v>77</v>
      </c>
      <c r="B72" s="10">
        <v>0</v>
      </c>
      <c r="C72" s="10">
        <v>0</v>
      </c>
      <c r="D72" s="10">
        <v>0</v>
      </c>
      <c r="E72" s="10">
        <v>0</v>
      </c>
      <c r="F72" s="10">
        <v>0</v>
      </c>
      <c r="G72" s="10">
        <v>0</v>
      </c>
      <c r="H72" s="10">
        <v>0</v>
      </c>
      <c r="I72" s="10">
        <v>0</v>
      </c>
      <c r="J72" s="10">
        <v>1630.18</v>
      </c>
      <c r="K72" s="10">
        <v>0</v>
      </c>
      <c r="L72" s="10">
        <f t="shared" si="9"/>
        <v>1630.18</v>
      </c>
    </row>
    <row r="73" spans="1:12" ht="13" hidden="1" x14ac:dyDescent="0.15">
      <c r="A73" s="41" t="s">
        <v>81</v>
      </c>
      <c r="B73" s="10">
        <v>0</v>
      </c>
      <c r="C73" s="10">
        <v>17553.36</v>
      </c>
      <c r="D73" s="10">
        <v>18182.91</v>
      </c>
      <c r="E73" s="10">
        <v>16647.310000000001</v>
      </c>
      <c r="F73" s="10">
        <v>18057.240000000002</v>
      </c>
      <c r="G73" s="10">
        <v>19666.009999999998</v>
      </c>
      <c r="H73" s="10">
        <v>17309.86</v>
      </c>
      <c r="I73" s="10">
        <v>15294.84</v>
      </c>
      <c r="J73" s="10">
        <v>19122.39</v>
      </c>
      <c r="K73" s="10">
        <v>12189.59</v>
      </c>
      <c r="L73" s="10">
        <f t="shared" si="9"/>
        <v>154023.50999999998</v>
      </c>
    </row>
    <row r="74" spans="1:12" ht="13" hidden="1" x14ac:dyDescent="0.15">
      <c r="A74" s="41" t="s">
        <v>82</v>
      </c>
      <c r="B74" s="10">
        <v>154774.18</v>
      </c>
      <c r="C74" s="10">
        <v>153875.26</v>
      </c>
      <c r="D74" s="10">
        <v>152351.26</v>
      </c>
      <c r="E74" s="10">
        <v>160739.37</v>
      </c>
      <c r="F74" s="10">
        <v>156288.48000000001</v>
      </c>
      <c r="G74" s="10">
        <v>158315.78</v>
      </c>
      <c r="H74" s="10">
        <v>151024.46</v>
      </c>
      <c r="I74" s="10">
        <v>177636.01</v>
      </c>
      <c r="J74" s="10">
        <v>168495.43</v>
      </c>
      <c r="K74" s="10">
        <v>55077.33</v>
      </c>
      <c r="L74" s="10">
        <f t="shared" si="9"/>
        <v>1488577.56</v>
      </c>
    </row>
    <row r="75" spans="1:12" ht="13" hidden="1" x14ac:dyDescent="0.15">
      <c r="A75" s="41" t="s">
        <v>83</v>
      </c>
      <c r="B75" s="10">
        <v>110916.78</v>
      </c>
      <c r="C75" s="10">
        <v>115557.1</v>
      </c>
      <c r="D75" s="10">
        <v>100897.55</v>
      </c>
      <c r="E75" s="10">
        <v>92586.97</v>
      </c>
      <c r="F75" s="10">
        <v>106973.44</v>
      </c>
      <c r="G75" s="10">
        <v>102885.15</v>
      </c>
      <c r="H75" s="10">
        <v>110464.66</v>
      </c>
      <c r="I75" s="10">
        <v>83772.97</v>
      </c>
      <c r="J75" s="10">
        <v>128500.02</v>
      </c>
      <c r="K75" s="10">
        <v>70088.649999999994</v>
      </c>
      <c r="L75" s="10">
        <f t="shared" si="9"/>
        <v>1022643.2900000002</v>
      </c>
    </row>
    <row r="76" spans="1:12" ht="13" hidden="1" x14ac:dyDescent="0.15">
      <c r="A76" s="41" t="s">
        <v>84</v>
      </c>
      <c r="B76" s="10">
        <v>737.65</v>
      </c>
      <c r="C76" s="10">
        <v>977.43</v>
      </c>
      <c r="D76" s="10">
        <v>957</v>
      </c>
      <c r="E76" s="10">
        <v>918.37</v>
      </c>
      <c r="F76" s="10">
        <v>920.97</v>
      </c>
      <c r="G76" s="10">
        <v>1096.49</v>
      </c>
      <c r="H76" s="10">
        <v>1099.9000000000001</v>
      </c>
      <c r="I76" s="10">
        <v>1033.1300000000001</v>
      </c>
      <c r="J76" s="10">
        <v>986.14</v>
      </c>
      <c r="K76" s="10">
        <v>751.45</v>
      </c>
      <c r="L76" s="10">
        <f t="shared" si="9"/>
        <v>9478.5300000000007</v>
      </c>
    </row>
    <row r="77" spans="1:12" ht="13" hidden="1" x14ac:dyDescent="0.15">
      <c r="A77" s="41" t="s">
        <v>85</v>
      </c>
      <c r="B77" s="10">
        <v>4898.43</v>
      </c>
      <c r="C77" s="10">
        <v>7345.05</v>
      </c>
      <c r="D77" s="10">
        <v>12948.97</v>
      </c>
      <c r="E77" s="10">
        <v>18688.98</v>
      </c>
      <c r="F77" s="10">
        <v>17884.919999999998</v>
      </c>
      <c r="G77" s="10">
        <v>17310.8</v>
      </c>
      <c r="H77" s="10">
        <v>16464.87</v>
      </c>
      <c r="I77" s="10">
        <v>16944.68</v>
      </c>
      <c r="J77" s="10">
        <v>16912.080000000002</v>
      </c>
      <c r="K77" s="10">
        <v>16997.38</v>
      </c>
      <c r="L77" s="10">
        <f t="shared" si="9"/>
        <v>146396.15999999997</v>
      </c>
    </row>
    <row r="78" spans="1:12" ht="13" hidden="1" x14ac:dyDescent="0.15">
      <c r="A78" s="41" t="s">
        <v>86</v>
      </c>
      <c r="B78" s="10">
        <v>1209.03</v>
      </c>
      <c r="C78" s="10">
        <v>1327.15</v>
      </c>
      <c r="D78" s="10">
        <v>4266.8</v>
      </c>
      <c r="E78" s="10">
        <v>6719.91</v>
      </c>
      <c r="F78" s="10">
        <v>5898.9</v>
      </c>
      <c r="G78" s="10">
        <v>5686.99</v>
      </c>
      <c r="H78" s="10">
        <v>5354.32</v>
      </c>
      <c r="I78" s="10">
        <v>5647.24</v>
      </c>
      <c r="J78" s="10">
        <v>5562.23</v>
      </c>
      <c r="K78" s="10">
        <v>4154.79</v>
      </c>
      <c r="L78" s="10">
        <f t="shared" si="9"/>
        <v>45827.359999999993</v>
      </c>
    </row>
    <row r="79" spans="1:12" ht="13" hidden="1" x14ac:dyDescent="0.15">
      <c r="A79" s="41" t="s">
        <v>87</v>
      </c>
      <c r="B79" s="10">
        <v>0</v>
      </c>
      <c r="C79" s="10">
        <v>0</v>
      </c>
      <c r="D79" s="10">
        <v>0</v>
      </c>
      <c r="E79" s="10">
        <v>0</v>
      </c>
      <c r="F79" s="10">
        <v>0</v>
      </c>
      <c r="G79" s="10">
        <v>914.65</v>
      </c>
      <c r="H79" s="10">
        <v>873.76</v>
      </c>
      <c r="I79" s="10">
        <v>905.04</v>
      </c>
      <c r="J79" s="10">
        <v>532.03</v>
      </c>
      <c r="K79" s="10">
        <v>155.94999999999999</v>
      </c>
      <c r="L79" s="10">
        <f t="shared" si="9"/>
        <v>3381.4299999999994</v>
      </c>
    </row>
    <row r="80" spans="1:12" ht="13" hidden="1" x14ac:dyDescent="0.15">
      <c r="A80" s="41" t="s">
        <v>88</v>
      </c>
      <c r="B80" s="10">
        <v>4120.74</v>
      </c>
      <c r="C80" s="10">
        <v>4723.41</v>
      </c>
      <c r="D80" s="10">
        <v>5465.9</v>
      </c>
      <c r="E80" s="10">
        <v>3058.03</v>
      </c>
      <c r="F80" s="10">
        <v>1567.92</v>
      </c>
      <c r="G80" s="10">
        <v>1523.41</v>
      </c>
      <c r="H80" s="10">
        <v>1463.96</v>
      </c>
      <c r="I80" s="10">
        <v>1469.15</v>
      </c>
      <c r="J80" s="10">
        <v>1469.5</v>
      </c>
      <c r="K80" s="10">
        <v>1001.61</v>
      </c>
      <c r="L80" s="10">
        <f t="shared" si="9"/>
        <v>25863.63</v>
      </c>
    </row>
    <row r="81" spans="1:12" ht="13" hidden="1" x14ac:dyDescent="0.15">
      <c r="A81" s="41" t="s">
        <v>89</v>
      </c>
      <c r="B81" s="10">
        <v>643.16</v>
      </c>
      <c r="C81" s="10">
        <v>-187.29</v>
      </c>
      <c r="D81" s="10">
        <v>-433.45</v>
      </c>
      <c r="E81" s="10">
        <v>290.95</v>
      </c>
      <c r="F81" s="10">
        <v>6575.8</v>
      </c>
      <c r="G81" s="10">
        <v>-2007.32</v>
      </c>
      <c r="H81" s="10">
        <v>-189.63</v>
      </c>
      <c r="I81" s="10">
        <v>-5286.3</v>
      </c>
      <c r="J81" s="10">
        <v>-1013.04</v>
      </c>
      <c r="K81" s="10">
        <v>-877.53</v>
      </c>
      <c r="L81" s="10">
        <f t="shared" si="9"/>
        <v>-2484.6499999999996</v>
      </c>
    </row>
    <row r="82" spans="1:12" ht="13" hidden="1" x14ac:dyDescent="0.15">
      <c r="A82" s="41" t="s">
        <v>90</v>
      </c>
      <c r="B82" s="10">
        <v>20416.32</v>
      </c>
      <c r="C82" s="10">
        <v>16343.11</v>
      </c>
      <c r="D82" s="10">
        <v>17124.73</v>
      </c>
      <c r="E82" s="10">
        <v>18753.79</v>
      </c>
      <c r="F82" s="10">
        <v>24334.74</v>
      </c>
      <c r="G82" s="10">
        <v>20693.63</v>
      </c>
      <c r="H82" s="10">
        <v>9476.9699999999993</v>
      </c>
      <c r="I82" s="10">
        <v>30503.51</v>
      </c>
      <c r="J82" s="10">
        <v>29172.34</v>
      </c>
      <c r="K82" s="10">
        <v>2347.61</v>
      </c>
      <c r="L82" s="10">
        <f t="shared" si="9"/>
        <v>189166.75</v>
      </c>
    </row>
    <row r="83" spans="1:12" ht="13" hidden="1" x14ac:dyDescent="0.15">
      <c r="A83" s="41" t="s">
        <v>91</v>
      </c>
      <c r="B83" s="10">
        <v>2626.33</v>
      </c>
      <c r="C83" s="10">
        <v>4381.2700000000004</v>
      </c>
      <c r="D83" s="10">
        <v>3985.5</v>
      </c>
      <c r="E83" s="10">
        <v>2007.44</v>
      </c>
      <c r="F83" s="10">
        <v>1226.71</v>
      </c>
      <c r="G83" s="10">
        <v>4566.7299999999996</v>
      </c>
      <c r="H83" s="10">
        <v>474.45</v>
      </c>
      <c r="I83" s="10">
        <v>4293.3100000000004</v>
      </c>
      <c r="J83" s="10">
        <v>3125.98</v>
      </c>
      <c r="K83" s="10">
        <v>434.22</v>
      </c>
      <c r="L83" s="10">
        <f t="shared" si="9"/>
        <v>27121.940000000002</v>
      </c>
    </row>
    <row r="84" spans="1:12" ht="13" hidden="1" x14ac:dyDescent="0.15">
      <c r="A84" s="41" t="s">
        <v>92</v>
      </c>
      <c r="B84" s="10">
        <v>288.79000000000002</v>
      </c>
      <c r="C84" s="10">
        <v>0</v>
      </c>
      <c r="D84" s="10">
        <v>1824.91</v>
      </c>
      <c r="E84" s="10">
        <v>776.78</v>
      </c>
      <c r="F84" s="10">
        <v>0</v>
      </c>
      <c r="G84" s="10">
        <v>0</v>
      </c>
      <c r="H84" s="10">
        <v>0</v>
      </c>
      <c r="I84" s="10">
        <v>0</v>
      </c>
      <c r="J84" s="10">
        <v>0</v>
      </c>
      <c r="K84" s="10">
        <v>0</v>
      </c>
      <c r="L84" s="10">
        <f t="shared" si="9"/>
        <v>2890.4800000000005</v>
      </c>
    </row>
    <row r="85" spans="1:12" ht="13" hidden="1" x14ac:dyDescent="0.15">
      <c r="A85" s="41" t="s">
        <v>93</v>
      </c>
      <c r="B85" s="10">
        <v>15149.6</v>
      </c>
      <c r="C85" s="10">
        <v>13682.32</v>
      </c>
      <c r="D85" s="10">
        <v>14515.98</v>
      </c>
      <c r="E85" s="10">
        <v>17065.75</v>
      </c>
      <c r="F85" s="10">
        <v>6722.89</v>
      </c>
      <c r="G85" s="10">
        <v>8968.8799999999992</v>
      </c>
      <c r="H85" s="10">
        <v>4683.99</v>
      </c>
      <c r="I85" s="10">
        <v>25256.93</v>
      </c>
      <c r="J85" s="10">
        <v>10254.120000000001</v>
      </c>
      <c r="K85" s="10">
        <v>2071.4299999999998</v>
      </c>
      <c r="L85" s="10">
        <f t="shared" si="9"/>
        <v>118371.88999999998</v>
      </c>
    </row>
    <row r="86" spans="1:12" ht="13" hidden="1" x14ac:dyDescent="0.15">
      <c r="A86" s="41" t="s">
        <v>94</v>
      </c>
      <c r="B86" s="10">
        <v>1366.5</v>
      </c>
      <c r="C86" s="10">
        <v>0</v>
      </c>
      <c r="D86" s="10">
        <v>171.13</v>
      </c>
      <c r="E86" s="10">
        <v>271.95999999999998</v>
      </c>
      <c r="F86" s="10">
        <v>0</v>
      </c>
      <c r="G86" s="10">
        <v>367.75</v>
      </c>
      <c r="H86" s="10">
        <v>480.16</v>
      </c>
      <c r="I86" s="10">
        <v>266.32</v>
      </c>
      <c r="J86" s="10">
        <v>0</v>
      </c>
      <c r="K86" s="10">
        <v>0</v>
      </c>
      <c r="L86" s="10">
        <f t="shared" si="9"/>
        <v>2923.82</v>
      </c>
    </row>
    <row r="87" spans="1:12" ht="13" hidden="1" x14ac:dyDescent="0.15">
      <c r="A87" s="41" t="s">
        <v>95</v>
      </c>
      <c r="B87" s="10">
        <v>0</v>
      </c>
      <c r="C87" s="10">
        <v>0</v>
      </c>
      <c r="D87" s="10">
        <v>0</v>
      </c>
      <c r="E87" s="10">
        <v>465.1</v>
      </c>
      <c r="F87" s="10">
        <v>301.70999999999998</v>
      </c>
      <c r="G87" s="10">
        <v>327.20999999999998</v>
      </c>
      <c r="H87" s="10">
        <v>197.23</v>
      </c>
      <c r="I87" s="10">
        <v>366.94</v>
      </c>
      <c r="J87" s="10">
        <v>185.2</v>
      </c>
      <c r="K87" s="10">
        <v>408.68</v>
      </c>
      <c r="L87" s="10">
        <f t="shared" si="9"/>
        <v>2252.0700000000002</v>
      </c>
    </row>
    <row r="88" spans="1:12" ht="13" hidden="1" x14ac:dyDescent="0.15">
      <c r="A88" s="41" t="s">
        <v>96</v>
      </c>
      <c r="B88" s="10">
        <v>7576.8</v>
      </c>
      <c r="C88" s="10">
        <v>13142.77</v>
      </c>
      <c r="D88" s="10">
        <v>0</v>
      </c>
      <c r="E88" s="10">
        <v>-1598.16</v>
      </c>
      <c r="F88" s="10">
        <v>0</v>
      </c>
      <c r="G88" s="10">
        <v>0</v>
      </c>
      <c r="H88" s="10">
        <v>145.61000000000001</v>
      </c>
      <c r="I88" s="10">
        <v>0</v>
      </c>
      <c r="J88" s="10">
        <v>0</v>
      </c>
      <c r="K88" s="10">
        <v>4547.3999999999996</v>
      </c>
      <c r="L88" s="10">
        <f t="shared" si="9"/>
        <v>23814.42</v>
      </c>
    </row>
    <row r="89" spans="1:12" ht="13" hidden="1" x14ac:dyDescent="0.15">
      <c r="A89" s="41" t="s">
        <v>97</v>
      </c>
      <c r="B89" s="10">
        <v>0</v>
      </c>
      <c r="C89" s="10">
        <v>312</v>
      </c>
      <c r="D89" s="10">
        <v>0</v>
      </c>
      <c r="E89" s="10">
        <v>0</v>
      </c>
      <c r="F89" s="10">
        <v>466.26</v>
      </c>
      <c r="G89" s="10">
        <v>381.28</v>
      </c>
      <c r="H89" s="10">
        <v>403.01</v>
      </c>
      <c r="I89" s="10">
        <v>0</v>
      </c>
      <c r="J89" s="10">
        <v>0</v>
      </c>
      <c r="K89" s="10">
        <v>0</v>
      </c>
      <c r="L89" s="10">
        <f t="shared" si="9"/>
        <v>1562.55</v>
      </c>
    </row>
    <row r="90" spans="1:12" ht="13" hidden="1" x14ac:dyDescent="0.15">
      <c r="A90" s="41" t="s">
        <v>98</v>
      </c>
      <c r="B90" s="10">
        <v>27672</v>
      </c>
      <c r="C90" s="10">
        <v>15605.59</v>
      </c>
      <c r="D90" s="10">
        <v>4229</v>
      </c>
      <c r="E90" s="10">
        <v>-2039</v>
      </c>
      <c r="F90" s="10">
        <v>0</v>
      </c>
      <c r="G90" s="10">
        <v>0</v>
      </c>
      <c r="H90" s="10">
        <v>0</v>
      </c>
      <c r="I90" s="10">
        <v>0</v>
      </c>
      <c r="J90" s="10">
        <v>0</v>
      </c>
      <c r="K90" s="10">
        <v>0</v>
      </c>
      <c r="L90" s="10">
        <f t="shared" si="9"/>
        <v>45467.59</v>
      </c>
    </row>
    <row r="91" spans="1:12" ht="13" hidden="1" x14ac:dyDescent="0.15">
      <c r="A91" s="41" t="s">
        <v>99</v>
      </c>
      <c r="B91" s="10">
        <v>0</v>
      </c>
      <c r="C91" s="10">
        <v>0</v>
      </c>
      <c r="D91" s="10">
        <v>0</v>
      </c>
      <c r="E91" s="10">
        <v>0</v>
      </c>
      <c r="F91" s="10">
        <v>0</v>
      </c>
      <c r="G91" s="10">
        <v>54.52</v>
      </c>
      <c r="H91" s="10">
        <v>2998.5</v>
      </c>
      <c r="I91" s="10">
        <v>0</v>
      </c>
      <c r="J91" s="10">
        <v>0</v>
      </c>
      <c r="K91" s="10">
        <v>0</v>
      </c>
      <c r="L91" s="10">
        <f t="shared" si="9"/>
        <v>3053.02</v>
      </c>
    </row>
    <row r="92" spans="1:12" ht="13" hidden="1" x14ac:dyDescent="0.15">
      <c r="A92" s="41" t="s">
        <v>100</v>
      </c>
      <c r="B92" s="10">
        <v>8405.02</v>
      </c>
      <c r="C92" s="10">
        <v>0</v>
      </c>
      <c r="D92" s="10">
        <v>178.82</v>
      </c>
      <c r="E92" s="10">
        <v>1440.33</v>
      </c>
      <c r="F92" s="10">
        <v>0</v>
      </c>
      <c r="G92" s="10">
        <v>58.49</v>
      </c>
      <c r="H92" s="10">
        <v>116.98</v>
      </c>
      <c r="I92" s="10">
        <v>316.52999999999997</v>
      </c>
      <c r="J92" s="10">
        <v>0</v>
      </c>
      <c r="K92" s="10">
        <v>0</v>
      </c>
      <c r="L92" s="10">
        <f t="shared" si="9"/>
        <v>10516.17</v>
      </c>
    </row>
    <row r="93" spans="1:12" ht="13" hidden="1" x14ac:dyDescent="0.15">
      <c r="A93" s="41" t="s">
        <v>101</v>
      </c>
      <c r="B93" s="10">
        <v>0</v>
      </c>
      <c r="C93" s="10">
        <v>0</v>
      </c>
      <c r="D93" s="10">
        <v>0</v>
      </c>
      <c r="E93" s="10">
        <v>0</v>
      </c>
      <c r="F93" s="10">
        <v>0</v>
      </c>
      <c r="G93" s="10">
        <v>0</v>
      </c>
      <c r="H93" s="10">
        <v>0</v>
      </c>
      <c r="I93" s="10">
        <v>2763.69</v>
      </c>
      <c r="J93" s="10">
        <v>0</v>
      </c>
      <c r="K93" s="10">
        <v>0</v>
      </c>
      <c r="L93" s="10">
        <f t="shared" si="9"/>
        <v>2763.69</v>
      </c>
    </row>
    <row r="94" spans="1:12" ht="13" hidden="1" x14ac:dyDescent="0.15">
      <c r="A94" s="41" t="s">
        <v>102</v>
      </c>
      <c r="B94" s="10">
        <v>13221.58</v>
      </c>
      <c r="C94" s="10">
        <v>13116.48</v>
      </c>
      <c r="D94" s="10">
        <v>10903.35</v>
      </c>
      <c r="E94" s="10">
        <v>12467.7</v>
      </c>
      <c r="F94" s="10">
        <v>14076.48</v>
      </c>
      <c r="G94" s="10">
        <v>11909.26</v>
      </c>
      <c r="H94" s="10">
        <v>16258.67</v>
      </c>
      <c r="I94" s="10">
        <v>37339.71</v>
      </c>
      <c r="J94" s="10">
        <v>0</v>
      </c>
      <c r="K94" s="10">
        <v>0</v>
      </c>
      <c r="L94" s="10">
        <f t="shared" si="9"/>
        <v>129293.22999999998</v>
      </c>
    </row>
    <row r="95" spans="1:12" ht="13" hidden="1" x14ac:dyDescent="0.15">
      <c r="A95" s="41" t="s">
        <v>103</v>
      </c>
      <c r="B95" s="10">
        <v>126443.55</v>
      </c>
      <c r="C95" s="10">
        <v>-19038.73</v>
      </c>
      <c r="D95" s="10">
        <v>0</v>
      </c>
      <c r="E95" s="10">
        <v>0</v>
      </c>
      <c r="F95" s="10">
        <v>0</v>
      </c>
      <c r="G95" s="10">
        <v>111.99</v>
      </c>
      <c r="H95" s="10">
        <v>364.35</v>
      </c>
      <c r="I95" s="10">
        <v>576.11</v>
      </c>
      <c r="J95" s="10">
        <v>1922.3</v>
      </c>
      <c r="K95" s="10">
        <v>1459.67</v>
      </c>
      <c r="L95" s="10">
        <f t="shared" si="9"/>
        <v>111839.24000000002</v>
      </c>
    </row>
    <row r="96" spans="1:12" ht="13" hidden="1" x14ac:dyDescent="0.15">
      <c r="A96" s="41" t="s">
        <v>104</v>
      </c>
      <c r="B96" s="10">
        <v>5294.49</v>
      </c>
      <c r="C96" s="10">
        <v>5669.74</v>
      </c>
      <c r="D96" s="10">
        <v>5676</v>
      </c>
      <c r="E96" s="10">
        <v>4180.9799999999996</v>
      </c>
      <c r="F96" s="10">
        <v>0</v>
      </c>
      <c r="G96" s="10">
        <v>0</v>
      </c>
      <c r="H96" s="10">
        <v>0</v>
      </c>
      <c r="I96" s="10">
        <v>0</v>
      </c>
      <c r="J96" s="10">
        <v>0</v>
      </c>
      <c r="K96" s="10">
        <v>0</v>
      </c>
      <c r="L96" s="10">
        <f t="shared" si="9"/>
        <v>20821.21</v>
      </c>
    </row>
    <row r="97" spans="1:12" ht="13" hidden="1" x14ac:dyDescent="0.15">
      <c r="A97" s="41" t="s">
        <v>105</v>
      </c>
      <c r="B97" s="10">
        <v>16611.16</v>
      </c>
      <c r="C97" s="10">
        <v>6034.58</v>
      </c>
      <c r="D97" s="10">
        <v>270</v>
      </c>
      <c r="E97" s="10">
        <v>270</v>
      </c>
      <c r="F97" s="10">
        <v>138</v>
      </c>
      <c r="G97" s="10">
        <v>207</v>
      </c>
      <c r="H97" s="10">
        <v>207</v>
      </c>
      <c r="I97" s="10">
        <v>3492.63</v>
      </c>
      <c r="J97" s="10">
        <v>5207</v>
      </c>
      <c r="K97" s="10">
        <v>69</v>
      </c>
      <c r="L97" s="10">
        <f t="shared" si="9"/>
        <v>32506.37</v>
      </c>
    </row>
    <row r="98" spans="1:12" ht="13" hidden="1" x14ac:dyDescent="0.15">
      <c r="A98" s="41" t="s">
        <v>106</v>
      </c>
      <c r="B98" s="10">
        <v>0</v>
      </c>
      <c r="C98" s="10">
        <v>0</v>
      </c>
      <c r="D98" s="10">
        <v>0</v>
      </c>
      <c r="E98" s="10">
        <v>251.7</v>
      </c>
      <c r="F98" s="10">
        <v>337.9</v>
      </c>
      <c r="G98" s="10">
        <v>274.22000000000003</v>
      </c>
      <c r="H98" s="10">
        <v>269.25</v>
      </c>
      <c r="I98" s="10">
        <v>188.43</v>
      </c>
      <c r="J98" s="10">
        <v>0</v>
      </c>
      <c r="K98" s="10">
        <v>0</v>
      </c>
      <c r="L98" s="10">
        <f t="shared" ref="L98:L116" si="10">SUM(B98:K98)</f>
        <v>1321.5</v>
      </c>
    </row>
    <row r="99" spans="1:12" ht="13" hidden="1" x14ac:dyDescent="0.15">
      <c r="A99" s="41" t="s">
        <v>107</v>
      </c>
      <c r="B99" s="10">
        <v>68777.83</v>
      </c>
      <c r="C99" s="10">
        <v>11010.82</v>
      </c>
      <c r="D99" s="10">
        <v>133500.67000000001</v>
      </c>
      <c r="E99" s="10">
        <v>1611.6</v>
      </c>
      <c r="F99" s="10">
        <v>77662.3</v>
      </c>
      <c r="G99" s="10">
        <v>59577.01</v>
      </c>
      <c r="H99" s="10">
        <v>55778.559999999998</v>
      </c>
      <c r="I99" s="10">
        <v>60226.5</v>
      </c>
      <c r="J99" s="10">
        <v>64148.77</v>
      </c>
      <c r="K99" s="10">
        <v>5129.63</v>
      </c>
      <c r="L99" s="10">
        <f t="shared" si="10"/>
        <v>537423.69000000006</v>
      </c>
    </row>
    <row r="100" spans="1:12" ht="13" hidden="1" x14ac:dyDescent="0.15">
      <c r="A100" s="41" t="s">
        <v>108</v>
      </c>
      <c r="B100" s="10">
        <v>0</v>
      </c>
      <c r="C100" s="10">
        <v>0</v>
      </c>
      <c r="D100" s="10">
        <v>0</v>
      </c>
      <c r="E100" s="10">
        <v>420</v>
      </c>
      <c r="F100" s="10">
        <v>0</v>
      </c>
      <c r="G100" s="10">
        <v>0</v>
      </c>
      <c r="H100" s="10">
        <v>0</v>
      </c>
      <c r="I100" s="10">
        <v>70</v>
      </c>
      <c r="J100" s="10">
        <v>486.08</v>
      </c>
      <c r="K100" s="10">
        <v>0</v>
      </c>
      <c r="L100" s="10">
        <f t="shared" si="10"/>
        <v>976.07999999999993</v>
      </c>
    </row>
    <row r="101" spans="1:12" ht="13" hidden="1" x14ac:dyDescent="0.15">
      <c r="A101" s="41" t="s">
        <v>109</v>
      </c>
      <c r="B101" s="10">
        <v>0</v>
      </c>
      <c r="C101" s="10">
        <v>0</v>
      </c>
      <c r="D101" s="10">
        <v>0</v>
      </c>
      <c r="E101" s="10">
        <v>0</v>
      </c>
      <c r="F101" s="10">
        <v>0</v>
      </c>
      <c r="G101" s="10">
        <v>199.8</v>
      </c>
      <c r="H101" s="10">
        <v>0</v>
      </c>
      <c r="I101" s="10">
        <v>469.23</v>
      </c>
      <c r="J101" s="10">
        <v>0</v>
      </c>
      <c r="K101" s="10">
        <v>0</v>
      </c>
      <c r="L101" s="10">
        <f t="shared" si="10"/>
        <v>669.03</v>
      </c>
    </row>
    <row r="102" spans="1:12" ht="13" hidden="1" x14ac:dyDescent="0.15">
      <c r="A102" s="41" t="s">
        <v>110</v>
      </c>
      <c r="B102" s="10">
        <v>1566.86</v>
      </c>
      <c r="C102" s="10">
        <v>0</v>
      </c>
      <c r="D102" s="10">
        <v>0</v>
      </c>
      <c r="E102" s="10">
        <v>0</v>
      </c>
      <c r="F102" s="10">
        <v>0</v>
      </c>
      <c r="G102" s="10">
        <v>0</v>
      </c>
      <c r="H102" s="10">
        <v>0</v>
      </c>
      <c r="I102" s="10">
        <v>0</v>
      </c>
      <c r="J102" s="10">
        <v>0</v>
      </c>
      <c r="K102" s="10">
        <v>0</v>
      </c>
      <c r="L102" s="10">
        <f t="shared" si="10"/>
        <v>1566.86</v>
      </c>
    </row>
    <row r="103" spans="1:12" ht="13" hidden="1" x14ac:dyDescent="0.15">
      <c r="A103" s="41" t="s">
        <v>115</v>
      </c>
      <c r="B103" s="10">
        <v>0</v>
      </c>
      <c r="C103" s="10">
        <v>0</v>
      </c>
      <c r="D103" s="10">
        <v>0</v>
      </c>
      <c r="E103" s="10">
        <v>0</v>
      </c>
      <c r="F103" s="10">
        <v>-500</v>
      </c>
      <c r="G103" s="10">
        <v>0</v>
      </c>
      <c r="H103" s="10">
        <v>0</v>
      </c>
      <c r="I103" s="10">
        <v>-250</v>
      </c>
      <c r="J103" s="10">
        <v>0</v>
      </c>
      <c r="K103" s="10">
        <v>0</v>
      </c>
      <c r="L103" s="10">
        <f t="shared" si="10"/>
        <v>-750</v>
      </c>
    </row>
    <row r="104" spans="1:12" ht="13" hidden="1" x14ac:dyDescent="0.15">
      <c r="A104" s="41" t="s">
        <v>117</v>
      </c>
      <c r="B104" s="10">
        <v>1108</v>
      </c>
      <c r="C104" s="10">
        <v>111.18</v>
      </c>
      <c r="D104" s="10">
        <v>400</v>
      </c>
      <c r="E104" s="10">
        <v>894.17</v>
      </c>
      <c r="F104" s="10">
        <v>0</v>
      </c>
      <c r="G104" s="10">
        <v>0</v>
      </c>
      <c r="H104" s="10">
        <v>0</v>
      </c>
      <c r="I104" s="10">
        <v>0</v>
      </c>
      <c r="J104" s="10">
        <v>102.49</v>
      </c>
      <c r="K104" s="10">
        <v>-102.49</v>
      </c>
      <c r="L104" s="10">
        <f t="shared" si="10"/>
        <v>2513.35</v>
      </c>
    </row>
    <row r="105" spans="1:12" ht="13" hidden="1" x14ac:dyDescent="0.15">
      <c r="A105" s="41" t="s">
        <v>118</v>
      </c>
      <c r="B105" s="10">
        <v>0</v>
      </c>
      <c r="C105" s="10">
        <v>0</v>
      </c>
      <c r="D105" s="10">
        <v>0</v>
      </c>
      <c r="E105" s="10">
        <v>0</v>
      </c>
      <c r="F105" s="10">
        <v>0</v>
      </c>
      <c r="G105" s="10">
        <v>0</v>
      </c>
      <c r="H105" s="10">
        <v>0</v>
      </c>
      <c r="I105" s="10">
        <v>0</v>
      </c>
      <c r="J105" s="10">
        <v>0</v>
      </c>
      <c r="K105" s="10">
        <v>228.65</v>
      </c>
      <c r="L105" s="10">
        <f t="shared" si="10"/>
        <v>228.65</v>
      </c>
    </row>
    <row r="106" spans="1:12" ht="13" hidden="1" x14ac:dyDescent="0.15">
      <c r="A106" s="41" t="s">
        <v>119</v>
      </c>
      <c r="B106" s="10">
        <v>248.45</v>
      </c>
      <c r="C106" s="10">
        <v>265.39999999999998</v>
      </c>
      <c r="D106" s="10">
        <v>703.4</v>
      </c>
      <c r="E106" s="10">
        <v>1038.3900000000001</v>
      </c>
      <c r="F106" s="10">
        <v>952.71</v>
      </c>
      <c r="G106" s="10">
        <v>6.45</v>
      </c>
      <c r="H106" s="10">
        <v>0</v>
      </c>
      <c r="I106" s="10">
        <v>0</v>
      </c>
      <c r="J106" s="10">
        <v>0</v>
      </c>
      <c r="K106" s="10">
        <v>0</v>
      </c>
      <c r="L106" s="10">
        <f t="shared" si="10"/>
        <v>3214.8</v>
      </c>
    </row>
    <row r="107" spans="1:12" ht="13" hidden="1" x14ac:dyDescent="0.15">
      <c r="A107" s="41" t="s">
        <v>120</v>
      </c>
      <c r="B107" s="10">
        <v>218.76</v>
      </c>
      <c r="C107" s="10">
        <v>0</v>
      </c>
      <c r="D107" s="10">
        <v>0</v>
      </c>
      <c r="E107" s="10">
        <v>81.22</v>
      </c>
      <c r="F107" s="10">
        <v>291.62</v>
      </c>
      <c r="G107" s="10">
        <v>175.04</v>
      </c>
      <c r="H107" s="10">
        <v>112.47</v>
      </c>
      <c r="I107" s="10">
        <v>1541.08</v>
      </c>
      <c r="J107" s="10">
        <v>1163.27</v>
      </c>
      <c r="K107" s="10">
        <v>987.79</v>
      </c>
      <c r="L107" s="10">
        <f t="shared" si="10"/>
        <v>4571.25</v>
      </c>
    </row>
    <row r="108" spans="1:12" ht="13" hidden="1" x14ac:dyDescent="0.15">
      <c r="A108" s="41" t="s">
        <v>121</v>
      </c>
      <c r="B108" s="10">
        <v>0</v>
      </c>
      <c r="C108" s="10">
        <v>-28868.16</v>
      </c>
      <c r="D108" s="10">
        <v>0</v>
      </c>
      <c r="E108" s="10">
        <v>0</v>
      </c>
      <c r="F108" s="10">
        <v>0</v>
      </c>
      <c r="G108" s="10">
        <v>0</v>
      </c>
      <c r="H108" s="10">
        <v>0</v>
      </c>
      <c r="I108" s="10">
        <v>0</v>
      </c>
      <c r="J108" s="10">
        <v>0</v>
      </c>
      <c r="K108" s="10">
        <v>0</v>
      </c>
      <c r="L108" s="10">
        <f t="shared" si="10"/>
        <v>-28868.16</v>
      </c>
    </row>
    <row r="109" spans="1:12" ht="13" hidden="1" x14ac:dyDescent="0.15">
      <c r="A109" s="41" t="s">
        <v>122</v>
      </c>
      <c r="B109" s="10">
        <v>0</v>
      </c>
      <c r="C109" s="10">
        <v>-657.24</v>
      </c>
      <c r="D109" s="10">
        <v>0</v>
      </c>
      <c r="E109" s="10">
        <v>0</v>
      </c>
      <c r="F109" s="10">
        <v>0</v>
      </c>
      <c r="G109" s="10">
        <v>0</v>
      </c>
      <c r="H109" s="10">
        <v>0</v>
      </c>
      <c r="I109" s="10">
        <v>0</v>
      </c>
      <c r="J109" s="10">
        <v>0</v>
      </c>
      <c r="K109" s="10">
        <v>0</v>
      </c>
      <c r="L109" s="10">
        <f t="shared" si="10"/>
        <v>-657.24</v>
      </c>
    </row>
    <row r="110" spans="1:12" ht="13" hidden="1" x14ac:dyDescent="0.15">
      <c r="A110" s="41" t="s">
        <v>123</v>
      </c>
      <c r="B110" s="10">
        <v>0</v>
      </c>
      <c r="C110" s="10">
        <v>62971.89</v>
      </c>
      <c r="D110" s="10">
        <v>64251.3</v>
      </c>
      <c r="E110" s="10">
        <v>64450.57</v>
      </c>
      <c r="F110" s="10">
        <v>77086.53</v>
      </c>
      <c r="G110" s="10">
        <v>85256.15</v>
      </c>
      <c r="H110" s="10">
        <v>88473.4</v>
      </c>
      <c r="I110" s="10">
        <v>83373.3</v>
      </c>
      <c r="J110" s="10">
        <v>64712.35</v>
      </c>
      <c r="K110" s="10">
        <v>50523.7</v>
      </c>
      <c r="L110" s="10">
        <f t="shared" si="10"/>
        <v>641099.19000000006</v>
      </c>
    </row>
    <row r="111" spans="1:12" ht="13" hidden="1" x14ac:dyDescent="0.15">
      <c r="A111" s="41" t="s">
        <v>124</v>
      </c>
      <c r="B111" s="10">
        <v>0</v>
      </c>
      <c r="C111" s="10">
        <v>13057.52</v>
      </c>
      <c r="D111" s="10">
        <v>19255.07</v>
      </c>
      <c r="E111" s="10">
        <v>17047.490000000002</v>
      </c>
      <c r="F111" s="10">
        <v>6343.94</v>
      </c>
      <c r="G111" s="10">
        <v>5354.92</v>
      </c>
      <c r="H111" s="10">
        <v>4400.6400000000003</v>
      </c>
      <c r="I111" s="10">
        <v>3529.46</v>
      </c>
      <c r="J111" s="10">
        <v>2660.11</v>
      </c>
      <c r="K111" s="10">
        <v>1102.82</v>
      </c>
      <c r="L111" s="10">
        <f t="shared" si="10"/>
        <v>72751.970000000016</v>
      </c>
    </row>
    <row r="112" spans="1:12" ht="13" hidden="1" x14ac:dyDescent="0.15">
      <c r="A112" s="41" t="s">
        <v>125</v>
      </c>
      <c r="B112" s="10">
        <v>76522.009999999995</v>
      </c>
      <c r="C112" s="10">
        <v>120117.08</v>
      </c>
      <c r="D112" s="10">
        <v>90029.3</v>
      </c>
      <c r="E112" s="10">
        <v>92758.66</v>
      </c>
      <c r="F112" s="10">
        <v>441380.65</v>
      </c>
      <c r="G112" s="10">
        <v>122615.79</v>
      </c>
      <c r="H112" s="10">
        <v>139962.04999999999</v>
      </c>
      <c r="I112" s="10">
        <v>119433.28</v>
      </c>
      <c r="J112" s="10">
        <v>110676.91</v>
      </c>
      <c r="K112" s="10">
        <v>28889.71</v>
      </c>
      <c r="L112" s="10">
        <f t="shared" si="10"/>
        <v>1342385.44</v>
      </c>
    </row>
    <row r="113" spans="1:12" ht="13" hidden="1" x14ac:dyDescent="0.15">
      <c r="A113" s="41" t="s">
        <v>126</v>
      </c>
      <c r="B113" s="10">
        <v>252853.36</v>
      </c>
      <c r="C113" s="10">
        <v>262810.64</v>
      </c>
      <c r="D113" s="10">
        <v>199245.87</v>
      </c>
      <c r="E113" s="10">
        <v>73842.19</v>
      </c>
      <c r="F113" s="10">
        <v>52899.62</v>
      </c>
      <c r="G113" s="10">
        <v>29673.63</v>
      </c>
      <c r="H113" s="10">
        <v>35427.68</v>
      </c>
      <c r="I113" s="10">
        <v>27921.03</v>
      </c>
      <c r="J113" s="10">
        <v>36356.07</v>
      </c>
      <c r="K113" s="10">
        <v>13883.86</v>
      </c>
      <c r="L113" s="10">
        <f t="shared" si="10"/>
        <v>984913.95000000007</v>
      </c>
    </row>
    <row r="114" spans="1:12" ht="13" hidden="1" x14ac:dyDescent="0.15">
      <c r="A114" s="41" t="s">
        <v>127</v>
      </c>
      <c r="B114" s="10">
        <v>75463.66</v>
      </c>
      <c r="C114" s="10">
        <v>81580.789999999994</v>
      </c>
      <c r="D114" s="10">
        <v>100051.42</v>
      </c>
      <c r="E114" s="10">
        <v>119380.69</v>
      </c>
      <c r="F114" s="10">
        <v>115256.79</v>
      </c>
      <c r="G114" s="10">
        <v>95820.98</v>
      </c>
      <c r="H114" s="10">
        <v>87278.64</v>
      </c>
      <c r="I114" s="10">
        <v>116718.05</v>
      </c>
      <c r="J114" s="10">
        <v>123511.64</v>
      </c>
      <c r="K114" s="10">
        <v>75271.88</v>
      </c>
      <c r="L114" s="10">
        <f t="shared" si="10"/>
        <v>990334.54</v>
      </c>
    </row>
    <row r="115" spans="1:12" ht="13" hidden="1" x14ac:dyDescent="0.15">
      <c r="A115" s="41" t="s">
        <v>128</v>
      </c>
      <c r="B115" s="10">
        <v>11635.04</v>
      </c>
      <c r="C115" s="10">
        <v>0</v>
      </c>
      <c r="D115" s="10">
        <v>0</v>
      </c>
      <c r="E115" s="10">
        <v>0</v>
      </c>
      <c r="F115" s="10">
        <v>0</v>
      </c>
      <c r="G115" s="10">
        <v>0</v>
      </c>
      <c r="H115" s="10">
        <v>0</v>
      </c>
      <c r="I115" s="10">
        <v>0</v>
      </c>
      <c r="J115" s="10">
        <v>0</v>
      </c>
      <c r="K115" s="10">
        <v>0</v>
      </c>
      <c r="L115" s="10">
        <f t="shared" si="10"/>
        <v>11635.04</v>
      </c>
    </row>
    <row r="116" spans="1:12" ht="13" hidden="1" x14ac:dyDescent="0.15">
      <c r="A116" s="41" t="s">
        <v>129</v>
      </c>
      <c r="B116" s="10">
        <v>0</v>
      </c>
      <c r="C116" s="10">
        <v>0</v>
      </c>
      <c r="D116" s="10">
        <v>68501.31</v>
      </c>
      <c r="E116" s="10">
        <v>203404.84</v>
      </c>
      <c r="F116" s="10">
        <v>172765.43</v>
      </c>
      <c r="G116" s="10">
        <v>229386.83</v>
      </c>
      <c r="H116" s="10">
        <v>225583.15</v>
      </c>
      <c r="I116" s="10">
        <v>236048.7</v>
      </c>
      <c r="J116" s="10">
        <v>238796.69</v>
      </c>
      <c r="K116" s="10">
        <v>164295.22</v>
      </c>
      <c r="L116" s="10">
        <f t="shared" si="10"/>
        <v>1538782.17</v>
      </c>
    </row>
    <row r="117" spans="1:12" ht="13" hidden="1" x14ac:dyDescent="0.15">
      <c r="A117" s="42" t="s">
        <v>130</v>
      </c>
      <c r="B117" s="21">
        <f t="shared" ref="B117:L117" si="11">SUM(B66:B116)</f>
        <v>2191106.0400000005</v>
      </c>
      <c r="C117" s="21">
        <f t="shared" si="11"/>
        <v>2082565.5200000005</v>
      </c>
      <c r="D117" s="21">
        <f t="shared" si="11"/>
        <v>2271221.4900000002</v>
      </c>
      <c r="E117" s="21">
        <f t="shared" si="11"/>
        <v>2128013.71</v>
      </c>
      <c r="F117" s="21">
        <f t="shared" si="11"/>
        <v>2518090.96</v>
      </c>
      <c r="G117" s="21">
        <f t="shared" si="11"/>
        <v>2213391.1599999992</v>
      </c>
      <c r="H117" s="21">
        <f t="shared" si="11"/>
        <v>2184527.1699999995</v>
      </c>
      <c r="I117" s="21">
        <f t="shared" si="11"/>
        <v>2328807.2899999996</v>
      </c>
      <c r="J117" s="21">
        <f t="shared" si="11"/>
        <v>2347997.7400000002</v>
      </c>
      <c r="K117" s="21">
        <f t="shared" si="11"/>
        <v>1080091.8</v>
      </c>
      <c r="L117" s="21">
        <f t="shared" si="11"/>
        <v>21345812.879999995</v>
      </c>
    </row>
    <row r="118" spans="1:12" ht="13" hidden="1" x14ac:dyDescent="0.15">
      <c r="A118" s="40" t="s">
        <v>131</v>
      </c>
      <c r="B118" s="7"/>
      <c r="C118" s="7"/>
      <c r="D118" s="7"/>
      <c r="E118" s="7"/>
      <c r="F118" s="7"/>
      <c r="G118" s="7"/>
      <c r="H118" s="7"/>
      <c r="I118" s="7"/>
      <c r="J118" s="7"/>
      <c r="K118" s="7"/>
      <c r="L118" s="7"/>
    </row>
    <row r="119" spans="1:12" ht="13" hidden="1" x14ac:dyDescent="0.15">
      <c r="A119" s="41" t="s">
        <v>64</v>
      </c>
      <c r="B119" s="10">
        <v>67497.55</v>
      </c>
      <c r="C119" s="10">
        <v>-67497.55</v>
      </c>
      <c r="D119" s="10">
        <v>0</v>
      </c>
      <c r="E119" s="10">
        <v>0</v>
      </c>
      <c r="F119" s="10">
        <v>0</v>
      </c>
      <c r="G119" s="10">
        <v>0</v>
      </c>
      <c r="H119" s="10">
        <v>0</v>
      </c>
      <c r="I119" s="10">
        <v>0</v>
      </c>
      <c r="J119" s="10">
        <v>0</v>
      </c>
      <c r="K119" s="10">
        <v>0</v>
      </c>
      <c r="L119" s="10">
        <f t="shared" ref="L119:L150" si="12">SUM(B119:K119)</f>
        <v>0</v>
      </c>
    </row>
    <row r="120" spans="1:12" ht="13" hidden="1" x14ac:dyDescent="0.15">
      <c r="A120" s="41" t="s">
        <v>65</v>
      </c>
      <c r="B120" s="10">
        <v>0</v>
      </c>
      <c r="C120" s="10">
        <v>0</v>
      </c>
      <c r="D120" s="10">
        <v>0</v>
      </c>
      <c r="E120" s="10">
        <v>0</v>
      </c>
      <c r="F120" s="10">
        <v>0</v>
      </c>
      <c r="G120" s="10">
        <v>820.47</v>
      </c>
      <c r="H120" s="10">
        <v>0</v>
      </c>
      <c r="I120" s="10">
        <v>0</v>
      </c>
      <c r="J120" s="10">
        <v>0</v>
      </c>
      <c r="K120" s="10">
        <v>0</v>
      </c>
      <c r="L120" s="10">
        <f t="shared" si="12"/>
        <v>820.47</v>
      </c>
    </row>
    <row r="121" spans="1:12" ht="13" hidden="1" x14ac:dyDescent="0.15">
      <c r="A121" s="41" t="s">
        <v>71</v>
      </c>
      <c r="B121" s="10">
        <v>1336741.17</v>
      </c>
      <c r="C121" s="10">
        <v>1381302.3</v>
      </c>
      <c r="D121" s="10">
        <v>1422585.22</v>
      </c>
      <c r="E121" s="10">
        <v>1843254.89</v>
      </c>
      <c r="F121" s="10">
        <v>2078007.06</v>
      </c>
      <c r="G121" s="10">
        <v>2111119.59</v>
      </c>
      <c r="H121" s="10">
        <v>2128452.36</v>
      </c>
      <c r="I121" s="10">
        <v>2092223.42</v>
      </c>
      <c r="J121" s="10">
        <v>1940282.8</v>
      </c>
      <c r="K121" s="10">
        <v>1269739.8600000001</v>
      </c>
      <c r="L121" s="10">
        <f t="shared" si="12"/>
        <v>17603708.669999998</v>
      </c>
    </row>
    <row r="122" spans="1:12" ht="13" hidden="1" x14ac:dyDescent="0.15">
      <c r="A122" s="41" t="s">
        <v>72</v>
      </c>
      <c r="B122" s="10">
        <v>0</v>
      </c>
      <c r="C122" s="10">
        <v>0</v>
      </c>
      <c r="D122" s="10">
        <v>0</v>
      </c>
      <c r="E122" s="10">
        <v>0</v>
      </c>
      <c r="F122" s="10">
        <v>0</v>
      </c>
      <c r="G122" s="10">
        <v>0</v>
      </c>
      <c r="H122" s="10">
        <v>0</v>
      </c>
      <c r="I122" s="10">
        <v>0</v>
      </c>
      <c r="J122" s="10">
        <v>110.63</v>
      </c>
      <c r="K122" s="10">
        <v>0</v>
      </c>
      <c r="L122" s="10">
        <f t="shared" si="12"/>
        <v>110.63</v>
      </c>
    </row>
    <row r="123" spans="1:12" ht="13" hidden="1" x14ac:dyDescent="0.15">
      <c r="A123" s="41" t="s">
        <v>73</v>
      </c>
      <c r="B123" s="10">
        <v>6687.67</v>
      </c>
      <c r="C123" s="10">
        <v>-5264.88</v>
      </c>
      <c r="D123" s="10">
        <v>26271.439999999999</v>
      </c>
      <c r="E123" s="10">
        <v>74879.520000000004</v>
      </c>
      <c r="F123" s="10">
        <v>80285.039999999994</v>
      </c>
      <c r="G123" s="10">
        <v>65651.7</v>
      </c>
      <c r="H123" s="10">
        <v>34995.67</v>
      </c>
      <c r="I123" s="10">
        <v>51069.49</v>
      </c>
      <c r="J123" s="10">
        <v>15680.42</v>
      </c>
      <c r="K123" s="10">
        <v>-94540.12</v>
      </c>
      <c r="L123" s="10">
        <f t="shared" si="12"/>
        <v>255715.94999999995</v>
      </c>
    </row>
    <row r="124" spans="1:12" ht="13" hidden="1" x14ac:dyDescent="0.15">
      <c r="A124" s="41" t="s">
        <v>74</v>
      </c>
      <c r="B124" s="10">
        <v>153392.29</v>
      </c>
      <c r="C124" s="10">
        <v>138507.37</v>
      </c>
      <c r="D124" s="10">
        <v>175006.75</v>
      </c>
      <c r="E124" s="10">
        <v>221963.86</v>
      </c>
      <c r="F124" s="10">
        <v>250576.73</v>
      </c>
      <c r="G124" s="10">
        <v>223047.9</v>
      </c>
      <c r="H124" s="10">
        <v>180207.65</v>
      </c>
      <c r="I124" s="10">
        <v>182817.83</v>
      </c>
      <c r="J124" s="10">
        <v>216291.21</v>
      </c>
      <c r="K124" s="10">
        <v>3105.84</v>
      </c>
      <c r="L124" s="10">
        <f t="shared" si="12"/>
        <v>1744917.43</v>
      </c>
    </row>
    <row r="125" spans="1:12" ht="13" hidden="1" x14ac:dyDescent="0.15">
      <c r="A125" s="41" t="s">
        <v>75</v>
      </c>
      <c r="B125" s="10">
        <v>0</v>
      </c>
      <c r="C125" s="10">
        <v>0</v>
      </c>
      <c r="D125" s="10">
        <v>0</v>
      </c>
      <c r="E125" s="10">
        <v>403.07</v>
      </c>
      <c r="F125" s="10">
        <v>0</v>
      </c>
      <c r="G125" s="10">
        <v>0</v>
      </c>
      <c r="H125" s="10">
        <v>0</v>
      </c>
      <c r="I125" s="10">
        <v>0</v>
      </c>
      <c r="J125" s="10">
        <v>0</v>
      </c>
      <c r="K125" s="10">
        <v>0</v>
      </c>
      <c r="L125" s="10">
        <f t="shared" si="12"/>
        <v>403.07</v>
      </c>
    </row>
    <row r="126" spans="1:12" ht="13" hidden="1" x14ac:dyDescent="0.15">
      <c r="A126" s="41" t="s">
        <v>76</v>
      </c>
      <c r="B126" s="10">
        <v>2971.16</v>
      </c>
      <c r="C126" s="10">
        <v>0</v>
      </c>
      <c r="D126" s="10">
        <v>11923.08</v>
      </c>
      <c r="E126" s="10">
        <v>0</v>
      </c>
      <c r="F126" s="10">
        <v>0</v>
      </c>
      <c r="G126" s="10">
        <v>20833.34</v>
      </c>
      <c r="H126" s="10">
        <v>0</v>
      </c>
      <c r="I126" s="10">
        <v>7692.31</v>
      </c>
      <c r="J126" s="10">
        <v>9573.0400000000009</v>
      </c>
      <c r="K126" s="10">
        <v>0</v>
      </c>
      <c r="L126" s="10">
        <f t="shared" si="12"/>
        <v>52992.93</v>
      </c>
    </row>
    <row r="127" spans="1:12" ht="13" hidden="1" x14ac:dyDescent="0.15">
      <c r="A127" s="41" t="s">
        <v>77</v>
      </c>
      <c r="B127" s="10">
        <v>71280</v>
      </c>
      <c r="C127" s="10">
        <v>12000</v>
      </c>
      <c r="D127" s="10">
        <v>0</v>
      </c>
      <c r="E127" s="10">
        <v>5880</v>
      </c>
      <c r="F127" s="10">
        <v>0</v>
      </c>
      <c r="G127" s="10">
        <v>0</v>
      </c>
      <c r="H127" s="10">
        <v>0</v>
      </c>
      <c r="I127" s="10">
        <v>0</v>
      </c>
      <c r="J127" s="10">
        <v>0</v>
      </c>
      <c r="K127" s="10">
        <v>0</v>
      </c>
      <c r="L127" s="10">
        <f t="shared" si="12"/>
        <v>89160</v>
      </c>
    </row>
    <row r="128" spans="1:12" ht="13" hidden="1" x14ac:dyDescent="0.15">
      <c r="A128" s="41" t="s">
        <v>81</v>
      </c>
      <c r="B128" s="10">
        <v>0</v>
      </c>
      <c r="C128" s="10">
        <v>31371.759999999998</v>
      </c>
      <c r="D128" s="10">
        <v>25464.25</v>
      </c>
      <c r="E128" s="10">
        <v>26972.81</v>
      </c>
      <c r="F128" s="10">
        <v>39927.79</v>
      </c>
      <c r="G128" s="10">
        <v>41503.379999999997</v>
      </c>
      <c r="H128" s="10">
        <v>41292.29</v>
      </c>
      <c r="I128" s="10">
        <v>35583.68</v>
      </c>
      <c r="J128" s="10">
        <v>37797.69</v>
      </c>
      <c r="K128" s="10">
        <v>26207.74</v>
      </c>
      <c r="L128" s="10">
        <f t="shared" si="12"/>
        <v>306121.39</v>
      </c>
    </row>
    <row r="129" spans="1:12" ht="13" hidden="1" x14ac:dyDescent="0.15">
      <c r="A129" s="41" t="s">
        <v>82</v>
      </c>
      <c r="B129" s="10">
        <v>152756.93</v>
      </c>
      <c r="C129" s="10">
        <v>156221.64000000001</v>
      </c>
      <c r="D129" s="10">
        <v>166188.98000000001</v>
      </c>
      <c r="E129" s="10">
        <v>222362.57</v>
      </c>
      <c r="F129" s="10">
        <v>226605.35</v>
      </c>
      <c r="G129" s="10">
        <v>231309.1</v>
      </c>
      <c r="H129" s="10">
        <v>208211.6</v>
      </c>
      <c r="I129" s="10">
        <v>221965.48</v>
      </c>
      <c r="J129" s="10">
        <v>199480.05</v>
      </c>
      <c r="K129" s="10">
        <v>75669.27</v>
      </c>
      <c r="L129" s="10">
        <f t="shared" si="12"/>
        <v>1860770.9700000002</v>
      </c>
    </row>
    <row r="130" spans="1:12" ht="13" hidden="1" x14ac:dyDescent="0.15">
      <c r="A130" s="41" t="s">
        <v>83</v>
      </c>
      <c r="B130" s="10">
        <v>142010.96</v>
      </c>
      <c r="C130" s="10">
        <v>136553.85</v>
      </c>
      <c r="D130" s="10">
        <v>110793.13</v>
      </c>
      <c r="E130" s="10">
        <v>129970.69</v>
      </c>
      <c r="F130" s="10">
        <v>233194.22</v>
      </c>
      <c r="G130" s="10">
        <v>181925.58</v>
      </c>
      <c r="H130" s="10">
        <v>134138</v>
      </c>
      <c r="I130" s="10">
        <v>109439.48</v>
      </c>
      <c r="J130" s="10">
        <v>230651.76</v>
      </c>
      <c r="K130" s="10">
        <v>132749.70000000001</v>
      </c>
      <c r="L130" s="10">
        <f t="shared" si="12"/>
        <v>1541427.3699999999</v>
      </c>
    </row>
    <row r="131" spans="1:12" ht="13" hidden="1" x14ac:dyDescent="0.15">
      <c r="A131" s="41" t="s">
        <v>84</v>
      </c>
      <c r="B131" s="10">
        <v>759.05</v>
      </c>
      <c r="C131" s="10">
        <v>1015.01</v>
      </c>
      <c r="D131" s="10">
        <v>1068.33</v>
      </c>
      <c r="E131" s="10">
        <v>1340.61</v>
      </c>
      <c r="F131" s="10">
        <v>1373.47</v>
      </c>
      <c r="G131" s="10">
        <v>1474.66</v>
      </c>
      <c r="H131" s="10">
        <v>1484.07</v>
      </c>
      <c r="I131" s="10">
        <v>1295.5999999999999</v>
      </c>
      <c r="J131" s="10">
        <v>1147.3900000000001</v>
      </c>
      <c r="K131" s="10">
        <v>1084</v>
      </c>
      <c r="L131" s="10">
        <f t="shared" si="12"/>
        <v>12042.19</v>
      </c>
    </row>
    <row r="132" spans="1:12" ht="13" hidden="1" x14ac:dyDescent="0.15">
      <c r="A132" s="41" t="s">
        <v>85</v>
      </c>
      <c r="B132" s="10">
        <v>6266.56</v>
      </c>
      <c r="C132" s="10">
        <v>6696.14</v>
      </c>
      <c r="D132" s="10">
        <v>7127.15</v>
      </c>
      <c r="E132" s="10">
        <v>7385.25</v>
      </c>
      <c r="F132" s="10">
        <v>27031.69</v>
      </c>
      <c r="G132" s="10">
        <v>32857.99</v>
      </c>
      <c r="H132" s="10">
        <v>26451.62</v>
      </c>
      <c r="I132" s="10">
        <v>39477.47</v>
      </c>
      <c r="J132" s="10">
        <v>26130.76</v>
      </c>
      <c r="K132" s="10">
        <v>15750.31</v>
      </c>
      <c r="L132" s="10">
        <f t="shared" si="12"/>
        <v>195174.94</v>
      </c>
    </row>
    <row r="133" spans="1:12" ht="13" hidden="1" x14ac:dyDescent="0.15">
      <c r="A133" s="41" t="s">
        <v>86</v>
      </c>
      <c r="B133" s="10">
        <v>1917.12</v>
      </c>
      <c r="C133" s="10">
        <v>2103.67</v>
      </c>
      <c r="D133" s="10">
        <v>2231.91</v>
      </c>
      <c r="E133" s="10">
        <v>2345.9499999999998</v>
      </c>
      <c r="F133" s="10">
        <v>5534.35</v>
      </c>
      <c r="G133" s="10">
        <v>7008.92</v>
      </c>
      <c r="H133" s="10">
        <v>8137.6</v>
      </c>
      <c r="I133" s="10">
        <v>9117.5</v>
      </c>
      <c r="J133" s="10">
        <v>8381.09</v>
      </c>
      <c r="K133" s="10">
        <v>5030.34</v>
      </c>
      <c r="L133" s="10">
        <f t="shared" si="12"/>
        <v>51808.45</v>
      </c>
    </row>
    <row r="134" spans="1:12" ht="13" hidden="1" x14ac:dyDescent="0.15">
      <c r="A134" s="41" t="s">
        <v>87</v>
      </c>
      <c r="B134" s="10">
        <v>0</v>
      </c>
      <c r="C134" s="10">
        <v>0</v>
      </c>
      <c r="D134" s="10">
        <v>0</v>
      </c>
      <c r="E134" s="10">
        <v>0</v>
      </c>
      <c r="F134" s="10">
        <v>0</v>
      </c>
      <c r="G134" s="10">
        <v>1189.54</v>
      </c>
      <c r="H134" s="10">
        <v>1384.59</v>
      </c>
      <c r="I134" s="10">
        <v>1547.58</v>
      </c>
      <c r="J134" s="10">
        <v>819.16</v>
      </c>
      <c r="K134" s="10">
        <v>216.61</v>
      </c>
      <c r="L134" s="10">
        <f t="shared" si="12"/>
        <v>5157.4799999999996</v>
      </c>
    </row>
    <row r="135" spans="1:12" ht="13" hidden="1" x14ac:dyDescent="0.15">
      <c r="A135" s="41" t="s">
        <v>88</v>
      </c>
      <c r="B135" s="10">
        <v>720.89</v>
      </c>
      <c r="C135" s="10">
        <v>642.45000000000005</v>
      </c>
      <c r="D135" s="10">
        <v>741.37</v>
      </c>
      <c r="E135" s="10">
        <v>756.12</v>
      </c>
      <c r="F135" s="10">
        <v>1645.4</v>
      </c>
      <c r="G135" s="10">
        <v>1943.61</v>
      </c>
      <c r="H135" s="10">
        <v>2317.34</v>
      </c>
      <c r="I135" s="10">
        <v>2554.5700000000002</v>
      </c>
      <c r="J135" s="10">
        <v>2157.29</v>
      </c>
      <c r="K135" s="10">
        <v>1269.5899999999999</v>
      </c>
      <c r="L135" s="10">
        <f t="shared" si="12"/>
        <v>14748.630000000001</v>
      </c>
    </row>
    <row r="136" spans="1:12" ht="13" hidden="1" x14ac:dyDescent="0.15">
      <c r="A136" s="41" t="s">
        <v>89</v>
      </c>
      <c r="B136" s="10">
        <v>1123.04</v>
      </c>
      <c r="C136" s="10">
        <v>424.82</v>
      </c>
      <c r="D136" s="10">
        <v>-246.43</v>
      </c>
      <c r="E136" s="10">
        <v>679.29</v>
      </c>
      <c r="F136" s="10">
        <v>3568.56</v>
      </c>
      <c r="G136" s="10">
        <v>1904.34</v>
      </c>
      <c r="H136" s="10">
        <v>915.16</v>
      </c>
      <c r="I136" s="10">
        <v>-6276.28</v>
      </c>
      <c r="J136" s="10">
        <v>2241.92</v>
      </c>
      <c r="K136" s="10">
        <v>-4955.1000000000004</v>
      </c>
      <c r="L136" s="10">
        <f t="shared" si="12"/>
        <v>-620.67999999999938</v>
      </c>
    </row>
    <row r="137" spans="1:12" ht="13" hidden="1" x14ac:dyDescent="0.15">
      <c r="A137" s="41" t="s">
        <v>90</v>
      </c>
      <c r="B137" s="10">
        <v>24823.17</v>
      </c>
      <c r="C137" s="10">
        <v>24843.43</v>
      </c>
      <c r="D137" s="10">
        <v>34986.35</v>
      </c>
      <c r="E137" s="10">
        <v>22514.29</v>
      </c>
      <c r="F137" s="10">
        <v>43975.9</v>
      </c>
      <c r="G137" s="10">
        <v>35326.639999999999</v>
      </c>
      <c r="H137" s="10">
        <v>47179.24</v>
      </c>
      <c r="I137" s="10">
        <v>29866.98</v>
      </c>
      <c r="J137" s="10">
        <v>48543.47</v>
      </c>
      <c r="K137" s="10">
        <v>12204.72</v>
      </c>
      <c r="L137" s="10">
        <f t="shared" si="12"/>
        <v>324264.18999999994</v>
      </c>
    </row>
    <row r="138" spans="1:12" ht="13" hidden="1" x14ac:dyDescent="0.15">
      <c r="A138" s="41" t="s">
        <v>91</v>
      </c>
      <c r="B138" s="10">
        <v>4585.26</v>
      </c>
      <c r="C138" s="10">
        <v>9119.73</v>
      </c>
      <c r="D138" s="10">
        <v>5628.76</v>
      </c>
      <c r="E138" s="10">
        <v>6050.18</v>
      </c>
      <c r="F138" s="10">
        <v>10434.129999999999</v>
      </c>
      <c r="G138" s="10">
        <v>9563.9699999999993</v>
      </c>
      <c r="H138" s="10">
        <v>4020.84</v>
      </c>
      <c r="I138" s="10">
        <v>10843.13</v>
      </c>
      <c r="J138" s="10">
        <v>13998.58</v>
      </c>
      <c r="K138" s="10">
        <v>2201.69</v>
      </c>
      <c r="L138" s="10">
        <f t="shared" si="12"/>
        <v>76446.26999999999</v>
      </c>
    </row>
    <row r="139" spans="1:12" ht="13" hidden="1" x14ac:dyDescent="0.15">
      <c r="A139" s="41" t="s">
        <v>93</v>
      </c>
      <c r="B139" s="10">
        <v>3781.45</v>
      </c>
      <c r="C139" s="10">
        <v>18714.11</v>
      </c>
      <c r="D139" s="10">
        <v>8026.53</v>
      </c>
      <c r="E139" s="10">
        <v>20389.09</v>
      </c>
      <c r="F139" s="10">
        <v>21491.18</v>
      </c>
      <c r="G139" s="10">
        <v>26198.2</v>
      </c>
      <c r="H139" s="10">
        <v>22454.82</v>
      </c>
      <c r="I139" s="10">
        <v>37778.78</v>
      </c>
      <c r="J139" s="10">
        <v>27654.23</v>
      </c>
      <c r="K139" s="10">
        <v>16352</v>
      </c>
      <c r="L139" s="10">
        <f t="shared" si="12"/>
        <v>202840.39</v>
      </c>
    </row>
    <row r="140" spans="1:12" ht="13" hidden="1" x14ac:dyDescent="0.15">
      <c r="A140" s="41" t="s">
        <v>94</v>
      </c>
      <c r="B140" s="10">
        <v>0</v>
      </c>
      <c r="C140" s="10">
        <v>0</v>
      </c>
      <c r="D140" s="10">
        <v>0</v>
      </c>
      <c r="E140" s="10">
        <v>719.53</v>
      </c>
      <c r="F140" s="10">
        <v>2778.95</v>
      </c>
      <c r="G140" s="10">
        <v>-619.55999999999995</v>
      </c>
      <c r="H140" s="10">
        <v>1878.56</v>
      </c>
      <c r="I140" s="10">
        <v>315.62</v>
      </c>
      <c r="J140" s="10">
        <v>0</v>
      </c>
      <c r="K140" s="10">
        <v>0</v>
      </c>
      <c r="L140" s="10">
        <f t="shared" si="12"/>
        <v>5073.0999999999995</v>
      </c>
    </row>
    <row r="141" spans="1:12" ht="13" hidden="1" x14ac:dyDescent="0.15">
      <c r="A141" s="41" t="s">
        <v>95</v>
      </c>
      <c r="B141" s="10">
        <v>0</v>
      </c>
      <c r="C141" s="10">
        <v>0</v>
      </c>
      <c r="D141" s="10">
        <v>0</v>
      </c>
      <c r="E141" s="10">
        <v>0</v>
      </c>
      <c r="F141" s="10">
        <v>0</v>
      </c>
      <c r="G141" s="10">
        <v>1150.83</v>
      </c>
      <c r="H141" s="10">
        <v>682.66</v>
      </c>
      <c r="I141" s="10">
        <v>627.94000000000005</v>
      </c>
      <c r="J141" s="10">
        <v>240.81</v>
      </c>
      <c r="K141" s="10">
        <v>182.47</v>
      </c>
      <c r="L141" s="10">
        <f t="shared" si="12"/>
        <v>2884.7099999999996</v>
      </c>
    </row>
    <row r="142" spans="1:12" ht="13" hidden="1" x14ac:dyDescent="0.15">
      <c r="A142" s="41" t="s">
        <v>96</v>
      </c>
      <c r="B142" s="10">
        <v>0</v>
      </c>
      <c r="C142" s="10">
        <v>0</v>
      </c>
      <c r="D142" s="10">
        <v>268.8</v>
      </c>
      <c r="E142" s="10">
        <v>45587.25</v>
      </c>
      <c r="F142" s="10">
        <v>34449.480000000003</v>
      </c>
      <c r="G142" s="10">
        <v>0</v>
      </c>
      <c r="H142" s="10">
        <v>35045.660000000003</v>
      </c>
      <c r="I142" s="10">
        <v>41830.400000000001</v>
      </c>
      <c r="J142" s="10">
        <v>330.79</v>
      </c>
      <c r="K142" s="10">
        <v>27000</v>
      </c>
      <c r="L142" s="10">
        <f t="shared" si="12"/>
        <v>184512.38</v>
      </c>
    </row>
    <row r="143" spans="1:12" ht="13" hidden="1" x14ac:dyDescent="0.15">
      <c r="A143" s="41" t="s">
        <v>97</v>
      </c>
      <c r="B143" s="10">
        <v>0</v>
      </c>
      <c r="C143" s="10">
        <v>757.3</v>
      </c>
      <c r="D143" s="10">
        <v>0</v>
      </c>
      <c r="E143" s="10">
        <v>626.63</v>
      </c>
      <c r="F143" s="10">
        <v>392.5</v>
      </c>
      <c r="G143" s="10">
        <v>308</v>
      </c>
      <c r="H143" s="10">
        <v>5235.16</v>
      </c>
      <c r="I143" s="10">
        <v>2322.61</v>
      </c>
      <c r="J143" s="10">
        <v>0</v>
      </c>
      <c r="K143" s="10">
        <v>0</v>
      </c>
      <c r="L143" s="10">
        <f t="shared" si="12"/>
        <v>9642.2000000000007</v>
      </c>
    </row>
    <row r="144" spans="1:12" ht="13" hidden="1" x14ac:dyDescent="0.15">
      <c r="A144" s="41" t="s">
        <v>98</v>
      </c>
      <c r="B144" s="10">
        <v>0</v>
      </c>
      <c r="C144" s="10">
        <v>0</v>
      </c>
      <c r="D144" s="10">
        <v>0</v>
      </c>
      <c r="E144" s="10">
        <v>15278</v>
      </c>
      <c r="F144" s="10">
        <v>0</v>
      </c>
      <c r="G144" s="10">
        <v>0</v>
      </c>
      <c r="H144" s="10">
        <v>2544</v>
      </c>
      <c r="I144" s="10">
        <v>6320</v>
      </c>
      <c r="J144" s="10">
        <v>0</v>
      </c>
      <c r="K144" s="10">
        <v>0</v>
      </c>
      <c r="L144" s="10">
        <f t="shared" si="12"/>
        <v>24142</v>
      </c>
    </row>
    <row r="145" spans="1:12" ht="13" hidden="1" x14ac:dyDescent="0.15">
      <c r="A145" s="41" t="s">
        <v>132</v>
      </c>
      <c r="B145" s="10">
        <v>-185</v>
      </c>
      <c r="C145" s="10">
        <v>33052.230000000003</v>
      </c>
      <c r="D145" s="10">
        <v>28873.59</v>
      </c>
      <c r="E145" s="10">
        <v>20418.259999999998</v>
      </c>
      <c r="F145" s="10">
        <v>41429.68</v>
      </c>
      <c r="G145" s="10">
        <v>-20273</v>
      </c>
      <c r="H145" s="10">
        <v>-1250</v>
      </c>
      <c r="I145" s="10">
        <v>1848.83</v>
      </c>
      <c r="J145" s="10">
        <v>852.59</v>
      </c>
      <c r="K145" s="10">
        <v>308.89999999999998</v>
      </c>
      <c r="L145" s="10">
        <f t="shared" si="12"/>
        <v>105076.08</v>
      </c>
    </row>
    <row r="146" spans="1:12" ht="13" hidden="1" x14ac:dyDescent="0.15">
      <c r="A146" s="41" t="s">
        <v>100</v>
      </c>
      <c r="B146" s="10">
        <v>0</v>
      </c>
      <c r="C146" s="10">
        <v>0</v>
      </c>
      <c r="D146" s="10">
        <v>0</v>
      </c>
      <c r="E146" s="10">
        <v>5407.26</v>
      </c>
      <c r="F146" s="10">
        <v>72.08</v>
      </c>
      <c r="G146" s="10">
        <v>0</v>
      </c>
      <c r="H146" s="10">
        <v>0</v>
      </c>
      <c r="I146" s="10">
        <v>132.36000000000001</v>
      </c>
      <c r="J146" s="10">
        <v>0</v>
      </c>
      <c r="K146" s="10">
        <v>0</v>
      </c>
      <c r="L146" s="10">
        <f t="shared" si="12"/>
        <v>5611.7</v>
      </c>
    </row>
    <row r="147" spans="1:12" ht="13" hidden="1" x14ac:dyDescent="0.15">
      <c r="A147" s="41" t="s">
        <v>101</v>
      </c>
      <c r="B147" s="10">
        <v>173151.48</v>
      </c>
      <c r="C147" s="10">
        <v>32704.23</v>
      </c>
      <c r="D147" s="10">
        <v>157952.4</v>
      </c>
      <c r="E147" s="10">
        <v>439071.24</v>
      </c>
      <c r="F147" s="10">
        <v>157142.01</v>
      </c>
      <c r="G147" s="10">
        <v>4307.63</v>
      </c>
      <c r="H147" s="10">
        <v>97068.91</v>
      </c>
      <c r="I147" s="10">
        <v>218432.65</v>
      </c>
      <c r="J147" s="10">
        <v>90722.18</v>
      </c>
      <c r="K147" s="10">
        <v>36182.730000000003</v>
      </c>
      <c r="L147" s="10">
        <f t="shared" si="12"/>
        <v>1406735.4599999997</v>
      </c>
    </row>
    <row r="148" spans="1:12" ht="13" hidden="1" x14ac:dyDescent="0.15">
      <c r="A148" s="41" t="s">
        <v>102</v>
      </c>
      <c r="B148" s="10">
        <v>4038.21</v>
      </c>
      <c r="C148" s="10">
        <v>4069.62</v>
      </c>
      <c r="D148" s="10">
        <v>2907.51</v>
      </c>
      <c r="E148" s="10">
        <v>3146.18</v>
      </c>
      <c r="F148" s="10">
        <v>3253.14</v>
      </c>
      <c r="G148" s="10">
        <v>2286.7399999999998</v>
      </c>
      <c r="H148" s="10">
        <v>3300.05</v>
      </c>
      <c r="I148" s="10">
        <v>9501.9</v>
      </c>
      <c r="J148" s="10">
        <v>0</v>
      </c>
      <c r="K148" s="10">
        <v>0</v>
      </c>
      <c r="L148" s="10">
        <f t="shared" si="12"/>
        <v>32503.35</v>
      </c>
    </row>
    <row r="149" spans="1:12" ht="13" hidden="1" x14ac:dyDescent="0.15">
      <c r="A149" s="41" t="s">
        <v>103</v>
      </c>
      <c r="B149" s="10">
        <v>10028.67</v>
      </c>
      <c r="C149" s="10">
        <v>142166.82</v>
      </c>
      <c r="D149" s="10">
        <v>143506.48000000001</v>
      </c>
      <c r="E149" s="10">
        <v>147592.09</v>
      </c>
      <c r="F149" s="10">
        <v>120962.95</v>
      </c>
      <c r="G149" s="10">
        <v>195539.89</v>
      </c>
      <c r="H149" s="10">
        <v>166047.9</v>
      </c>
      <c r="I149" s="10">
        <v>323359.17</v>
      </c>
      <c r="J149" s="10">
        <v>205164.5</v>
      </c>
      <c r="K149" s="10">
        <v>107848.96000000001</v>
      </c>
      <c r="L149" s="10">
        <f t="shared" si="12"/>
        <v>1562217.43</v>
      </c>
    </row>
    <row r="150" spans="1:12" ht="13" hidden="1" x14ac:dyDescent="0.15">
      <c r="A150" s="41" t="s">
        <v>104</v>
      </c>
      <c r="B150" s="10">
        <v>621.44000000000005</v>
      </c>
      <c r="C150" s="10">
        <v>611.66</v>
      </c>
      <c r="D150" s="10">
        <v>856.33</v>
      </c>
      <c r="E150" s="10">
        <v>459.44</v>
      </c>
      <c r="F150" s="10">
        <v>0</v>
      </c>
      <c r="G150" s="10">
        <v>1675.03</v>
      </c>
      <c r="H150" s="10">
        <v>-897.71</v>
      </c>
      <c r="I150" s="10">
        <v>578.65</v>
      </c>
      <c r="J150" s="10">
        <v>412.46</v>
      </c>
      <c r="K150" s="10">
        <v>115.38</v>
      </c>
      <c r="L150" s="10">
        <f t="shared" si="12"/>
        <v>4432.6799999999994</v>
      </c>
    </row>
    <row r="151" spans="1:12" ht="13" hidden="1" x14ac:dyDescent="0.15">
      <c r="A151" s="41" t="s">
        <v>105</v>
      </c>
      <c r="B151" s="10">
        <v>911804.46</v>
      </c>
      <c r="C151" s="10">
        <v>970327.89</v>
      </c>
      <c r="D151" s="10">
        <v>995524.14</v>
      </c>
      <c r="E151" s="10">
        <v>1046548.72</v>
      </c>
      <c r="F151" s="10">
        <v>1059837.22</v>
      </c>
      <c r="G151" s="10">
        <v>1178489.79</v>
      </c>
      <c r="H151" s="10">
        <v>1436905.9</v>
      </c>
      <c r="I151" s="10">
        <v>1473469.57</v>
      </c>
      <c r="J151" s="10">
        <v>1566661.43</v>
      </c>
      <c r="K151" s="10">
        <v>794591.29</v>
      </c>
      <c r="L151" s="10">
        <f t="shared" ref="L151:L174" si="13">SUM(B151:K151)</f>
        <v>11434160.41</v>
      </c>
    </row>
    <row r="152" spans="1:12" ht="13" hidden="1" x14ac:dyDescent="0.15">
      <c r="A152" s="41" t="s">
        <v>106</v>
      </c>
      <c r="B152" s="10">
        <v>2972.83</v>
      </c>
      <c r="C152" s="10">
        <v>5588.25</v>
      </c>
      <c r="D152" s="10">
        <v>-3255</v>
      </c>
      <c r="E152" s="10">
        <v>59.22</v>
      </c>
      <c r="F152" s="10">
        <v>78.319999999999993</v>
      </c>
      <c r="G152" s="10">
        <v>54.29</v>
      </c>
      <c r="H152" s="10">
        <v>54.98</v>
      </c>
      <c r="I152" s="10">
        <v>44.32</v>
      </c>
      <c r="J152" s="10">
        <v>0</v>
      </c>
      <c r="K152" s="10">
        <v>0</v>
      </c>
      <c r="L152" s="10">
        <f t="shared" si="13"/>
        <v>5597.2099999999991</v>
      </c>
    </row>
    <row r="153" spans="1:12" ht="13" hidden="1" x14ac:dyDescent="0.15">
      <c r="A153" s="41" t="s">
        <v>107</v>
      </c>
      <c r="B153" s="10">
        <v>20250.89</v>
      </c>
      <c r="C153" s="10">
        <v>16037.88</v>
      </c>
      <c r="D153" s="10">
        <v>27101</v>
      </c>
      <c r="E153" s="10">
        <v>83550.34</v>
      </c>
      <c r="F153" s="10">
        <v>-14237.26</v>
      </c>
      <c r="G153" s="10">
        <v>4964.49</v>
      </c>
      <c r="H153" s="10">
        <v>4564.1499999999996</v>
      </c>
      <c r="I153" s="10">
        <v>4412.95</v>
      </c>
      <c r="J153" s="10">
        <v>4018.77</v>
      </c>
      <c r="K153" s="10">
        <v>1458.79</v>
      </c>
      <c r="L153" s="10">
        <f t="shared" si="13"/>
        <v>152121.99999999997</v>
      </c>
    </row>
    <row r="154" spans="1:12" ht="13" hidden="1" x14ac:dyDescent="0.15">
      <c r="A154" s="41" t="s">
        <v>108</v>
      </c>
      <c r="B154" s="10">
        <v>105</v>
      </c>
      <c r="C154" s="10">
        <v>199.85</v>
      </c>
      <c r="D154" s="10">
        <v>197.4</v>
      </c>
      <c r="E154" s="10">
        <v>124.95</v>
      </c>
      <c r="F154" s="10">
        <v>0</v>
      </c>
      <c r="G154" s="10">
        <v>0</v>
      </c>
      <c r="H154" s="10">
        <v>0</v>
      </c>
      <c r="I154" s="10">
        <v>0</v>
      </c>
      <c r="J154" s="10">
        <v>0</v>
      </c>
      <c r="K154" s="10">
        <v>0</v>
      </c>
      <c r="L154" s="10">
        <f t="shared" si="13"/>
        <v>627.20000000000005</v>
      </c>
    </row>
    <row r="155" spans="1:12" ht="13" hidden="1" x14ac:dyDescent="0.15">
      <c r="A155" s="41" t="s">
        <v>133</v>
      </c>
      <c r="B155" s="10">
        <v>9434.2000000000007</v>
      </c>
      <c r="C155" s="10">
        <v>10258.89</v>
      </c>
      <c r="D155" s="10">
        <v>8532.64</v>
      </c>
      <c r="E155" s="10">
        <v>8576.1</v>
      </c>
      <c r="F155" s="10">
        <v>7248.87</v>
      </c>
      <c r="G155" s="10">
        <v>12702.56</v>
      </c>
      <c r="H155" s="10">
        <v>10321.959999999999</v>
      </c>
      <c r="I155" s="10">
        <v>10744.25</v>
      </c>
      <c r="J155" s="10">
        <v>12912.53</v>
      </c>
      <c r="K155" s="10">
        <v>0</v>
      </c>
      <c r="L155" s="10">
        <f t="shared" si="13"/>
        <v>90732</v>
      </c>
    </row>
    <row r="156" spans="1:12" ht="13" hidden="1" x14ac:dyDescent="0.15">
      <c r="A156" s="41" t="s">
        <v>134</v>
      </c>
      <c r="B156" s="10">
        <v>858528.01</v>
      </c>
      <c r="C156" s="10">
        <v>942274.95</v>
      </c>
      <c r="D156" s="10">
        <v>920140.38</v>
      </c>
      <c r="E156" s="10">
        <v>1019176.7</v>
      </c>
      <c r="F156" s="10">
        <v>1161569.81</v>
      </c>
      <c r="G156" s="10">
        <v>1092301.5</v>
      </c>
      <c r="H156" s="10">
        <v>1167131.1399999999</v>
      </c>
      <c r="I156" s="10">
        <v>1448835.01</v>
      </c>
      <c r="J156" s="10">
        <v>1505086.35</v>
      </c>
      <c r="K156" s="10">
        <v>1135329.8700000001</v>
      </c>
      <c r="L156" s="10">
        <f t="shared" si="13"/>
        <v>11250373.719999999</v>
      </c>
    </row>
    <row r="157" spans="1:12" ht="13" hidden="1" x14ac:dyDescent="0.15">
      <c r="A157" s="41" t="s">
        <v>109</v>
      </c>
      <c r="B157" s="10">
        <v>66816.38</v>
      </c>
      <c r="C157" s="10">
        <v>115072.34</v>
      </c>
      <c r="D157" s="10">
        <v>78391.53</v>
      </c>
      <c r="E157" s="10">
        <v>86709.81</v>
      </c>
      <c r="F157" s="10">
        <v>152231.01</v>
      </c>
      <c r="G157" s="10">
        <v>205760.28</v>
      </c>
      <c r="H157" s="10">
        <v>178362.34</v>
      </c>
      <c r="I157" s="10">
        <v>160506.13</v>
      </c>
      <c r="J157" s="10">
        <v>260213.78</v>
      </c>
      <c r="K157" s="10">
        <v>91242.1</v>
      </c>
      <c r="L157" s="10">
        <f t="shared" si="13"/>
        <v>1395305.7</v>
      </c>
    </row>
    <row r="158" spans="1:12" ht="13" hidden="1" x14ac:dyDescent="0.15">
      <c r="A158" s="41" t="s">
        <v>110</v>
      </c>
      <c r="B158" s="10">
        <v>931242.06</v>
      </c>
      <c r="C158" s="10">
        <v>657057.31000000006</v>
      </c>
      <c r="D158" s="10">
        <v>484305.43</v>
      </c>
      <c r="E158" s="10">
        <v>565282.18999999994</v>
      </c>
      <c r="F158" s="10">
        <v>653779.57999999996</v>
      </c>
      <c r="G158" s="10">
        <v>598223.68000000005</v>
      </c>
      <c r="H158" s="10">
        <v>534209.21</v>
      </c>
      <c r="I158" s="10">
        <v>665325.48</v>
      </c>
      <c r="J158" s="10">
        <v>713904.62</v>
      </c>
      <c r="K158" s="10">
        <v>381660.47</v>
      </c>
      <c r="L158" s="10">
        <f t="shared" si="13"/>
        <v>6184990.0300000012</v>
      </c>
    </row>
    <row r="159" spans="1:12" ht="13" hidden="1" x14ac:dyDescent="0.15">
      <c r="A159" s="41" t="s">
        <v>135</v>
      </c>
      <c r="B159" s="10">
        <v>0</v>
      </c>
      <c r="C159" s="10">
        <v>0</v>
      </c>
      <c r="D159" s="10">
        <v>289.70999999999998</v>
      </c>
      <c r="E159" s="10">
        <v>1757.72</v>
      </c>
      <c r="F159" s="10">
        <v>2219.5700000000002</v>
      </c>
      <c r="G159" s="10">
        <v>7844.73</v>
      </c>
      <c r="H159" s="10">
        <v>65.25</v>
      </c>
      <c r="I159" s="10">
        <v>1230</v>
      </c>
      <c r="J159" s="10">
        <v>223.99</v>
      </c>
      <c r="K159" s="10">
        <v>0</v>
      </c>
      <c r="L159" s="10">
        <f t="shared" si="13"/>
        <v>13630.97</v>
      </c>
    </row>
    <row r="160" spans="1:12" ht="13" hidden="1" x14ac:dyDescent="0.15">
      <c r="A160" s="41" t="s">
        <v>115</v>
      </c>
      <c r="B160" s="10">
        <v>0</v>
      </c>
      <c r="C160" s="10">
        <v>0</v>
      </c>
      <c r="D160" s="10">
        <v>0</v>
      </c>
      <c r="E160" s="10">
        <v>0</v>
      </c>
      <c r="F160" s="10">
        <v>-52.86</v>
      </c>
      <c r="G160" s="10">
        <v>1905.3</v>
      </c>
      <c r="H160" s="10">
        <v>0</v>
      </c>
      <c r="I160" s="10">
        <v>0</v>
      </c>
      <c r="J160" s="10">
        <v>0</v>
      </c>
      <c r="K160" s="10">
        <v>0</v>
      </c>
      <c r="L160" s="10">
        <f t="shared" si="13"/>
        <v>1852.44</v>
      </c>
    </row>
    <row r="161" spans="1:12" ht="13" hidden="1" x14ac:dyDescent="0.15">
      <c r="A161" s="41" t="s">
        <v>142</v>
      </c>
      <c r="B161" s="10">
        <v>0</v>
      </c>
      <c r="C161" s="10">
        <v>0</v>
      </c>
      <c r="D161" s="10">
        <v>0</v>
      </c>
      <c r="E161" s="10">
        <v>0</v>
      </c>
      <c r="F161" s="10">
        <v>47.49</v>
      </c>
      <c r="G161" s="10">
        <v>0</v>
      </c>
      <c r="H161" s="10">
        <v>0</v>
      </c>
      <c r="I161" s="10">
        <v>0</v>
      </c>
      <c r="J161" s="10">
        <v>0</v>
      </c>
      <c r="K161" s="10">
        <v>0</v>
      </c>
      <c r="L161" s="10">
        <f t="shared" si="13"/>
        <v>47.49</v>
      </c>
    </row>
    <row r="162" spans="1:12" ht="13" hidden="1" x14ac:dyDescent="0.15">
      <c r="A162" s="41" t="s">
        <v>143</v>
      </c>
      <c r="B162" s="10">
        <v>0</v>
      </c>
      <c r="C162" s="10">
        <v>0</v>
      </c>
      <c r="D162" s="10">
        <v>0</v>
      </c>
      <c r="E162" s="10">
        <v>0</v>
      </c>
      <c r="F162" s="10">
        <v>0</v>
      </c>
      <c r="G162" s="10">
        <v>0</v>
      </c>
      <c r="H162" s="10">
        <v>4501.0600000000004</v>
      </c>
      <c r="I162" s="10">
        <v>0</v>
      </c>
      <c r="J162" s="10">
        <v>0</v>
      </c>
      <c r="K162" s="10">
        <v>0</v>
      </c>
      <c r="L162" s="10">
        <f t="shared" si="13"/>
        <v>4501.0600000000004</v>
      </c>
    </row>
    <row r="163" spans="1:12" ht="13" hidden="1" x14ac:dyDescent="0.15">
      <c r="A163" s="41" t="s">
        <v>117</v>
      </c>
      <c r="B163" s="10">
        <v>522.74</v>
      </c>
      <c r="C163" s="10">
        <v>116.67</v>
      </c>
      <c r="D163" s="10">
        <v>0</v>
      </c>
      <c r="E163" s="10">
        <v>0</v>
      </c>
      <c r="F163" s="10">
        <v>489.5</v>
      </c>
      <c r="G163" s="10">
        <v>5000</v>
      </c>
      <c r="H163" s="10">
        <v>0</v>
      </c>
      <c r="I163" s="10">
        <v>10.51</v>
      </c>
      <c r="J163" s="10">
        <v>169.66</v>
      </c>
      <c r="K163" s="10">
        <v>501.18</v>
      </c>
      <c r="L163" s="10">
        <f t="shared" si="13"/>
        <v>6810.26</v>
      </c>
    </row>
    <row r="164" spans="1:12" ht="13" hidden="1" x14ac:dyDescent="0.15">
      <c r="A164" s="41" t="s">
        <v>118</v>
      </c>
      <c r="B164" s="10">
        <v>0</v>
      </c>
      <c r="C164" s="10">
        <v>0</v>
      </c>
      <c r="D164" s="10">
        <v>0</v>
      </c>
      <c r="E164" s="10">
        <v>0</v>
      </c>
      <c r="F164" s="10">
        <v>0</v>
      </c>
      <c r="G164" s="10">
        <v>0</v>
      </c>
      <c r="H164" s="10">
        <v>0</v>
      </c>
      <c r="I164" s="10">
        <v>0</v>
      </c>
      <c r="J164" s="10">
        <v>0</v>
      </c>
      <c r="K164" s="10">
        <v>275.5</v>
      </c>
      <c r="L164" s="10">
        <f t="shared" si="13"/>
        <v>275.5</v>
      </c>
    </row>
    <row r="165" spans="1:12" ht="13" hidden="1" x14ac:dyDescent="0.15">
      <c r="A165" s="41" t="s">
        <v>119</v>
      </c>
      <c r="B165" s="10">
        <v>333.85</v>
      </c>
      <c r="C165" s="10">
        <v>359.05</v>
      </c>
      <c r="D165" s="10">
        <v>382.13</v>
      </c>
      <c r="E165" s="10">
        <v>396.93</v>
      </c>
      <c r="F165" s="10">
        <v>948.79</v>
      </c>
      <c r="G165" s="10">
        <v>8.67</v>
      </c>
      <c r="H165" s="10">
        <v>0</v>
      </c>
      <c r="I165" s="10">
        <v>0</v>
      </c>
      <c r="J165" s="10">
        <v>0</v>
      </c>
      <c r="K165" s="10">
        <v>0</v>
      </c>
      <c r="L165" s="10">
        <f t="shared" si="13"/>
        <v>2429.42</v>
      </c>
    </row>
    <row r="166" spans="1:12" ht="13" hidden="1" x14ac:dyDescent="0.15">
      <c r="A166" s="41" t="s">
        <v>120</v>
      </c>
      <c r="B166" s="10">
        <v>64.489999999999995</v>
      </c>
      <c r="C166" s="10">
        <v>1374.14</v>
      </c>
      <c r="D166" s="10">
        <v>140</v>
      </c>
      <c r="E166" s="10">
        <v>2993.14</v>
      </c>
      <c r="F166" s="10">
        <v>4130.6099999999997</v>
      </c>
      <c r="G166" s="10">
        <v>1088.67</v>
      </c>
      <c r="H166" s="10">
        <v>681.18</v>
      </c>
      <c r="I166" s="10">
        <v>3331.06</v>
      </c>
      <c r="J166" s="10">
        <v>1175.1300000000001</v>
      </c>
      <c r="K166" s="10">
        <v>5007.97</v>
      </c>
      <c r="L166" s="10">
        <f t="shared" si="13"/>
        <v>19986.390000000003</v>
      </c>
    </row>
    <row r="167" spans="1:12" ht="13" hidden="1" x14ac:dyDescent="0.15">
      <c r="A167" s="41" t="s">
        <v>121</v>
      </c>
      <c r="B167" s="10">
        <v>0</v>
      </c>
      <c r="C167" s="10">
        <v>-109.85</v>
      </c>
      <c r="D167" s="10">
        <v>0</v>
      </c>
      <c r="E167" s="10">
        <v>0</v>
      </c>
      <c r="F167" s="10">
        <v>0</v>
      </c>
      <c r="G167" s="10">
        <v>0</v>
      </c>
      <c r="H167" s="10">
        <v>0</v>
      </c>
      <c r="I167" s="10">
        <v>0</v>
      </c>
      <c r="J167" s="10">
        <v>0</v>
      </c>
      <c r="K167" s="10">
        <v>0</v>
      </c>
      <c r="L167" s="10">
        <f t="shared" si="13"/>
        <v>-109.85</v>
      </c>
    </row>
    <row r="168" spans="1:12" ht="13" hidden="1" x14ac:dyDescent="0.15">
      <c r="A168" s="41" t="s">
        <v>122</v>
      </c>
      <c r="B168" s="10">
        <v>0</v>
      </c>
      <c r="C168" s="10">
        <v>-28.75</v>
      </c>
      <c r="D168" s="10">
        <v>0</v>
      </c>
      <c r="E168" s="10">
        <v>0</v>
      </c>
      <c r="F168" s="10">
        <v>0</v>
      </c>
      <c r="G168" s="10">
        <v>0</v>
      </c>
      <c r="H168" s="10">
        <v>0</v>
      </c>
      <c r="I168" s="10">
        <v>0</v>
      </c>
      <c r="J168" s="10">
        <v>0</v>
      </c>
      <c r="K168" s="10">
        <v>0</v>
      </c>
      <c r="L168" s="10">
        <f t="shared" si="13"/>
        <v>-28.75</v>
      </c>
    </row>
    <row r="169" spans="1:12" ht="13" hidden="1" x14ac:dyDescent="0.15">
      <c r="A169" s="41" t="s">
        <v>123</v>
      </c>
      <c r="B169" s="10">
        <v>0</v>
      </c>
      <c r="C169" s="10">
        <v>3448.1</v>
      </c>
      <c r="D169" s="10">
        <v>3841.98</v>
      </c>
      <c r="E169" s="10">
        <v>3991.85</v>
      </c>
      <c r="F169" s="10">
        <v>6355.78</v>
      </c>
      <c r="G169" s="10">
        <v>7621.95</v>
      </c>
      <c r="H169" s="10">
        <v>6930.42</v>
      </c>
      <c r="I169" s="10">
        <v>6631.98</v>
      </c>
      <c r="J169" s="10">
        <v>5475.51</v>
      </c>
      <c r="K169" s="10">
        <v>4441.6400000000003</v>
      </c>
      <c r="L169" s="10">
        <f t="shared" si="13"/>
        <v>48739.21</v>
      </c>
    </row>
    <row r="170" spans="1:12" ht="13" hidden="1" x14ac:dyDescent="0.15">
      <c r="A170" s="41" t="s">
        <v>125</v>
      </c>
      <c r="B170" s="10">
        <v>0</v>
      </c>
      <c r="C170" s="10">
        <v>0</v>
      </c>
      <c r="D170" s="10">
        <v>0</v>
      </c>
      <c r="E170" s="10">
        <v>992.13</v>
      </c>
      <c r="F170" s="10">
        <v>2007.84</v>
      </c>
      <c r="G170" s="10">
        <v>2791</v>
      </c>
      <c r="H170" s="10">
        <v>4333.74</v>
      </c>
      <c r="I170" s="10">
        <v>3880.95</v>
      </c>
      <c r="J170" s="10">
        <v>9459.7000000000007</v>
      </c>
      <c r="K170" s="10">
        <v>41224.910000000003</v>
      </c>
      <c r="L170" s="10">
        <f t="shared" si="13"/>
        <v>64690.270000000004</v>
      </c>
    </row>
    <row r="171" spans="1:12" ht="13" hidden="1" x14ac:dyDescent="0.15">
      <c r="A171" s="41" t="s">
        <v>126</v>
      </c>
      <c r="B171" s="10">
        <v>196893.49</v>
      </c>
      <c r="C171" s="10">
        <v>215574.76</v>
      </c>
      <c r="D171" s="10">
        <v>174008.47</v>
      </c>
      <c r="E171" s="10">
        <v>90629.64</v>
      </c>
      <c r="F171" s="10">
        <v>76393.259999999995</v>
      </c>
      <c r="G171" s="10">
        <v>39878.83</v>
      </c>
      <c r="H171" s="10">
        <v>48042.52</v>
      </c>
      <c r="I171" s="10">
        <v>35518.199999999997</v>
      </c>
      <c r="J171" s="10">
        <v>41933.31</v>
      </c>
      <c r="K171" s="10">
        <v>19867.080000000002</v>
      </c>
      <c r="L171" s="10">
        <f t="shared" si="13"/>
        <v>938739.55999999994</v>
      </c>
    </row>
    <row r="172" spans="1:12" ht="13" hidden="1" x14ac:dyDescent="0.15">
      <c r="A172" s="41" t="s">
        <v>127</v>
      </c>
      <c r="B172" s="10">
        <v>63352.21</v>
      </c>
      <c r="C172" s="10">
        <v>69556.38</v>
      </c>
      <c r="D172" s="10">
        <v>90624.01</v>
      </c>
      <c r="E172" s="10">
        <v>133633</v>
      </c>
      <c r="F172" s="10">
        <v>159836.49</v>
      </c>
      <c r="G172" s="10">
        <v>126208.51</v>
      </c>
      <c r="H172" s="10">
        <v>118892.44</v>
      </c>
      <c r="I172" s="10">
        <v>151153.23000000001</v>
      </c>
      <c r="J172" s="10">
        <v>152420.93</v>
      </c>
      <c r="K172" s="10">
        <v>107356.55</v>
      </c>
      <c r="L172" s="10">
        <f t="shared" si="13"/>
        <v>1173033.75</v>
      </c>
    </row>
    <row r="173" spans="1:12" ht="13" hidden="1" x14ac:dyDescent="0.15">
      <c r="A173" s="41" t="s">
        <v>128</v>
      </c>
      <c r="B173" s="10">
        <v>9767.69</v>
      </c>
      <c r="C173" s="10">
        <v>0</v>
      </c>
      <c r="D173" s="10">
        <v>0</v>
      </c>
      <c r="E173" s="10">
        <v>0</v>
      </c>
      <c r="F173" s="10">
        <v>0</v>
      </c>
      <c r="G173" s="10">
        <v>0</v>
      </c>
      <c r="H173" s="10">
        <v>0</v>
      </c>
      <c r="I173" s="10">
        <v>0</v>
      </c>
      <c r="J173" s="10">
        <v>0</v>
      </c>
      <c r="K173" s="10">
        <v>0</v>
      </c>
      <c r="L173" s="10">
        <f t="shared" si="13"/>
        <v>9767.69</v>
      </c>
    </row>
    <row r="174" spans="1:12" ht="13" hidden="1" x14ac:dyDescent="0.15">
      <c r="A174" s="41" t="s">
        <v>129</v>
      </c>
      <c r="B174" s="10">
        <v>0</v>
      </c>
      <c r="C174" s="10">
        <v>0</v>
      </c>
      <c r="D174" s="10">
        <v>66402.929999999993</v>
      </c>
      <c r="E174" s="10">
        <v>250283.83</v>
      </c>
      <c r="F174" s="10">
        <v>230132.15</v>
      </c>
      <c r="G174" s="10">
        <v>291196.17</v>
      </c>
      <c r="H174" s="10">
        <v>290327.55</v>
      </c>
      <c r="I174" s="10">
        <v>287362.52</v>
      </c>
      <c r="J174" s="10">
        <v>272255.78999999998</v>
      </c>
      <c r="K174" s="10">
        <v>213404.6</v>
      </c>
      <c r="L174" s="10">
        <f t="shared" si="13"/>
        <v>1901365.5400000003</v>
      </c>
    </row>
    <row r="175" spans="1:12" ht="13" hidden="1" x14ac:dyDescent="0.15">
      <c r="A175" s="42" t="s">
        <v>144</v>
      </c>
      <c r="B175" s="21">
        <f t="shared" ref="B175:L175" si="14">SUM(B119:B174)</f>
        <v>5237057.370000001</v>
      </c>
      <c r="C175" s="21">
        <f t="shared" si="14"/>
        <v>5067223.5699999994</v>
      </c>
      <c r="D175" s="21">
        <f t="shared" si="14"/>
        <v>5178788.68</v>
      </c>
      <c r="E175" s="21">
        <f t="shared" si="14"/>
        <v>6560160.3399999961</v>
      </c>
      <c r="F175" s="21">
        <f t="shared" si="14"/>
        <v>6887147.8300000038</v>
      </c>
      <c r="G175" s="21">
        <f t="shared" si="14"/>
        <v>6754094.9100000011</v>
      </c>
      <c r="H175" s="21">
        <f t="shared" si="14"/>
        <v>6956621.879999999</v>
      </c>
      <c r="I175" s="21">
        <f t="shared" si="14"/>
        <v>7684723.3100000005</v>
      </c>
      <c r="J175" s="21">
        <f t="shared" si="14"/>
        <v>7624576.3200000003</v>
      </c>
      <c r="K175" s="21">
        <f t="shared" si="14"/>
        <v>4430086.8400000008</v>
      </c>
      <c r="L175" s="21">
        <f t="shared" si="14"/>
        <v>62380481.050000004</v>
      </c>
    </row>
    <row r="176" spans="1:12" ht="13" hidden="1" x14ac:dyDescent="0.15">
      <c r="A176" s="40" t="s">
        <v>145</v>
      </c>
      <c r="B176" s="7"/>
      <c r="C176" s="7"/>
      <c r="D176" s="7"/>
      <c r="E176" s="7"/>
      <c r="F176" s="7"/>
      <c r="G176" s="7"/>
      <c r="H176" s="7"/>
      <c r="I176" s="7"/>
      <c r="J176" s="7"/>
      <c r="K176" s="7"/>
      <c r="L176" s="7"/>
    </row>
    <row r="177" spans="1:12" ht="13" hidden="1" x14ac:dyDescent="0.15">
      <c r="A177" s="41" t="s">
        <v>71</v>
      </c>
      <c r="B177" s="10">
        <v>0</v>
      </c>
      <c r="C177" s="10">
        <v>0</v>
      </c>
      <c r="D177" s="10">
        <v>0</v>
      </c>
      <c r="E177" s="10">
        <v>19667.849999999999</v>
      </c>
      <c r="F177" s="10">
        <v>54485.25</v>
      </c>
      <c r="G177" s="10">
        <v>48087.06</v>
      </c>
      <c r="H177" s="10">
        <v>57743.360000000001</v>
      </c>
      <c r="I177" s="10">
        <v>46399.37</v>
      </c>
      <c r="J177" s="10">
        <v>53081.81</v>
      </c>
      <c r="K177" s="10">
        <v>37862.43</v>
      </c>
      <c r="L177" s="10">
        <f t="shared" ref="L177:L196" si="15">SUM(B177:K177)</f>
        <v>317327.13</v>
      </c>
    </row>
    <row r="178" spans="1:12" ht="13" hidden="1" x14ac:dyDescent="0.15">
      <c r="A178" s="41" t="s">
        <v>72</v>
      </c>
      <c r="B178" s="10">
        <v>0</v>
      </c>
      <c r="C178" s="10">
        <v>0</v>
      </c>
      <c r="D178" s="10">
        <v>0</v>
      </c>
      <c r="E178" s="10">
        <v>0</v>
      </c>
      <c r="F178" s="10">
        <v>0</v>
      </c>
      <c r="G178" s="10">
        <v>0</v>
      </c>
      <c r="H178" s="10">
        <v>0</v>
      </c>
      <c r="I178" s="10">
        <v>0</v>
      </c>
      <c r="J178" s="10">
        <v>0</v>
      </c>
      <c r="K178" s="10">
        <v>304.39</v>
      </c>
      <c r="L178" s="10">
        <f t="shared" si="15"/>
        <v>304.39</v>
      </c>
    </row>
    <row r="179" spans="1:12" ht="13" hidden="1" x14ac:dyDescent="0.15">
      <c r="A179" s="41" t="s">
        <v>73</v>
      </c>
      <c r="B179" s="10">
        <v>0</v>
      </c>
      <c r="C179" s="10">
        <v>0</v>
      </c>
      <c r="D179" s="10">
        <v>0</v>
      </c>
      <c r="E179" s="10">
        <v>934.22</v>
      </c>
      <c r="F179" s="10">
        <v>-483.55</v>
      </c>
      <c r="G179" s="10">
        <v>5816.08</v>
      </c>
      <c r="H179" s="10">
        <v>2162.13</v>
      </c>
      <c r="I179" s="10">
        <v>952.33</v>
      </c>
      <c r="J179" s="10">
        <v>2196.65</v>
      </c>
      <c r="K179" s="10">
        <v>-5307.56</v>
      </c>
      <c r="L179" s="10">
        <f t="shared" si="15"/>
        <v>6270.3</v>
      </c>
    </row>
    <row r="180" spans="1:12" ht="13" hidden="1" x14ac:dyDescent="0.15">
      <c r="A180" s="41" t="s">
        <v>74</v>
      </c>
      <c r="B180" s="10">
        <v>0</v>
      </c>
      <c r="C180" s="10">
        <v>0</v>
      </c>
      <c r="D180" s="10">
        <v>0</v>
      </c>
      <c r="E180" s="10">
        <v>3418.53</v>
      </c>
      <c r="F180" s="10">
        <v>6829.59</v>
      </c>
      <c r="G180" s="10">
        <v>4347.8900000000003</v>
      </c>
      <c r="H180" s="10">
        <v>1845.98</v>
      </c>
      <c r="I180" s="10">
        <v>3285.65</v>
      </c>
      <c r="J180" s="10">
        <v>5337.06</v>
      </c>
      <c r="K180" s="10">
        <v>529.39</v>
      </c>
      <c r="L180" s="10">
        <f t="shared" si="15"/>
        <v>25594.090000000004</v>
      </c>
    </row>
    <row r="181" spans="1:12" ht="13" hidden="1" x14ac:dyDescent="0.15">
      <c r="A181" s="41" t="s">
        <v>81</v>
      </c>
      <c r="B181" s="10">
        <v>0</v>
      </c>
      <c r="C181" s="10">
        <v>0</v>
      </c>
      <c r="D181" s="10">
        <v>0</v>
      </c>
      <c r="E181" s="10">
        <v>245.77</v>
      </c>
      <c r="F181" s="10">
        <v>431.68</v>
      </c>
      <c r="G181" s="10">
        <v>360.24</v>
      </c>
      <c r="H181" s="10">
        <v>365.77</v>
      </c>
      <c r="I181" s="10">
        <v>367.56</v>
      </c>
      <c r="J181" s="10">
        <v>357.81</v>
      </c>
      <c r="K181" s="10">
        <v>270.37</v>
      </c>
      <c r="L181" s="10">
        <f t="shared" si="15"/>
        <v>2399.1999999999998</v>
      </c>
    </row>
    <row r="182" spans="1:12" ht="13" hidden="1" x14ac:dyDescent="0.15">
      <c r="A182" s="41" t="s">
        <v>82</v>
      </c>
      <c r="B182" s="10">
        <v>0</v>
      </c>
      <c r="C182" s="10">
        <v>0</v>
      </c>
      <c r="D182" s="10">
        <v>0</v>
      </c>
      <c r="E182" s="10">
        <v>7220.93</v>
      </c>
      <c r="F182" s="10">
        <v>15932.68</v>
      </c>
      <c r="G182" s="10">
        <v>14625.94</v>
      </c>
      <c r="H182" s="10">
        <v>11403.7</v>
      </c>
      <c r="I182" s="10">
        <v>12477.63</v>
      </c>
      <c r="J182" s="10">
        <v>13934.53</v>
      </c>
      <c r="K182" s="10">
        <v>9904.9500000000007</v>
      </c>
      <c r="L182" s="10">
        <f t="shared" si="15"/>
        <v>85500.36</v>
      </c>
    </row>
    <row r="183" spans="1:12" ht="13" hidden="1" x14ac:dyDescent="0.15">
      <c r="A183" s="41" t="s">
        <v>83</v>
      </c>
      <c r="B183" s="10">
        <v>0</v>
      </c>
      <c r="C183" s="10">
        <v>0</v>
      </c>
      <c r="D183" s="10">
        <v>0</v>
      </c>
      <c r="E183" s="10">
        <v>1797.27</v>
      </c>
      <c r="F183" s="10">
        <v>5270.37</v>
      </c>
      <c r="G183" s="10">
        <v>4058.82</v>
      </c>
      <c r="H183" s="10">
        <v>4091.26</v>
      </c>
      <c r="I183" s="10">
        <v>3860.99</v>
      </c>
      <c r="J183" s="10">
        <v>6837.6</v>
      </c>
      <c r="K183" s="10">
        <v>3608.96</v>
      </c>
      <c r="L183" s="10">
        <f t="shared" si="15"/>
        <v>29525.269999999997</v>
      </c>
    </row>
    <row r="184" spans="1:12" ht="13" hidden="1" x14ac:dyDescent="0.15">
      <c r="A184" s="41" t="s">
        <v>84</v>
      </c>
      <c r="B184" s="10">
        <v>0</v>
      </c>
      <c r="C184" s="10">
        <v>0</v>
      </c>
      <c r="D184" s="10">
        <v>0</v>
      </c>
      <c r="E184" s="10">
        <v>44.62</v>
      </c>
      <c r="F184" s="10">
        <v>95.72</v>
      </c>
      <c r="G184" s="10">
        <v>85.08</v>
      </c>
      <c r="H184" s="10">
        <v>86.2</v>
      </c>
      <c r="I184" s="10">
        <v>78.8</v>
      </c>
      <c r="J184" s="10">
        <v>80.05</v>
      </c>
      <c r="K184" s="10">
        <v>73.930000000000007</v>
      </c>
      <c r="L184" s="10">
        <f t="shared" si="15"/>
        <v>544.40000000000009</v>
      </c>
    </row>
    <row r="185" spans="1:12" ht="13" hidden="1" x14ac:dyDescent="0.15">
      <c r="A185" s="41" t="s">
        <v>94</v>
      </c>
      <c r="B185" s="10">
        <v>0</v>
      </c>
      <c r="C185" s="10">
        <v>0</v>
      </c>
      <c r="D185" s="10">
        <v>0</v>
      </c>
      <c r="E185" s="10">
        <v>0</v>
      </c>
      <c r="F185" s="10">
        <v>0</v>
      </c>
      <c r="G185" s="10">
        <v>61.6</v>
      </c>
      <c r="H185" s="10">
        <v>0</v>
      </c>
      <c r="I185" s="10">
        <v>0</v>
      </c>
      <c r="J185" s="10">
        <v>0</v>
      </c>
      <c r="K185" s="10">
        <v>0</v>
      </c>
      <c r="L185" s="10">
        <f t="shared" si="15"/>
        <v>61.6</v>
      </c>
    </row>
    <row r="186" spans="1:12" ht="13" hidden="1" x14ac:dyDescent="0.15">
      <c r="A186" s="41" t="s">
        <v>100</v>
      </c>
      <c r="B186" s="10">
        <v>0</v>
      </c>
      <c r="C186" s="10">
        <v>0</v>
      </c>
      <c r="D186" s="10">
        <v>0</v>
      </c>
      <c r="E186" s="10">
        <v>0</v>
      </c>
      <c r="F186" s="10">
        <v>0</v>
      </c>
      <c r="G186" s="10">
        <v>0</v>
      </c>
      <c r="H186" s="10">
        <v>68.239999999999995</v>
      </c>
      <c r="I186" s="10">
        <v>0</v>
      </c>
      <c r="J186" s="10">
        <v>0</v>
      </c>
      <c r="K186" s="10">
        <v>0</v>
      </c>
      <c r="L186" s="10">
        <f t="shared" si="15"/>
        <v>68.239999999999995</v>
      </c>
    </row>
    <row r="187" spans="1:12" ht="13" hidden="1" x14ac:dyDescent="0.15">
      <c r="A187" s="41" t="s">
        <v>102</v>
      </c>
      <c r="B187" s="10">
        <v>0</v>
      </c>
      <c r="C187" s="10">
        <v>0</v>
      </c>
      <c r="D187" s="10">
        <v>0</v>
      </c>
      <c r="E187" s="10">
        <v>0</v>
      </c>
      <c r="F187" s="10">
        <v>2683.14</v>
      </c>
      <c r="G187" s="10">
        <v>1885.46</v>
      </c>
      <c r="H187" s="10">
        <v>2832.55</v>
      </c>
      <c r="I187" s="10">
        <v>6796.68</v>
      </c>
      <c r="J187" s="10">
        <v>0</v>
      </c>
      <c r="K187" s="10">
        <v>0</v>
      </c>
      <c r="L187" s="10">
        <f t="shared" si="15"/>
        <v>14197.830000000002</v>
      </c>
    </row>
    <row r="188" spans="1:12" ht="13" hidden="1" x14ac:dyDescent="0.15">
      <c r="A188" s="41" t="s">
        <v>103</v>
      </c>
      <c r="B188" s="10">
        <v>0</v>
      </c>
      <c r="C188" s="10">
        <v>0</v>
      </c>
      <c r="D188" s="10">
        <v>0</v>
      </c>
      <c r="E188" s="10">
        <v>0</v>
      </c>
      <c r="F188" s="10">
        <v>236.2</v>
      </c>
      <c r="G188" s="10">
        <v>53.37</v>
      </c>
      <c r="H188" s="10">
        <v>670.4</v>
      </c>
      <c r="I188" s="10">
        <v>0</v>
      </c>
      <c r="J188" s="10">
        <v>0</v>
      </c>
      <c r="K188" s="10">
        <v>1108.93</v>
      </c>
      <c r="L188" s="10">
        <f t="shared" si="15"/>
        <v>2068.9</v>
      </c>
    </row>
    <row r="189" spans="1:12" ht="13" hidden="1" x14ac:dyDescent="0.15">
      <c r="A189" s="41" t="s">
        <v>106</v>
      </c>
      <c r="B189" s="10">
        <v>0</v>
      </c>
      <c r="C189" s="10">
        <v>0</v>
      </c>
      <c r="D189" s="10">
        <v>0</v>
      </c>
      <c r="E189" s="10">
        <v>0</v>
      </c>
      <c r="F189" s="10">
        <v>68.2</v>
      </c>
      <c r="G189" s="10">
        <v>45.56</v>
      </c>
      <c r="H189" s="10">
        <v>46.08</v>
      </c>
      <c r="I189" s="10">
        <v>44.34</v>
      </c>
      <c r="J189" s="10">
        <v>0</v>
      </c>
      <c r="K189" s="10">
        <v>0</v>
      </c>
      <c r="L189" s="10">
        <f t="shared" si="15"/>
        <v>204.18</v>
      </c>
    </row>
    <row r="190" spans="1:12" ht="13" hidden="1" x14ac:dyDescent="0.15">
      <c r="A190" s="41" t="s">
        <v>107</v>
      </c>
      <c r="B190" s="10">
        <v>0</v>
      </c>
      <c r="C190" s="10">
        <v>0</v>
      </c>
      <c r="D190" s="10">
        <v>0</v>
      </c>
      <c r="E190" s="10">
        <v>0</v>
      </c>
      <c r="F190" s="10">
        <v>-0.53</v>
      </c>
      <c r="G190" s="10">
        <v>0</v>
      </c>
      <c r="H190" s="10">
        <v>0</v>
      </c>
      <c r="I190" s="10">
        <v>0</v>
      </c>
      <c r="J190" s="10">
        <v>1995</v>
      </c>
      <c r="K190" s="10">
        <v>0</v>
      </c>
      <c r="L190" s="10">
        <f t="shared" si="15"/>
        <v>1994.47</v>
      </c>
    </row>
    <row r="191" spans="1:12" ht="13" hidden="1" x14ac:dyDescent="0.15">
      <c r="A191" s="41" t="s">
        <v>123</v>
      </c>
      <c r="B191" s="10">
        <v>0</v>
      </c>
      <c r="C191" s="10">
        <v>0</v>
      </c>
      <c r="D191" s="10">
        <v>0</v>
      </c>
      <c r="E191" s="10">
        <v>1725.32</v>
      </c>
      <c r="F191" s="10">
        <v>6964.65</v>
      </c>
      <c r="G191" s="10">
        <v>7938.66</v>
      </c>
      <c r="H191" s="10">
        <v>7604.66</v>
      </c>
      <c r="I191" s="10">
        <v>6631.98</v>
      </c>
      <c r="J191" s="10">
        <v>5880.25</v>
      </c>
      <c r="K191" s="10">
        <v>4441.6400000000003</v>
      </c>
      <c r="L191" s="10">
        <f t="shared" si="15"/>
        <v>41187.159999999996</v>
      </c>
    </row>
    <row r="192" spans="1:12" ht="13" hidden="1" x14ac:dyDescent="0.15">
      <c r="A192" s="41" t="s">
        <v>124</v>
      </c>
      <c r="B192" s="10">
        <v>0</v>
      </c>
      <c r="C192" s="10">
        <v>0</v>
      </c>
      <c r="D192" s="10">
        <v>0</v>
      </c>
      <c r="E192" s="10">
        <v>4001.38</v>
      </c>
      <c r="F192" s="10">
        <v>12725.19</v>
      </c>
      <c r="G192" s="10">
        <v>14279.74</v>
      </c>
      <c r="H192" s="10">
        <v>9168.57</v>
      </c>
      <c r="I192" s="10">
        <v>1764.74</v>
      </c>
      <c r="J192" s="10">
        <v>1605.75</v>
      </c>
      <c r="K192" s="10">
        <v>1102.82</v>
      </c>
      <c r="L192" s="10">
        <f t="shared" si="15"/>
        <v>44648.189999999995</v>
      </c>
    </row>
    <row r="193" spans="1:12" ht="13" hidden="1" x14ac:dyDescent="0.15">
      <c r="A193" s="41" t="s">
        <v>125</v>
      </c>
      <c r="B193" s="10">
        <v>0</v>
      </c>
      <c r="C193" s="10">
        <v>0</v>
      </c>
      <c r="D193" s="10">
        <v>0</v>
      </c>
      <c r="E193" s="10">
        <v>1548.67</v>
      </c>
      <c r="F193" s="10">
        <v>4914.4399999999996</v>
      </c>
      <c r="G193" s="10">
        <v>5582.01</v>
      </c>
      <c r="H193" s="10">
        <v>8667.4699999999993</v>
      </c>
      <c r="I193" s="10">
        <v>7761.91</v>
      </c>
      <c r="J193" s="10">
        <v>12926.5</v>
      </c>
      <c r="K193" s="10">
        <v>2884.03</v>
      </c>
      <c r="L193" s="10">
        <f t="shared" si="15"/>
        <v>44285.03</v>
      </c>
    </row>
    <row r="194" spans="1:12" ht="13" hidden="1" x14ac:dyDescent="0.15">
      <c r="A194" s="41" t="s">
        <v>126</v>
      </c>
      <c r="B194" s="10">
        <v>0</v>
      </c>
      <c r="C194" s="10">
        <v>0</v>
      </c>
      <c r="D194" s="10">
        <v>0</v>
      </c>
      <c r="E194" s="10">
        <v>3527.93</v>
      </c>
      <c r="F194" s="10">
        <v>5807.61</v>
      </c>
      <c r="G194" s="10">
        <v>2511.98</v>
      </c>
      <c r="H194" s="10">
        <v>2857.64</v>
      </c>
      <c r="I194" s="10">
        <v>2002.92</v>
      </c>
      <c r="J194" s="10">
        <v>2899.27</v>
      </c>
      <c r="K194" s="10">
        <v>1449.62</v>
      </c>
      <c r="L194" s="10">
        <f t="shared" si="15"/>
        <v>21056.969999999998</v>
      </c>
    </row>
    <row r="195" spans="1:12" ht="13" hidden="1" x14ac:dyDescent="0.15">
      <c r="A195" s="41" t="s">
        <v>127</v>
      </c>
      <c r="B195" s="10">
        <v>0</v>
      </c>
      <c r="C195" s="10">
        <v>0</v>
      </c>
      <c r="D195" s="10">
        <v>0</v>
      </c>
      <c r="E195" s="10">
        <v>4946.5600000000004</v>
      </c>
      <c r="F195" s="10">
        <v>12817.06</v>
      </c>
      <c r="G195" s="10">
        <v>8894.2099999999991</v>
      </c>
      <c r="H195" s="10">
        <v>7383.27</v>
      </c>
      <c r="I195" s="10">
        <v>7688.57</v>
      </c>
      <c r="J195" s="10">
        <v>10411.299999999999</v>
      </c>
      <c r="K195" s="10">
        <v>7679.86</v>
      </c>
      <c r="L195" s="10">
        <f t="shared" si="15"/>
        <v>59820.83</v>
      </c>
    </row>
    <row r="196" spans="1:12" ht="13" hidden="1" x14ac:dyDescent="0.15">
      <c r="A196" s="41" t="s">
        <v>129</v>
      </c>
      <c r="B196" s="10">
        <v>0</v>
      </c>
      <c r="C196" s="10">
        <v>0</v>
      </c>
      <c r="D196" s="10">
        <v>0</v>
      </c>
      <c r="E196" s="10">
        <v>9217.9500000000007</v>
      </c>
      <c r="F196" s="10">
        <v>16983.38</v>
      </c>
      <c r="G196" s="10">
        <v>17897.330000000002</v>
      </c>
      <c r="H196" s="10">
        <v>16957.189999999999</v>
      </c>
      <c r="I196" s="10">
        <v>16105.09</v>
      </c>
      <c r="J196" s="10">
        <v>18552.689999999999</v>
      </c>
      <c r="K196" s="10">
        <v>14769.91</v>
      </c>
      <c r="L196" s="10">
        <f t="shared" si="15"/>
        <v>110483.54000000001</v>
      </c>
    </row>
    <row r="197" spans="1:12" ht="13" hidden="1" x14ac:dyDescent="0.15">
      <c r="A197" s="42" t="s">
        <v>146</v>
      </c>
      <c r="B197" s="21">
        <f t="shared" ref="B197:L197" si="16">SUM(B177:B196)</f>
        <v>0</v>
      </c>
      <c r="C197" s="21">
        <f t="shared" si="16"/>
        <v>0</v>
      </c>
      <c r="D197" s="21">
        <f t="shared" si="16"/>
        <v>0</v>
      </c>
      <c r="E197" s="21">
        <f t="shared" si="16"/>
        <v>58297</v>
      </c>
      <c r="F197" s="21">
        <f t="shared" si="16"/>
        <v>145761.07999999999</v>
      </c>
      <c r="G197" s="21">
        <f t="shared" si="16"/>
        <v>136531.03000000003</v>
      </c>
      <c r="H197" s="21">
        <f t="shared" si="16"/>
        <v>133954.47</v>
      </c>
      <c r="I197" s="21">
        <f t="shared" si="16"/>
        <v>116218.56</v>
      </c>
      <c r="J197" s="21">
        <f t="shared" si="16"/>
        <v>136096.27000000002</v>
      </c>
      <c r="K197" s="21">
        <f t="shared" si="16"/>
        <v>80683.67</v>
      </c>
      <c r="L197" s="21">
        <f t="shared" si="16"/>
        <v>807542.08</v>
      </c>
    </row>
    <row r="198" spans="1:12" ht="13" hidden="1" x14ac:dyDescent="0.15">
      <c r="A198" s="40" t="s">
        <v>147</v>
      </c>
      <c r="B198" s="7"/>
      <c r="C198" s="7"/>
      <c r="D198" s="7"/>
      <c r="E198" s="7"/>
      <c r="F198" s="7"/>
      <c r="G198" s="7"/>
      <c r="H198" s="7"/>
      <c r="I198" s="7"/>
      <c r="J198" s="7"/>
      <c r="K198" s="7"/>
      <c r="L198" s="7"/>
    </row>
    <row r="199" spans="1:12" ht="13" hidden="1" x14ac:dyDescent="0.15">
      <c r="A199" s="41" t="s">
        <v>64</v>
      </c>
      <c r="B199" s="10">
        <v>0</v>
      </c>
      <c r="C199" s="10">
        <v>0</v>
      </c>
      <c r="D199" s="10">
        <v>51357.36</v>
      </c>
      <c r="E199" s="10">
        <v>52930.74</v>
      </c>
      <c r="F199" s="10">
        <v>44748</v>
      </c>
      <c r="G199" s="10">
        <v>43134.67</v>
      </c>
      <c r="H199" s="10">
        <v>88146.08</v>
      </c>
      <c r="I199" s="10">
        <v>66333.87</v>
      </c>
      <c r="J199" s="10">
        <v>65080.62</v>
      </c>
      <c r="K199" s="10">
        <v>25907.61</v>
      </c>
      <c r="L199" s="10">
        <f t="shared" ref="L199:L207" si="17">SUM(B199:K199)</f>
        <v>437638.95</v>
      </c>
    </row>
    <row r="200" spans="1:12" ht="13" hidden="1" x14ac:dyDescent="0.15">
      <c r="A200" s="41" t="s">
        <v>65</v>
      </c>
      <c r="B200" s="10">
        <v>0</v>
      </c>
      <c r="C200" s="10">
        <v>0</v>
      </c>
      <c r="D200" s="10">
        <v>17747.439999999999</v>
      </c>
      <c r="E200" s="10">
        <v>21370.39</v>
      </c>
      <c r="F200" s="10">
        <v>4713.37</v>
      </c>
      <c r="G200" s="10">
        <v>9184.6200000000008</v>
      </c>
      <c r="H200" s="10">
        <v>4750</v>
      </c>
      <c r="I200" s="10">
        <v>-300</v>
      </c>
      <c r="J200" s="10">
        <v>55600</v>
      </c>
      <c r="K200" s="10">
        <v>1166.6600000000001</v>
      </c>
      <c r="L200" s="10">
        <f t="shared" si="17"/>
        <v>114232.48000000001</v>
      </c>
    </row>
    <row r="201" spans="1:12" ht="13" hidden="1" x14ac:dyDescent="0.15">
      <c r="A201" s="41" t="s">
        <v>101</v>
      </c>
      <c r="B201" s="10">
        <v>0</v>
      </c>
      <c r="C201" s="10">
        <v>0</v>
      </c>
      <c r="D201" s="10">
        <v>0</v>
      </c>
      <c r="E201" s="10">
        <v>0</v>
      </c>
      <c r="F201" s="10">
        <v>0</v>
      </c>
      <c r="G201" s="10">
        <v>0</v>
      </c>
      <c r="H201" s="10">
        <v>0</v>
      </c>
      <c r="I201" s="10">
        <v>1465.98</v>
      </c>
      <c r="J201" s="10">
        <v>0</v>
      </c>
      <c r="K201" s="10">
        <v>0</v>
      </c>
      <c r="L201" s="10">
        <f t="shared" si="17"/>
        <v>1465.98</v>
      </c>
    </row>
    <row r="202" spans="1:12" ht="13" hidden="1" x14ac:dyDescent="0.15">
      <c r="A202" s="41" t="s">
        <v>103</v>
      </c>
      <c r="B202" s="10">
        <v>0</v>
      </c>
      <c r="C202" s="10">
        <v>0</v>
      </c>
      <c r="D202" s="10">
        <v>0</v>
      </c>
      <c r="E202" s="10">
        <v>0</v>
      </c>
      <c r="F202" s="10">
        <v>0</v>
      </c>
      <c r="G202" s="10">
        <v>43102.27</v>
      </c>
      <c r="H202" s="10">
        <v>0</v>
      </c>
      <c r="I202" s="10">
        <v>0</v>
      </c>
      <c r="J202" s="10">
        <v>0</v>
      </c>
      <c r="K202" s="10">
        <v>0</v>
      </c>
      <c r="L202" s="10">
        <f t="shared" si="17"/>
        <v>43102.27</v>
      </c>
    </row>
    <row r="203" spans="1:12" ht="13" hidden="1" x14ac:dyDescent="0.15">
      <c r="A203" s="41" t="s">
        <v>105</v>
      </c>
      <c r="B203" s="10">
        <v>0</v>
      </c>
      <c r="C203" s="10">
        <v>0</v>
      </c>
      <c r="D203" s="10">
        <v>1115.08</v>
      </c>
      <c r="E203" s="10">
        <v>0</v>
      </c>
      <c r="F203" s="10">
        <v>0</v>
      </c>
      <c r="G203" s="10">
        <v>135.4</v>
      </c>
      <c r="H203" s="10">
        <v>-135.4</v>
      </c>
      <c r="I203" s="10">
        <v>1833.33</v>
      </c>
      <c r="J203" s="10">
        <v>5499.99</v>
      </c>
      <c r="K203" s="10">
        <v>3666.66</v>
      </c>
      <c r="L203" s="10">
        <f t="shared" si="17"/>
        <v>12115.06</v>
      </c>
    </row>
    <row r="204" spans="1:12" ht="13" hidden="1" x14ac:dyDescent="0.15">
      <c r="A204" s="41" t="s">
        <v>109</v>
      </c>
      <c r="B204" s="10">
        <v>0</v>
      </c>
      <c r="C204" s="10">
        <v>0</v>
      </c>
      <c r="D204" s="10">
        <v>0</v>
      </c>
      <c r="E204" s="10">
        <v>0</v>
      </c>
      <c r="F204" s="10">
        <v>5080</v>
      </c>
      <c r="G204" s="10">
        <v>21862.83</v>
      </c>
      <c r="H204" s="10">
        <v>377489.4</v>
      </c>
      <c r="I204" s="10">
        <v>24984.55</v>
      </c>
      <c r="J204" s="10">
        <v>0</v>
      </c>
      <c r="K204" s="10">
        <v>6808.5</v>
      </c>
      <c r="L204" s="10">
        <f t="shared" si="17"/>
        <v>436225.28000000003</v>
      </c>
    </row>
    <row r="205" spans="1:12" ht="13" hidden="1" x14ac:dyDescent="0.15">
      <c r="A205" s="41" t="s">
        <v>110</v>
      </c>
      <c r="B205" s="10">
        <v>0</v>
      </c>
      <c r="C205" s="10">
        <v>0</v>
      </c>
      <c r="D205" s="10">
        <v>987.57</v>
      </c>
      <c r="E205" s="10">
        <v>987.57</v>
      </c>
      <c r="F205" s="10">
        <v>987.57</v>
      </c>
      <c r="G205" s="10">
        <v>13801.86</v>
      </c>
      <c r="H205" s="10">
        <v>38805.949999999997</v>
      </c>
      <c r="I205" s="10">
        <v>35965.879999999997</v>
      </c>
      <c r="J205" s="10">
        <v>45205.5</v>
      </c>
      <c r="K205" s="10">
        <v>24658.42</v>
      </c>
      <c r="L205" s="10">
        <f t="shared" si="17"/>
        <v>161400.32000000001</v>
      </c>
    </row>
    <row r="206" spans="1:12" ht="13" hidden="1" x14ac:dyDescent="0.15">
      <c r="A206" s="41" t="s">
        <v>153</v>
      </c>
      <c r="B206" s="10">
        <v>0</v>
      </c>
      <c r="C206" s="10">
        <v>0</v>
      </c>
      <c r="D206" s="10">
        <v>0</v>
      </c>
      <c r="E206" s="10">
        <v>0</v>
      </c>
      <c r="F206" s="10">
        <v>0</v>
      </c>
      <c r="G206" s="10">
        <v>0</v>
      </c>
      <c r="H206" s="10">
        <v>0</v>
      </c>
      <c r="I206" s="10">
        <v>0</v>
      </c>
      <c r="J206" s="10">
        <v>6011.26</v>
      </c>
      <c r="K206" s="10">
        <v>0</v>
      </c>
      <c r="L206" s="10">
        <f t="shared" si="17"/>
        <v>6011.26</v>
      </c>
    </row>
    <row r="207" spans="1:12" ht="13" hidden="1" x14ac:dyDescent="0.15">
      <c r="A207" s="41" t="s">
        <v>154</v>
      </c>
      <c r="B207" s="10">
        <v>0</v>
      </c>
      <c r="C207" s="10">
        <v>0</v>
      </c>
      <c r="D207" s="10">
        <v>0</v>
      </c>
      <c r="E207" s="10">
        <v>0</v>
      </c>
      <c r="F207" s="10">
        <v>0</v>
      </c>
      <c r="G207" s="10">
        <v>0</v>
      </c>
      <c r="H207" s="10">
        <v>0</v>
      </c>
      <c r="I207" s="10">
        <v>0</v>
      </c>
      <c r="J207" s="10">
        <v>890.95</v>
      </c>
      <c r="K207" s="10">
        <v>0</v>
      </c>
      <c r="L207" s="10">
        <f t="shared" si="17"/>
        <v>890.95</v>
      </c>
    </row>
    <row r="208" spans="1:12" ht="13" hidden="1" x14ac:dyDescent="0.15">
      <c r="A208" s="42" t="s">
        <v>155</v>
      </c>
      <c r="B208" s="21">
        <f t="shared" ref="B208:L208" si="18">SUM(B199:B207)</f>
        <v>0</v>
      </c>
      <c r="C208" s="21">
        <f t="shared" si="18"/>
        <v>0</v>
      </c>
      <c r="D208" s="21">
        <f t="shared" si="18"/>
        <v>71207.450000000012</v>
      </c>
      <c r="E208" s="21">
        <f t="shared" si="18"/>
        <v>75288.700000000012</v>
      </c>
      <c r="F208" s="21">
        <f t="shared" si="18"/>
        <v>55528.94</v>
      </c>
      <c r="G208" s="21">
        <f t="shared" si="18"/>
        <v>131221.65</v>
      </c>
      <c r="H208" s="21">
        <f t="shared" si="18"/>
        <v>509056.03</v>
      </c>
      <c r="I208" s="21">
        <f t="shared" si="18"/>
        <v>130283.60999999999</v>
      </c>
      <c r="J208" s="21">
        <f t="shared" si="18"/>
        <v>178288.32</v>
      </c>
      <c r="K208" s="21">
        <f t="shared" si="18"/>
        <v>62207.85</v>
      </c>
      <c r="L208" s="21">
        <f t="shared" si="18"/>
        <v>1213082.55</v>
      </c>
    </row>
    <row r="209" spans="1:12" ht="13" hidden="1" x14ac:dyDescent="0.15">
      <c r="A209" s="40" t="s">
        <v>156</v>
      </c>
      <c r="B209" s="7"/>
      <c r="C209" s="7"/>
      <c r="D209" s="7"/>
      <c r="E209" s="7"/>
      <c r="F209" s="7"/>
      <c r="G209" s="7"/>
      <c r="H209" s="7"/>
      <c r="I209" s="7"/>
      <c r="J209" s="7"/>
      <c r="K209" s="7"/>
      <c r="L209" s="7"/>
    </row>
    <row r="210" spans="1:12" ht="13" hidden="1" x14ac:dyDescent="0.15">
      <c r="A210" s="41" t="s">
        <v>71</v>
      </c>
      <c r="B210" s="10">
        <v>0</v>
      </c>
      <c r="C210" s="10">
        <v>0</v>
      </c>
      <c r="D210" s="10">
        <v>0</v>
      </c>
      <c r="E210" s="10">
        <v>39771.18</v>
      </c>
      <c r="F210" s="10">
        <v>90967.65</v>
      </c>
      <c r="G210" s="10">
        <v>91490.43</v>
      </c>
      <c r="H210" s="10">
        <v>90328.89</v>
      </c>
      <c r="I210" s="10">
        <v>51614.879999999997</v>
      </c>
      <c r="J210" s="10">
        <v>67723.839999999997</v>
      </c>
      <c r="K210" s="10">
        <v>48884.36</v>
      </c>
      <c r="L210" s="10">
        <f t="shared" ref="L210:L235" si="19">SUM(B210:K210)</f>
        <v>480781.23</v>
      </c>
    </row>
    <row r="211" spans="1:12" ht="13" hidden="1" x14ac:dyDescent="0.15">
      <c r="A211" s="41" t="s">
        <v>73</v>
      </c>
      <c r="B211" s="10">
        <v>0</v>
      </c>
      <c r="C211" s="10">
        <v>0</v>
      </c>
      <c r="D211" s="10">
        <v>0</v>
      </c>
      <c r="E211" s="10">
        <v>-281.60000000000002</v>
      </c>
      <c r="F211" s="10">
        <v>2606.37</v>
      </c>
      <c r="G211" s="10">
        <v>4499.1899999999996</v>
      </c>
      <c r="H211" s="10">
        <v>-2608.31</v>
      </c>
      <c r="I211" s="10">
        <v>1774.21</v>
      </c>
      <c r="J211" s="10">
        <v>330.95</v>
      </c>
      <c r="K211" s="10">
        <v>-3771.34</v>
      </c>
      <c r="L211" s="10">
        <f t="shared" si="19"/>
        <v>2549.4699999999993</v>
      </c>
    </row>
    <row r="212" spans="1:12" ht="13" hidden="1" x14ac:dyDescent="0.15">
      <c r="A212" s="41" t="s">
        <v>74</v>
      </c>
      <c r="B212" s="10">
        <v>0</v>
      </c>
      <c r="C212" s="10">
        <v>0</v>
      </c>
      <c r="D212" s="10">
        <v>0</v>
      </c>
      <c r="E212" s="10">
        <v>10247.91</v>
      </c>
      <c r="F212" s="10">
        <v>10544.68</v>
      </c>
      <c r="G212" s="10">
        <v>10354.91</v>
      </c>
      <c r="H212" s="10">
        <v>8011.46</v>
      </c>
      <c r="I212" s="10">
        <v>4974.8999999999996</v>
      </c>
      <c r="J212" s="10">
        <v>8570.7099999999991</v>
      </c>
      <c r="K212" s="10">
        <v>15.92</v>
      </c>
      <c r="L212" s="10">
        <f t="shared" si="19"/>
        <v>52720.49</v>
      </c>
    </row>
    <row r="213" spans="1:12" ht="13" hidden="1" x14ac:dyDescent="0.15">
      <c r="A213" s="41" t="s">
        <v>81</v>
      </c>
      <c r="B213" s="10">
        <v>0</v>
      </c>
      <c r="C213" s="10">
        <v>0</v>
      </c>
      <c r="D213" s="10">
        <v>0</v>
      </c>
      <c r="E213" s="10">
        <v>539.95000000000005</v>
      </c>
      <c r="F213" s="10">
        <v>1995.59</v>
      </c>
      <c r="G213" s="10">
        <v>1998.37</v>
      </c>
      <c r="H213" s="10">
        <v>1992.75</v>
      </c>
      <c r="I213" s="10">
        <v>1516.84</v>
      </c>
      <c r="J213" s="10">
        <v>2063.33</v>
      </c>
      <c r="K213" s="10">
        <v>1462.29</v>
      </c>
      <c r="L213" s="10">
        <f t="shared" si="19"/>
        <v>11569.119999999999</v>
      </c>
    </row>
    <row r="214" spans="1:12" ht="13" hidden="1" x14ac:dyDescent="0.15">
      <c r="A214" s="41" t="s">
        <v>82</v>
      </c>
      <c r="B214" s="10">
        <v>0</v>
      </c>
      <c r="C214" s="10">
        <v>0</v>
      </c>
      <c r="D214" s="10">
        <v>0</v>
      </c>
      <c r="E214" s="10">
        <v>6574.92</v>
      </c>
      <c r="F214" s="10">
        <v>11043.08</v>
      </c>
      <c r="G214" s="10">
        <v>12154.68</v>
      </c>
      <c r="H214" s="10">
        <v>9806.0400000000009</v>
      </c>
      <c r="I214" s="10">
        <v>7271.47</v>
      </c>
      <c r="J214" s="10">
        <v>9083.41</v>
      </c>
      <c r="K214" s="10">
        <v>4326.63</v>
      </c>
      <c r="L214" s="10">
        <f t="shared" si="19"/>
        <v>60260.23</v>
      </c>
    </row>
    <row r="215" spans="1:12" ht="13" hidden="1" x14ac:dyDescent="0.15">
      <c r="A215" s="41" t="s">
        <v>83</v>
      </c>
      <c r="B215" s="10">
        <v>0</v>
      </c>
      <c r="C215" s="10">
        <v>0</v>
      </c>
      <c r="D215" s="10">
        <v>0</v>
      </c>
      <c r="E215" s="10">
        <v>6389.96</v>
      </c>
      <c r="F215" s="10">
        <v>10981.93</v>
      </c>
      <c r="G215" s="10">
        <v>9756.2199999999993</v>
      </c>
      <c r="H215" s="10">
        <v>9609.26</v>
      </c>
      <c r="I215" s="10">
        <v>931.52</v>
      </c>
      <c r="J215" s="10">
        <v>7575.89</v>
      </c>
      <c r="K215" s="10">
        <v>4663.78</v>
      </c>
      <c r="L215" s="10">
        <f t="shared" si="19"/>
        <v>49908.56</v>
      </c>
    </row>
    <row r="216" spans="1:12" ht="13" hidden="1" x14ac:dyDescent="0.15">
      <c r="A216" s="41" t="s">
        <v>84</v>
      </c>
      <c r="B216" s="10">
        <v>0</v>
      </c>
      <c r="C216" s="10">
        <v>0</v>
      </c>
      <c r="D216" s="10">
        <v>0</v>
      </c>
      <c r="E216" s="10">
        <v>35.75</v>
      </c>
      <c r="F216" s="10">
        <v>52.16</v>
      </c>
      <c r="G216" s="10">
        <v>56.64</v>
      </c>
      <c r="H216" s="10">
        <v>57.46</v>
      </c>
      <c r="I216" s="10">
        <v>52.53</v>
      </c>
      <c r="J216" s="10">
        <v>53.37</v>
      </c>
      <c r="K216" s="10">
        <v>49.28</v>
      </c>
      <c r="L216" s="10">
        <f t="shared" si="19"/>
        <v>357.19000000000005</v>
      </c>
    </row>
    <row r="217" spans="1:12" ht="13" hidden="1" x14ac:dyDescent="0.15">
      <c r="A217" s="41" t="s">
        <v>88</v>
      </c>
      <c r="B217" s="10">
        <v>0</v>
      </c>
      <c r="C217" s="10">
        <v>0</v>
      </c>
      <c r="D217" s="10">
        <v>0</v>
      </c>
      <c r="E217" s="10">
        <v>84.27</v>
      </c>
      <c r="F217" s="10">
        <v>258.8</v>
      </c>
      <c r="G217" s="10">
        <v>257.92</v>
      </c>
      <c r="H217" s="10">
        <v>243.88</v>
      </c>
      <c r="I217" s="10">
        <v>-156.63999999999999</v>
      </c>
      <c r="J217" s="10">
        <v>0</v>
      </c>
      <c r="K217" s="10">
        <v>0</v>
      </c>
      <c r="L217" s="10">
        <f t="shared" si="19"/>
        <v>688.23</v>
      </c>
    </row>
    <row r="218" spans="1:12" ht="13" hidden="1" x14ac:dyDescent="0.15">
      <c r="A218" s="41" t="s">
        <v>90</v>
      </c>
      <c r="B218" s="10">
        <v>0</v>
      </c>
      <c r="C218" s="10">
        <v>0</v>
      </c>
      <c r="D218" s="10">
        <v>0</v>
      </c>
      <c r="E218" s="10">
        <v>2763.99</v>
      </c>
      <c r="F218" s="10">
        <v>3799.77</v>
      </c>
      <c r="G218" s="10">
        <v>2994.22</v>
      </c>
      <c r="H218" s="10">
        <v>7128.11</v>
      </c>
      <c r="I218" s="10">
        <v>4433.93</v>
      </c>
      <c r="J218" s="10">
        <v>1803.86</v>
      </c>
      <c r="K218" s="10">
        <v>683.65</v>
      </c>
      <c r="L218" s="10">
        <f t="shared" si="19"/>
        <v>23607.530000000002</v>
      </c>
    </row>
    <row r="219" spans="1:12" ht="13" hidden="1" x14ac:dyDescent="0.15">
      <c r="A219" s="41" t="s">
        <v>91</v>
      </c>
      <c r="B219" s="10">
        <v>0</v>
      </c>
      <c r="C219" s="10">
        <v>0</v>
      </c>
      <c r="D219" s="10">
        <v>0</v>
      </c>
      <c r="E219" s="10">
        <v>260.61</v>
      </c>
      <c r="F219" s="10">
        <v>1679.58</v>
      </c>
      <c r="G219" s="10">
        <v>687.65</v>
      </c>
      <c r="H219" s="10">
        <v>148.97</v>
      </c>
      <c r="I219" s="10">
        <v>1664.04</v>
      </c>
      <c r="J219" s="10">
        <v>369.54</v>
      </c>
      <c r="K219" s="10">
        <v>298.81</v>
      </c>
      <c r="L219" s="10">
        <f t="shared" si="19"/>
        <v>5109.2000000000007</v>
      </c>
    </row>
    <row r="220" spans="1:12" ht="13" hidden="1" x14ac:dyDescent="0.15">
      <c r="A220" s="41" t="s">
        <v>92</v>
      </c>
      <c r="B220" s="10">
        <v>0</v>
      </c>
      <c r="C220" s="10">
        <v>0</v>
      </c>
      <c r="D220" s="10">
        <v>0</v>
      </c>
      <c r="E220" s="10">
        <v>197.01</v>
      </c>
      <c r="F220" s="10">
        <v>695.38</v>
      </c>
      <c r="G220" s="10">
        <v>0</v>
      </c>
      <c r="H220" s="10">
        <v>1043.33</v>
      </c>
      <c r="I220" s="10">
        <v>-1014.21</v>
      </c>
      <c r="J220" s="10">
        <v>0</v>
      </c>
      <c r="K220" s="10">
        <v>0</v>
      </c>
      <c r="L220" s="10">
        <f t="shared" si="19"/>
        <v>921.50999999999976</v>
      </c>
    </row>
    <row r="221" spans="1:12" ht="13" hidden="1" x14ac:dyDescent="0.15">
      <c r="A221" s="41" t="s">
        <v>93</v>
      </c>
      <c r="B221" s="10">
        <v>0</v>
      </c>
      <c r="C221" s="10">
        <v>0</v>
      </c>
      <c r="D221" s="10">
        <v>0</v>
      </c>
      <c r="E221" s="10">
        <v>813.88</v>
      </c>
      <c r="F221" s="10">
        <v>7577.99</v>
      </c>
      <c r="G221" s="10">
        <v>4947.93</v>
      </c>
      <c r="H221" s="10">
        <v>5984.54</v>
      </c>
      <c r="I221" s="10">
        <v>8021.88</v>
      </c>
      <c r="J221" s="10">
        <v>2881.92</v>
      </c>
      <c r="K221" s="10">
        <v>1648.97</v>
      </c>
      <c r="L221" s="10">
        <f t="shared" si="19"/>
        <v>31877.11</v>
      </c>
    </row>
    <row r="222" spans="1:12" ht="13" hidden="1" x14ac:dyDescent="0.15">
      <c r="A222" s="41" t="s">
        <v>94</v>
      </c>
      <c r="B222" s="10">
        <v>0</v>
      </c>
      <c r="C222" s="10">
        <v>0</v>
      </c>
      <c r="D222" s="10">
        <v>0</v>
      </c>
      <c r="E222" s="10">
        <v>0</v>
      </c>
      <c r="F222" s="10">
        <v>0</v>
      </c>
      <c r="G222" s="10">
        <v>278.82</v>
      </c>
      <c r="H222" s="10">
        <v>334.75</v>
      </c>
      <c r="I222" s="10">
        <v>89.78</v>
      </c>
      <c r="J222" s="10">
        <v>0</v>
      </c>
      <c r="K222" s="10">
        <v>0</v>
      </c>
      <c r="L222" s="10">
        <f t="shared" si="19"/>
        <v>703.34999999999991</v>
      </c>
    </row>
    <row r="223" spans="1:12" ht="13" hidden="1" x14ac:dyDescent="0.15">
      <c r="A223" s="41" t="s">
        <v>95</v>
      </c>
      <c r="B223" s="10">
        <v>0</v>
      </c>
      <c r="C223" s="10">
        <v>0</v>
      </c>
      <c r="D223" s="10">
        <v>0</v>
      </c>
      <c r="E223" s="10">
        <v>0</v>
      </c>
      <c r="F223" s="10">
        <v>174.31</v>
      </c>
      <c r="G223" s="10">
        <v>341.68</v>
      </c>
      <c r="H223" s="10">
        <v>102.28</v>
      </c>
      <c r="I223" s="10">
        <v>15.71</v>
      </c>
      <c r="J223" s="10">
        <v>0</v>
      </c>
      <c r="K223" s="10">
        <v>0</v>
      </c>
      <c r="L223" s="10">
        <f t="shared" si="19"/>
        <v>633.98</v>
      </c>
    </row>
    <row r="224" spans="1:12" ht="13" hidden="1" x14ac:dyDescent="0.15">
      <c r="A224" s="41" t="s">
        <v>98</v>
      </c>
      <c r="B224" s="10">
        <v>0</v>
      </c>
      <c r="C224" s="10">
        <v>0</v>
      </c>
      <c r="D224" s="10">
        <v>0</v>
      </c>
      <c r="E224" s="10">
        <v>930</v>
      </c>
      <c r="F224" s="10">
        <v>11812.9</v>
      </c>
      <c r="G224" s="10">
        <v>7766.9</v>
      </c>
      <c r="H224" s="10">
        <v>6136.9</v>
      </c>
      <c r="I224" s="10">
        <v>8040.97</v>
      </c>
      <c r="J224" s="10">
        <v>3600</v>
      </c>
      <c r="K224" s="10">
        <v>0</v>
      </c>
      <c r="L224" s="10">
        <f t="shared" si="19"/>
        <v>38287.67</v>
      </c>
    </row>
    <row r="225" spans="1:12" ht="13" hidden="1" x14ac:dyDescent="0.15">
      <c r="A225" s="41" t="s">
        <v>157</v>
      </c>
      <c r="B225" s="10">
        <v>0</v>
      </c>
      <c r="C225" s="10">
        <v>0</v>
      </c>
      <c r="D225" s="10">
        <v>0</v>
      </c>
      <c r="E225" s="10">
        <v>0</v>
      </c>
      <c r="F225" s="10">
        <v>0</v>
      </c>
      <c r="G225" s="10">
        <v>0</v>
      </c>
      <c r="H225" s="10">
        <v>0</v>
      </c>
      <c r="I225" s="10">
        <v>0</v>
      </c>
      <c r="J225" s="10">
        <v>3606.78</v>
      </c>
      <c r="K225" s="10">
        <v>2976.27</v>
      </c>
      <c r="L225" s="10">
        <f t="shared" si="19"/>
        <v>6583.05</v>
      </c>
    </row>
    <row r="226" spans="1:12" ht="13" hidden="1" x14ac:dyDescent="0.15">
      <c r="A226" s="41" t="s">
        <v>100</v>
      </c>
      <c r="B226" s="10">
        <v>0</v>
      </c>
      <c r="C226" s="10">
        <v>0</v>
      </c>
      <c r="D226" s="10">
        <v>0</v>
      </c>
      <c r="E226" s="10">
        <v>0</v>
      </c>
      <c r="F226" s="10">
        <v>0</v>
      </c>
      <c r="G226" s="10">
        <v>116.67</v>
      </c>
      <c r="H226" s="10">
        <v>0</v>
      </c>
      <c r="I226" s="10">
        <v>0</v>
      </c>
      <c r="J226" s="10">
        <v>0</v>
      </c>
      <c r="K226" s="10">
        <v>0</v>
      </c>
      <c r="L226" s="10">
        <f t="shared" si="19"/>
        <v>116.67</v>
      </c>
    </row>
    <row r="227" spans="1:12" ht="13" hidden="1" x14ac:dyDescent="0.15">
      <c r="A227" s="41" t="s">
        <v>103</v>
      </c>
      <c r="B227" s="10">
        <v>0</v>
      </c>
      <c r="C227" s="10">
        <v>0</v>
      </c>
      <c r="D227" s="10">
        <v>0</v>
      </c>
      <c r="E227" s="10">
        <v>0</v>
      </c>
      <c r="F227" s="10">
        <v>0</v>
      </c>
      <c r="G227" s="10">
        <v>0</v>
      </c>
      <c r="H227" s="10">
        <v>0</v>
      </c>
      <c r="I227" s="10">
        <v>51.89</v>
      </c>
      <c r="J227" s="10">
        <v>0</v>
      </c>
      <c r="K227" s="10">
        <v>0</v>
      </c>
      <c r="L227" s="10">
        <f t="shared" si="19"/>
        <v>51.89</v>
      </c>
    </row>
    <row r="228" spans="1:12" ht="13" hidden="1" x14ac:dyDescent="0.15">
      <c r="A228" s="41" t="s">
        <v>105</v>
      </c>
      <c r="B228" s="10">
        <v>0</v>
      </c>
      <c r="C228" s="10">
        <v>0</v>
      </c>
      <c r="D228" s="10">
        <v>0</v>
      </c>
      <c r="E228" s="10">
        <v>0</v>
      </c>
      <c r="F228" s="10">
        <v>12468.24</v>
      </c>
      <c r="G228" s="10">
        <v>12603.24</v>
      </c>
      <c r="H228" s="10">
        <v>12603.24</v>
      </c>
      <c r="I228" s="10">
        <v>12603.28</v>
      </c>
      <c r="J228" s="10">
        <v>10469.25</v>
      </c>
      <c r="K228" s="10">
        <v>6979.5</v>
      </c>
      <c r="L228" s="10">
        <f t="shared" si="19"/>
        <v>67726.75</v>
      </c>
    </row>
    <row r="229" spans="1:12" ht="13" hidden="1" x14ac:dyDescent="0.15">
      <c r="A229" s="41" t="s">
        <v>107</v>
      </c>
      <c r="B229" s="10">
        <v>0</v>
      </c>
      <c r="C229" s="10">
        <v>0</v>
      </c>
      <c r="D229" s="10">
        <v>0</v>
      </c>
      <c r="E229" s="10">
        <v>321.62</v>
      </c>
      <c r="F229" s="10">
        <v>877.94</v>
      </c>
      <c r="G229" s="10">
        <v>1396.53</v>
      </c>
      <c r="H229" s="10">
        <v>475.3</v>
      </c>
      <c r="I229" s="10">
        <v>1402.26</v>
      </c>
      <c r="J229" s="10">
        <v>762.18</v>
      </c>
      <c r="K229" s="10">
        <v>496.1</v>
      </c>
      <c r="L229" s="10">
        <f t="shared" si="19"/>
        <v>5731.9300000000012</v>
      </c>
    </row>
    <row r="230" spans="1:12" ht="13" hidden="1" x14ac:dyDescent="0.15">
      <c r="A230" s="41" t="s">
        <v>120</v>
      </c>
      <c r="B230" s="10">
        <v>0</v>
      </c>
      <c r="C230" s="10">
        <v>0</v>
      </c>
      <c r="D230" s="10">
        <v>0</v>
      </c>
      <c r="E230" s="10">
        <v>0</v>
      </c>
      <c r="F230" s="10">
        <v>0</v>
      </c>
      <c r="G230" s="10">
        <v>135.72</v>
      </c>
      <c r="H230" s="10">
        <v>119.67</v>
      </c>
      <c r="I230" s="10">
        <v>463.94</v>
      </c>
      <c r="J230" s="10">
        <v>44.73</v>
      </c>
      <c r="K230" s="10">
        <v>27.83</v>
      </c>
      <c r="L230" s="10">
        <f t="shared" si="19"/>
        <v>791.89</v>
      </c>
    </row>
    <row r="231" spans="1:12" ht="13" hidden="1" x14ac:dyDescent="0.15">
      <c r="A231" s="41" t="s">
        <v>123</v>
      </c>
      <c r="B231" s="10">
        <v>0</v>
      </c>
      <c r="C231" s="10">
        <v>0</v>
      </c>
      <c r="D231" s="10">
        <v>0</v>
      </c>
      <c r="E231" s="10">
        <v>246.47</v>
      </c>
      <c r="F231" s="10">
        <v>1284.51</v>
      </c>
      <c r="G231" s="10">
        <v>2301.37</v>
      </c>
      <c r="H231" s="10">
        <v>2970.18</v>
      </c>
      <c r="I231" s="10">
        <v>2842.26</v>
      </c>
      <c r="J231" s="10">
        <v>1368.88</v>
      </c>
      <c r="K231" s="10">
        <v>1110.4100000000001</v>
      </c>
      <c r="L231" s="10">
        <f t="shared" si="19"/>
        <v>12124.080000000002</v>
      </c>
    </row>
    <row r="232" spans="1:12" ht="13" hidden="1" x14ac:dyDescent="0.15">
      <c r="A232" s="41" t="s">
        <v>125</v>
      </c>
      <c r="B232" s="10">
        <v>0</v>
      </c>
      <c r="C232" s="10">
        <v>0</v>
      </c>
      <c r="D232" s="10">
        <v>0</v>
      </c>
      <c r="E232" s="10">
        <v>0</v>
      </c>
      <c r="F232" s="10">
        <v>277.27</v>
      </c>
      <c r="G232" s="10">
        <v>697.75</v>
      </c>
      <c r="H232" s="10">
        <v>1083.44</v>
      </c>
      <c r="I232" s="10">
        <v>970.24</v>
      </c>
      <c r="J232" s="10">
        <v>2364.92</v>
      </c>
      <c r="K232" s="10">
        <v>1332.98</v>
      </c>
      <c r="L232" s="10">
        <f t="shared" si="19"/>
        <v>6726.6</v>
      </c>
    </row>
    <row r="233" spans="1:12" ht="13" hidden="1" x14ac:dyDescent="0.15">
      <c r="A233" s="41" t="s">
        <v>126</v>
      </c>
      <c r="B233" s="10">
        <v>0</v>
      </c>
      <c r="C233" s="10">
        <v>0</v>
      </c>
      <c r="D233" s="10">
        <v>0</v>
      </c>
      <c r="E233" s="10">
        <v>3199.51</v>
      </c>
      <c r="F233" s="10">
        <v>4056.45</v>
      </c>
      <c r="G233" s="10">
        <v>2982.15</v>
      </c>
      <c r="H233" s="10">
        <v>2556.15</v>
      </c>
      <c r="I233" s="10">
        <v>834.14</v>
      </c>
      <c r="J233" s="10">
        <v>1738.97</v>
      </c>
      <c r="K233" s="10">
        <v>645.5</v>
      </c>
      <c r="L233" s="10">
        <f t="shared" si="19"/>
        <v>16012.869999999999</v>
      </c>
    </row>
    <row r="234" spans="1:12" ht="13" hidden="1" x14ac:dyDescent="0.15">
      <c r="A234" s="41" t="s">
        <v>127</v>
      </c>
      <c r="B234" s="10">
        <v>0</v>
      </c>
      <c r="C234" s="10">
        <v>0</v>
      </c>
      <c r="D234" s="10">
        <v>0</v>
      </c>
      <c r="E234" s="10">
        <v>2995.59</v>
      </c>
      <c r="F234" s="10">
        <v>5977.38</v>
      </c>
      <c r="G234" s="10">
        <v>5163.42</v>
      </c>
      <c r="H234" s="10">
        <v>4838.8900000000003</v>
      </c>
      <c r="I234" s="10">
        <v>5251.09</v>
      </c>
      <c r="J234" s="10">
        <v>5205.6499999999996</v>
      </c>
      <c r="K234" s="10">
        <v>3485.85</v>
      </c>
      <c r="L234" s="10">
        <f t="shared" si="19"/>
        <v>32917.870000000003</v>
      </c>
    </row>
    <row r="235" spans="1:12" ht="13" hidden="1" x14ac:dyDescent="0.15">
      <c r="A235" s="41" t="s">
        <v>129</v>
      </c>
      <c r="B235" s="10">
        <v>0</v>
      </c>
      <c r="C235" s="10">
        <v>0</v>
      </c>
      <c r="D235" s="10">
        <v>0</v>
      </c>
      <c r="E235" s="10">
        <v>6998.91</v>
      </c>
      <c r="F235" s="10">
        <v>9904.89</v>
      </c>
      <c r="G235" s="10">
        <v>13404.86</v>
      </c>
      <c r="H235" s="10">
        <v>13151.78</v>
      </c>
      <c r="I235" s="10">
        <v>10851.89</v>
      </c>
      <c r="J235" s="10">
        <v>11071.7</v>
      </c>
      <c r="K235" s="10">
        <v>8523.25</v>
      </c>
      <c r="L235" s="10">
        <f t="shared" si="19"/>
        <v>73907.28</v>
      </c>
    </row>
    <row r="236" spans="1:12" ht="13" hidden="1" x14ac:dyDescent="0.15">
      <c r="A236" s="42" t="s">
        <v>158</v>
      </c>
      <c r="B236" s="21">
        <f t="shared" ref="B236:L236" si="20">SUM(B210:B235)</f>
        <v>0</v>
      </c>
      <c r="C236" s="21">
        <f t="shared" si="20"/>
        <v>0</v>
      </c>
      <c r="D236" s="21">
        <f t="shared" si="20"/>
        <v>0</v>
      </c>
      <c r="E236" s="21">
        <f t="shared" si="20"/>
        <v>82089.929999999993</v>
      </c>
      <c r="F236" s="21">
        <f t="shared" si="20"/>
        <v>189036.87</v>
      </c>
      <c r="G236" s="21">
        <f t="shared" si="20"/>
        <v>186387.26999999996</v>
      </c>
      <c r="H236" s="21">
        <f t="shared" si="20"/>
        <v>176118.96000000002</v>
      </c>
      <c r="I236" s="21">
        <f t="shared" si="20"/>
        <v>124502.79999999997</v>
      </c>
      <c r="J236" s="21">
        <f t="shared" si="20"/>
        <v>140689.87999999998</v>
      </c>
      <c r="K236" s="21">
        <f t="shared" si="20"/>
        <v>83840.040000000008</v>
      </c>
      <c r="L236" s="21">
        <f t="shared" si="20"/>
        <v>982665.74999999988</v>
      </c>
    </row>
    <row r="237" spans="1:12" ht="13" hidden="1" x14ac:dyDescent="0.15">
      <c r="A237" s="40" t="s">
        <v>159</v>
      </c>
      <c r="B237" s="7"/>
      <c r="C237" s="7"/>
      <c r="D237" s="7"/>
      <c r="E237" s="7"/>
      <c r="F237" s="7"/>
      <c r="G237" s="7"/>
      <c r="H237" s="7"/>
      <c r="I237" s="7"/>
      <c r="J237" s="7"/>
      <c r="K237" s="7"/>
      <c r="L237" s="7"/>
    </row>
    <row r="238" spans="1:12" ht="13" hidden="1" x14ac:dyDescent="0.15">
      <c r="A238" s="41" t="s">
        <v>71</v>
      </c>
      <c r="B238" s="10">
        <v>0</v>
      </c>
      <c r="C238" s="10">
        <v>0</v>
      </c>
      <c r="D238" s="10">
        <v>0</v>
      </c>
      <c r="E238" s="10">
        <v>2560.58</v>
      </c>
      <c r="F238" s="10">
        <v>10184.36</v>
      </c>
      <c r="G238" s="10">
        <v>9598.89</v>
      </c>
      <c r="H238" s="10">
        <v>9397.0300000000007</v>
      </c>
      <c r="I238" s="10">
        <v>9037.3799999999992</v>
      </c>
      <c r="J238" s="10">
        <v>9224.41</v>
      </c>
      <c r="K238" s="10">
        <v>9271.61</v>
      </c>
      <c r="L238" s="10">
        <f t="shared" ref="L238:L255" si="21">SUM(B238:K238)</f>
        <v>59274.259999999995</v>
      </c>
    </row>
    <row r="239" spans="1:12" ht="13" hidden="1" x14ac:dyDescent="0.15">
      <c r="A239" s="41" t="s">
        <v>73</v>
      </c>
      <c r="B239" s="10">
        <v>0</v>
      </c>
      <c r="C239" s="10">
        <v>0</v>
      </c>
      <c r="D239" s="10">
        <v>0</v>
      </c>
      <c r="E239" s="10">
        <v>0</v>
      </c>
      <c r="F239" s="10">
        <v>528.59</v>
      </c>
      <c r="G239" s="10">
        <v>2148.83</v>
      </c>
      <c r="H239" s="10">
        <v>581.57000000000005</v>
      </c>
      <c r="I239" s="10">
        <v>671.4</v>
      </c>
      <c r="J239" s="10">
        <v>594.61</v>
      </c>
      <c r="K239" s="10">
        <v>-4732.68</v>
      </c>
      <c r="L239" s="10">
        <f t="shared" si="21"/>
        <v>-207.68000000000029</v>
      </c>
    </row>
    <row r="240" spans="1:12" ht="13" hidden="1" x14ac:dyDescent="0.15">
      <c r="A240" s="41" t="s">
        <v>74</v>
      </c>
      <c r="B240" s="10">
        <v>0</v>
      </c>
      <c r="C240" s="10">
        <v>0</v>
      </c>
      <c r="D240" s="10">
        <v>0</v>
      </c>
      <c r="E240" s="10">
        <v>672.56</v>
      </c>
      <c r="F240" s="10">
        <v>1400.79</v>
      </c>
      <c r="G240" s="10">
        <v>3119.4</v>
      </c>
      <c r="H240" s="10">
        <v>-0.82</v>
      </c>
      <c r="I240" s="10">
        <v>793.43</v>
      </c>
      <c r="J240" s="10">
        <v>889.58</v>
      </c>
      <c r="K240" s="10">
        <v>12.75</v>
      </c>
      <c r="L240" s="10">
        <f t="shared" si="21"/>
        <v>6887.6900000000005</v>
      </c>
    </row>
    <row r="241" spans="1:12" ht="13" hidden="1" x14ac:dyDescent="0.15">
      <c r="A241" s="41" t="s">
        <v>82</v>
      </c>
      <c r="B241" s="10">
        <v>0</v>
      </c>
      <c r="C241" s="10">
        <v>0</v>
      </c>
      <c r="D241" s="10">
        <v>0</v>
      </c>
      <c r="E241" s="10">
        <v>53.65</v>
      </c>
      <c r="F241" s="10">
        <v>257.52</v>
      </c>
      <c r="G241" s="10">
        <v>961.91</v>
      </c>
      <c r="H241" s="10">
        <v>-244.44</v>
      </c>
      <c r="I241" s="10">
        <v>299.35000000000002</v>
      </c>
      <c r="J241" s="10">
        <v>329.72</v>
      </c>
      <c r="K241" s="10">
        <v>-1892.97</v>
      </c>
      <c r="L241" s="10">
        <f t="shared" si="21"/>
        <v>-235.26000000000022</v>
      </c>
    </row>
    <row r="242" spans="1:12" ht="13" hidden="1" x14ac:dyDescent="0.15">
      <c r="A242" s="41" t="s">
        <v>83</v>
      </c>
      <c r="B242" s="10">
        <v>0</v>
      </c>
      <c r="C242" s="10">
        <v>0</v>
      </c>
      <c r="D242" s="10">
        <v>0</v>
      </c>
      <c r="E242" s="10">
        <v>119.97</v>
      </c>
      <c r="F242" s="10">
        <v>378.47</v>
      </c>
      <c r="G242" s="10">
        <v>453.55</v>
      </c>
      <c r="H242" s="10">
        <v>425.5</v>
      </c>
      <c r="I242" s="10">
        <v>415.57</v>
      </c>
      <c r="J242" s="10">
        <v>435.27</v>
      </c>
      <c r="K242" s="10">
        <v>330.32</v>
      </c>
      <c r="L242" s="10">
        <f t="shared" si="21"/>
        <v>2558.65</v>
      </c>
    </row>
    <row r="243" spans="1:12" ht="13" hidden="1" x14ac:dyDescent="0.15">
      <c r="A243" s="41" t="s">
        <v>90</v>
      </c>
      <c r="B243" s="10">
        <v>0</v>
      </c>
      <c r="C243" s="10">
        <v>0</v>
      </c>
      <c r="D243" s="10">
        <v>0</v>
      </c>
      <c r="E243" s="10">
        <v>0</v>
      </c>
      <c r="F243" s="10">
        <v>0</v>
      </c>
      <c r="G243" s="10">
        <v>0</v>
      </c>
      <c r="H243" s="10">
        <v>0</v>
      </c>
      <c r="I243" s="10">
        <v>229.43</v>
      </c>
      <c r="J243" s="10">
        <v>1404.63</v>
      </c>
      <c r="K243" s="10">
        <v>341.45</v>
      </c>
      <c r="L243" s="10">
        <f t="shared" si="21"/>
        <v>1975.5100000000002</v>
      </c>
    </row>
    <row r="244" spans="1:12" ht="13" hidden="1" x14ac:dyDescent="0.15">
      <c r="A244" s="41" t="s">
        <v>91</v>
      </c>
      <c r="B244" s="10">
        <v>0</v>
      </c>
      <c r="C244" s="10">
        <v>0</v>
      </c>
      <c r="D244" s="10">
        <v>0</v>
      </c>
      <c r="E244" s="10">
        <v>0</v>
      </c>
      <c r="F244" s="10">
        <v>0</v>
      </c>
      <c r="G244" s="10">
        <v>0</v>
      </c>
      <c r="H244" s="10">
        <v>0</v>
      </c>
      <c r="I244" s="10">
        <v>312.37</v>
      </c>
      <c r="J244" s="10">
        <v>741.84</v>
      </c>
      <c r="K244" s="10">
        <v>55.24</v>
      </c>
      <c r="L244" s="10">
        <f t="shared" si="21"/>
        <v>1109.45</v>
      </c>
    </row>
    <row r="245" spans="1:12" ht="13" hidden="1" x14ac:dyDescent="0.15">
      <c r="A245" s="41" t="s">
        <v>93</v>
      </c>
      <c r="B245" s="10">
        <v>0</v>
      </c>
      <c r="C245" s="10">
        <v>0</v>
      </c>
      <c r="D245" s="10">
        <v>0</v>
      </c>
      <c r="E245" s="10">
        <v>0</v>
      </c>
      <c r="F245" s="10">
        <v>0</v>
      </c>
      <c r="G245" s="10">
        <v>0</v>
      </c>
      <c r="H245" s="10">
        <v>0</v>
      </c>
      <c r="I245" s="10">
        <v>1530.72</v>
      </c>
      <c r="J245" s="10">
        <v>2427.35</v>
      </c>
      <c r="K245" s="10">
        <v>251.89</v>
      </c>
      <c r="L245" s="10">
        <f t="shared" si="21"/>
        <v>4209.96</v>
      </c>
    </row>
    <row r="246" spans="1:12" ht="13" hidden="1" x14ac:dyDescent="0.15">
      <c r="A246" s="41" t="s">
        <v>95</v>
      </c>
      <c r="B246" s="10">
        <v>0</v>
      </c>
      <c r="C246" s="10">
        <v>0</v>
      </c>
      <c r="D246" s="10">
        <v>0</v>
      </c>
      <c r="E246" s="10">
        <v>0</v>
      </c>
      <c r="F246" s="10">
        <v>0</v>
      </c>
      <c r="G246" s="10">
        <v>0</v>
      </c>
      <c r="H246" s="10">
        <v>0</v>
      </c>
      <c r="I246" s="10">
        <v>0</v>
      </c>
      <c r="J246" s="10">
        <v>58.86</v>
      </c>
      <c r="K246" s="10">
        <v>0</v>
      </c>
      <c r="L246" s="10">
        <f t="shared" si="21"/>
        <v>58.86</v>
      </c>
    </row>
    <row r="247" spans="1:12" ht="13" hidden="1" x14ac:dyDescent="0.15">
      <c r="A247" s="41" t="s">
        <v>132</v>
      </c>
      <c r="B247" s="10">
        <v>0</v>
      </c>
      <c r="C247" s="10">
        <v>0</v>
      </c>
      <c r="D247" s="10">
        <v>0</v>
      </c>
      <c r="E247" s="10">
        <v>0</v>
      </c>
      <c r="F247" s="10">
        <v>0</v>
      </c>
      <c r="G247" s="10">
        <v>0</v>
      </c>
      <c r="H247" s="10">
        <v>150</v>
      </c>
      <c r="I247" s="10">
        <v>0</v>
      </c>
      <c r="J247" s="10">
        <v>0</v>
      </c>
      <c r="K247" s="10">
        <v>0</v>
      </c>
      <c r="L247" s="10">
        <f t="shared" si="21"/>
        <v>150</v>
      </c>
    </row>
    <row r="248" spans="1:12" ht="13" hidden="1" x14ac:dyDescent="0.15">
      <c r="A248" s="41" t="s">
        <v>107</v>
      </c>
      <c r="B248" s="10">
        <v>0</v>
      </c>
      <c r="C248" s="10">
        <v>0</v>
      </c>
      <c r="D248" s="10">
        <v>0</v>
      </c>
      <c r="E248" s="10">
        <v>0</v>
      </c>
      <c r="F248" s="10">
        <v>0</v>
      </c>
      <c r="G248" s="10">
        <v>0</v>
      </c>
      <c r="H248" s="10">
        <v>0</v>
      </c>
      <c r="I248" s="10">
        <v>0</v>
      </c>
      <c r="J248" s="10">
        <v>80</v>
      </c>
      <c r="K248" s="10">
        <v>0</v>
      </c>
      <c r="L248" s="10">
        <f t="shared" si="21"/>
        <v>80</v>
      </c>
    </row>
    <row r="249" spans="1:12" ht="13" hidden="1" x14ac:dyDescent="0.15">
      <c r="A249" s="41" t="s">
        <v>110</v>
      </c>
      <c r="B249" s="10">
        <v>0</v>
      </c>
      <c r="C249" s="10">
        <v>0</v>
      </c>
      <c r="D249" s="10">
        <v>0</v>
      </c>
      <c r="E249" s="10">
        <v>0</v>
      </c>
      <c r="F249" s="10">
        <v>0</v>
      </c>
      <c r="G249" s="10">
        <v>0</v>
      </c>
      <c r="H249" s="10">
        <v>0</v>
      </c>
      <c r="I249" s="10">
        <v>1439.35</v>
      </c>
      <c r="J249" s="10">
        <v>863.61</v>
      </c>
      <c r="K249" s="10">
        <v>575.74</v>
      </c>
      <c r="L249" s="10">
        <f t="shared" si="21"/>
        <v>2878.7</v>
      </c>
    </row>
    <row r="250" spans="1:12" ht="13" hidden="1" x14ac:dyDescent="0.15">
      <c r="A250" s="41" t="s">
        <v>120</v>
      </c>
      <c r="B250" s="10">
        <v>0</v>
      </c>
      <c r="C250" s="10">
        <v>0</v>
      </c>
      <c r="D250" s="10">
        <v>0</v>
      </c>
      <c r="E250" s="10">
        <v>0</v>
      </c>
      <c r="F250" s="10">
        <v>0</v>
      </c>
      <c r="G250" s="10">
        <v>0</v>
      </c>
      <c r="H250" s="10">
        <v>0</v>
      </c>
      <c r="I250" s="10">
        <v>0</v>
      </c>
      <c r="J250" s="10">
        <v>627.94000000000005</v>
      </c>
      <c r="K250" s="10">
        <v>0</v>
      </c>
      <c r="L250" s="10">
        <f t="shared" si="21"/>
        <v>627.94000000000005</v>
      </c>
    </row>
    <row r="251" spans="1:12" ht="13" hidden="1" x14ac:dyDescent="0.15">
      <c r="A251" s="41" t="s">
        <v>123</v>
      </c>
      <c r="B251" s="10">
        <v>0</v>
      </c>
      <c r="C251" s="10">
        <v>0</v>
      </c>
      <c r="D251" s="10">
        <v>0</v>
      </c>
      <c r="E251" s="10">
        <v>492.95</v>
      </c>
      <c r="F251" s="10">
        <v>1893.39</v>
      </c>
      <c r="G251" s="10">
        <v>1984.64</v>
      </c>
      <c r="H251" s="10">
        <v>1980.12</v>
      </c>
      <c r="I251" s="10">
        <v>1894.86</v>
      </c>
      <c r="J251" s="10">
        <v>1368.88</v>
      </c>
      <c r="K251" s="10">
        <v>1110.4100000000001</v>
      </c>
      <c r="L251" s="10">
        <f t="shared" si="21"/>
        <v>10725.25</v>
      </c>
    </row>
    <row r="252" spans="1:12" ht="13" hidden="1" x14ac:dyDescent="0.15">
      <c r="A252" s="41" t="s">
        <v>125</v>
      </c>
      <c r="B252" s="10">
        <v>0</v>
      </c>
      <c r="C252" s="10">
        <v>0</v>
      </c>
      <c r="D252" s="10">
        <v>0</v>
      </c>
      <c r="E252" s="10">
        <v>0</v>
      </c>
      <c r="F252" s="10">
        <v>277.27</v>
      </c>
      <c r="G252" s="10">
        <v>697.75</v>
      </c>
      <c r="H252" s="10">
        <v>1083.44</v>
      </c>
      <c r="I252" s="10">
        <v>970.24</v>
      </c>
      <c r="J252" s="10">
        <v>2364.92</v>
      </c>
      <c r="K252" s="10">
        <v>666.52</v>
      </c>
      <c r="L252" s="10">
        <f t="shared" si="21"/>
        <v>6060.1399999999994</v>
      </c>
    </row>
    <row r="253" spans="1:12" ht="13" hidden="1" x14ac:dyDescent="0.15">
      <c r="A253" s="41" t="s">
        <v>126</v>
      </c>
      <c r="B253" s="10">
        <v>0</v>
      </c>
      <c r="C253" s="10">
        <v>0</v>
      </c>
      <c r="D253" s="10">
        <v>0</v>
      </c>
      <c r="E253" s="10">
        <v>257.01</v>
      </c>
      <c r="F253" s="10">
        <v>451.9</v>
      </c>
      <c r="G253" s="10">
        <v>277.52</v>
      </c>
      <c r="H253" s="10">
        <v>349.12</v>
      </c>
      <c r="I253" s="10">
        <v>185.46</v>
      </c>
      <c r="J253" s="10">
        <v>290.79000000000002</v>
      </c>
      <c r="K253" s="10">
        <v>322.76</v>
      </c>
      <c r="L253" s="10">
        <f t="shared" si="21"/>
        <v>2134.56</v>
      </c>
    </row>
    <row r="254" spans="1:12" ht="13" hidden="1" x14ac:dyDescent="0.15">
      <c r="A254" s="41" t="s">
        <v>127</v>
      </c>
      <c r="B254" s="10">
        <v>0</v>
      </c>
      <c r="C254" s="10">
        <v>0</v>
      </c>
      <c r="D254" s="10">
        <v>0</v>
      </c>
      <c r="E254" s="10">
        <v>975.44</v>
      </c>
      <c r="F254" s="10">
        <v>2988.7</v>
      </c>
      <c r="G254" s="10">
        <v>2223.59</v>
      </c>
      <c r="H254" s="10">
        <v>1935.6</v>
      </c>
      <c r="I254" s="10">
        <v>2437.4899999999998</v>
      </c>
      <c r="J254" s="10">
        <v>2602.83</v>
      </c>
      <c r="K254" s="10">
        <v>1742.92</v>
      </c>
      <c r="L254" s="10">
        <f t="shared" si="21"/>
        <v>14906.57</v>
      </c>
    </row>
    <row r="255" spans="1:12" ht="13" hidden="1" x14ac:dyDescent="0.15">
      <c r="A255" s="41" t="s">
        <v>129</v>
      </c>
      <c r="B255" s="10">
        <v>0</v>
      </c>
      <c r="C255" s="10">
        <v>0</v>
      </c>
      <c r="D255" s="10">
        <v>0</v>
      </c>
      <c r="E255" s="10">
        <v>600.17999999999995</v>
      </c>
      <c r="F255" s="10">
        <v>1976.59</v>
      </c>
      <c r="G255" s="10">
        <v>1951.71</v>
      </c>
      <c r="H255" s="10">
        <v>1720.24</v>
      </c>
      <c r="I255" s="10">
        <v>1888.93</v>
      </c>
      <c r="J255" s="10">
        <v>1945.17</v>
      </c>
      <c r="K255" s="10">
        <v>1316.26</v>
      </c>
      <c r="L255" s="10">
        <f t="shared" si="21"/>
        <v>11399.08</v>
      </c>
    </row>
    <row r="256" spans="1:12" ht="13" hidden="1" x14ac:dyDescent="0.15">
      <c r="A256" s="42" t="s">
        <v>160</v>
      </c>
      <c r="B256" s="21">
        <f t="shared" ref="B256:L256" si="22">SUM(B238:B255)</f>
        <v>0</v>
      </c>
      <c r="C256" s="21">
        <f t="shared" si="22"/>
        <v>0</v>
      </c>
      <c r="D256" s="21">
        <f t="shared" si="22"/>
        <v>0</v>
      </c>
      <c r="E256" s="21">
        <f t="shared" si="22"/>
        <v>5732.34</v>
      </c>
      <c r="F256" s="21">
        <f t="shared" si="22"/>
        <v>20337.580000000002</v>
      </c>
      <c r="G256" s="21">
        <f t="shared" si="22"/>
        <v>23417.789999999997</v>
      </c>
      <c r="H256" s="21">
        <f t="shared" si="22"/>
        <v>17377.36</v>
      </c>
      <c r="I256" s="21">
        <f t="shared" si="22"/>
        <v>22105.980000000003</v>
      </c>
      <c r="J256" s="21">
        <f t="shared" si="22"/>
        <v>26250.410000000003</v>
      </c>
      <c r="K256" s="21">
        <f t="shared" si="22"/>
        <v>9372.2199999999993</v>
      </c>
      <c r="L256" s="21">
        <f t="shared" si="22"/>
        <v>124593.67999999998</v>
      </c>
    </row>
    <row r="257" spans="1:12" ht="13" hidden="1" x14ac:dyDescent="0.15">
      <c r="A257" s="39" t="s">
        <v>161</v>
      </c>
      <c r="B257" s="21">
        <f t="shared" ref="B257:L257" si="23">SUM(B117,B175,B197,B208,B236,B256)</f>
        <v>7428163.410000002</v>
      </c>
      <c r="C257" s="21">
        <f t="shared" si="23"/>
        <v>7149789.0899999999</v>
      </c>
      <c r="D257" s="21">
        <f t="shared" si="23"/>
        <v>7521217.6200000001</v>
      </c>
      <c r="E257" s="21">
        <f t="shared" si="23"/>
        <v>8909582.0199999958</v>
      </c>
      <c r="F257" s="21">
        <f t="shared" si="23"/>
        <v>9815903.2600000016</v>
      </c>
      <c r="G257" s="21">
        <f t="shared" si="23"/>
        <v>9445043.8099999987</v>
      </c>
      <c r="H257" s="21">
        <f t="shared" si="23"/>
        <v>9977655.8699999992</v>
      </c>
      <c r="I257" s="21">
        <f t="shared" si="23"/>
        <v>10406641.550000001</v>
      </c>
      <c r="J257" s="21">
        <f t="shared" si="23"/>
        <v>10453898.940000001</v>
      </c>
      <c r="K257" s="21">
        <f t="shared" si="23"/>
        <v>5746282.4199999999</v>
      </c>
      <c r="L257" s="21">
        <f t="shared" si="23"/>
        <v>86854177.99000001</v>
      </c>
    </row>
    <row r="258" spans="1:12" ht="13" hidden="1" x14ac:dyDescent="0.15">
      <c r="A258" s="43" t="s">
        <v>162</v>
      </c>
      <c r="B258" s="21">
        <f t="shared" ref="B258:L258" si="24">SUM(B59,B63,B257)</f>
        <v>7501688.8300000019</v>
      </c>
      <c r="C258" s="21">
        <f t="shared" si="24"/>
        <v>7222277.8499999996</v>
      </c>
      <c r="D258" s="21">
        <f t="shared" si="24"/>
        <v>7522127.6200000001</v>
      </c>
      <c r="E258" s="21">
        <f t="shared" si="24"/>
        <v>8909582.0199999958</v>
      </c>
      <c r="F258" s="21">
        <f t="shared" si="24"/>
        <v>9815903.2600000016</v>
      </c>
      <c r="G258" s="21">
        <f t="shared" si="24"/>
        <v>9445043.8099999987</v>
      </c>
      <c r="H258" s="21">
        <f t="shared" si="24"/>
        <v>9977655.8699999992</v>
      </c>
      <c r="I258" s="21">
        <f t="shared" si="24"/>
        <v>10406641.550000001</v>
      </c>
      <c r="J258" s="21">
        <f t="shared" si="24"/>
        <v>10453898.940000001</v>
      </c>
      <c r="K258" s="21">
        <f t="shared" si="24"/>
        <v>5746282.4199999999</v>
      </c>
      <c r="L258" s="21">
        <f t="shared" si="24"/>
        <v>87001102.170000017</v>
      </c>
    </row>
    <row r="259" spans="1:12" ht="13" x14ac:dyDescent="0.15">
      <c r="A259" s="44" t="s">
        <v>163</v>
      </c>
      <c r="B259" s="59">
        <f t="shared" ref="B259:L259" si="25">B54-B258</f>
        <v>45618912.129999995</v>
      </c>
      <c r="C259" s="59">
        <f t="shared" si="25"/>
        <v>48080250.460000001</v>
      </c>
      <c r="D259" s="59">
        <f t="shared" si="25"/>
        <v>51967445.480000004</v>
      </c>
      <c r="E259" s="59">
        <f t="shared" si="25"/>
        <v>54005331.560000002</v>
      </c>
      <c r="F259" s="59">
        <f t="shared" si="25"/>
        <v>55062419.030000001</v>
      </c>
      <c r="G259" s="59">
        <f t="shared" si="25"/>
        <v>58707973.870000005</v>
      </c>
      <c r="H259" s="59">
        <f t="shared" si="25"/>
        <v>61680759.199999996</v>
      </c>
      <c r="I259" s="59">
        <f t="shared" si="25"/>
        <v>63792752.629999995</v>
      </c>
      <c r="J259" s="59">
        <f t="shared" si="25"/>
        <v>64889384.239999995</v>
      </c>
      <c r="K259" s="59">
        <f t="shared" si="25"/>
        <v>46626201.219999999</v>
      </c>
      <c r="L259" s="59">
        <f t="shared" si="25"/>
        <v>550431429.81999993</v>
      </c>
    </row>
    <row r="260" spans="1:12" ht="13" x14ac:dyDescent="0.15">
      <c r="A260" s="34" t="s">
        <v>164</v>
      </c>
      <c r="B260" s="7"/>
      <c r="C260" s="7"/>
      <c r="D260" s="7"/>
      <c r="E260" s="7"/>
      <c r="F260" s="7"/>
      <c r="G260" s="7"/>
      <c r="H260" s="7"/>
      <c r="I260" s="7"/>
      <c r="J260" s="7"/>
      <c r="K260" s="7"/>
      <c r="L260" s="7"/>
    </row>
    <row r="261" spans="1:12" ht="13" x14ac:dyDescent="0.15">
      <c r="A261" s="35" t="s">
        <v>165</v>
      </c>
      <c r="B261" s="7">
        <v>8448864.4000000004</v>
      </c>
      <c r="C261" s="7">
        <v>8878973.9099999983</v>
      </c>
      <c r="D261" s="7">
        <v>9275655.129999999</v>
      </c>
      <c r="E261" s="7">
        <v>9776388.4399999995</v>
      </c>
      <c r="F261" s="7">
        <v>10605923.940000001</v>
      </c>
      <c r="G261" s="7">
        <v>11030189.729999999</v>
      </c>
      <c r="H261" s="7">
        <v>10408421.690000001</v>
      </c>
      <c r="I261" s="7">
        <v>11631421.289999999</v>
      </c>
      <c r="J261" s="7">
        <v>13099293.700000001</v>
      </c>
      <c r="K261" s="7">
        <v>7179066.3599999994</v>
      </c>
      <c r="L261" s="7">
        <v>100334198.59</v>
      </c>
    </row>
    <row r="262" spans="1:12" ht="13" hidden="1" x14ac:dyDescent="0.15">
      <c r="A262" s="40" t="s">
        <v>166</v>
      </c>
      <c r="B262" s="7"/>
      <c r="C262" s="7"/>
      <c r="D262" s="7"/>
      <c r="E262" s="7"/>
      <c r="F262" s="7"/>
      <c r="G262" s="7"/>
      <c r="H262" s="7"/>
      <c r="I262" s="7"/>
      <c r="J262" s="7"/>
      <c r="K262" s="7"/>
      <c r="L262" s="7"/>
    </row>
    <row r="263" spans="1:12" ht="13" hidden="1" x14ac:dyDescent="0.15">
      <c r="A263" s="45" t="s">
        <v>167</v>
      </c>
      <c r="B263" s="7"/>
      <c r="C263" s="7"/>
      <c r="D263" s="7"/>
      <c r="E263" s="7"/>
      <c r="F263" s="7"/>
      <c r="G263" s="7"/>
      <c r="H263" s="7"/>
      <c r="I263" s="7"/>
      <c r="J263" s="7"/>
      <c r="K263" s="7"/>
      <c r="L263" s="7"/>
    </row>
    <row r="264" spans="1:12" ht="13" hidden="1" x14ac:dyDescent="0.15">
      <c r="A264" s="46" t="s">
        <v>129</v>
      </c>
      <c r="B264" s="10">
        <v>0</v>
      </c>
      <c r="C264" s="10">
        <v>0</v>
      </c>
      <c r="D264" s="10">
        <v>145079.28</v>
      </c>
      <c r="E264" s="10">
        <v>442827.49</v>
      </c>
      <c r="F264" s="10">
        <v>425463.5</v>
      </c>
      <c r="G264" s="10">
        <v>532863.97</v>
      </c>
      <c r="H264" s="10">
        <v>564742.80000000005</v>
      </c>
      <c r="I264" s="10">
        <v>633294.92000000004</v>
      </c>
      <c r="J264" s="10">
        <v>663218.32999999996</v>
      </c>
      <c r="K264" s="10">
        <v>495737.54</v>
      </c>
      <c r="L264" s="10">
        <f t="shared" ref="L264:L295" si="26">SUM(B264:K264)</f>
        <v>3903227.83</v>
      </c>
    </row>
    <row r="265" spans="1:12" ht="13" hidden="1" x14ac:dyDescent="0.15">
      <c r="A265" s="46" t="s">
        <v>128</v>
      </c>
      <c r="B265" s="10">
        <v>25712</v>
      </c>
      <c r="C265" s="10">
        <v>0</v>
      </c>
      <c r="D265" s="10">
        <v>0</v>
      </c>
      <c r="E265" s="10">
        <v>0</v>
      </c>
      <c r="F265" s="10">
        <v>0</v>
      </c>
      <c r="G265" s="10">
        <v>0</v>
      </c>
      <c r="H265" s="10">
        <v>0</v>
      </c>
      <c r="I265" s="10">
        <v>0</v>
      </c>
      <c r="J265" s="10">
        <v>0</v>
      </c>
      <c r="K265" s="10">
        <v>0</v>
      </c>
      <c r="L265" s="10">
        <f t="shared" si="26"/>
        <v>25712</v>
      </c>
    </row>
    <row r="266" spans="1:12" ht="13" hidden="1" x14ac:dyDescent="0.15">
      <c r="A266" s="46" t="s">
        <v>127</v>
      </c>
      <c r="B266" s="10">
        <v>166765.35999999999</v>
      </c>
      <c r="C266" s="10">
        <v>194909.57</v>
      </c>
      <c r="D266" s="10">
        <v>250499.45</v>
      </c>
      <c r="E266" s="10">
        <v>232883.73</v>
      </c>
      <c r="F266" s="10">
        <v>383154.21</v>
      </c>
      <c r="G266" s="10">
        <v>329047.42</v>
      </c>
      <c r="H266" s="10">
        <v>324068.90999999997</v>
      </c>
      <c r="I266" s="10">
        <v>448221.53</v>
      </c>
      <c r="J266" s="10">
        <v>505480.49</v>
      </c>
      <c r="K266" s="10">
        <v>343863.79</v>
      </c>
      <c r="L266" s="10">
        <f t="shared" si="26"/>
        <v>3178894.46</v>
      </c>
    </row>
    <row r="267" spans="1:12" ht="13" hidden="1" x14ac:dyDescent="0.15">
      <c r="A267" s="46" t="s">
        <v>126</v>
      </c>
      <c r="B267" s="10">
        <v>505128.6</v>
      </c>
      <c r="C267" s="10">
        <v>557484.07999999996</v>
      </c>
      <c r="D267" s="10">
        <v>417074.67</v>
      </c>
      <c r="E267" s="10">
        <v>158255.13</v>
      </c>
      <c r="F267" s="10">
        <v>128002.98</v>
      </c>
      <c r="G267" s="10">
        <v>70567.94</v>
      </c>
      <c r="H267" s="10">
        <v>95938.87</v>
      </c>
      <c r="I267" s="10">
        <v>73809.45</v>
      </c>
      <c r="J267" s="10">
        <v>102776</v>
      </c>
      <c r="K267" s="10">
        <v>63581.57</v>
      </c>
      <c r="L267" s="10">
        <f t="shared" si="26"/>
        <v>2172619.2899999996</v>
      </c>
    </row>
    <row r="268" spans="1:12" ht="13" hidden="1" x14ac:dyDescent="0.15">
      <c r="A268" s="46" t="s">
        <v>125</v>
      </c>
      <c r="B268" s="10">
        <v>0</v>
      </c>
      <c r="C268" s="10">
        <v>0</v>
      </c>
      <c r="D268" s="10">
        <v>0</v>
      </c>
      <c r="E268" s="10">
        <v>992.13</v>
      </c>
      <c r="F268" s="10">
        <v>2007.84</v>
      </c>
      <c r="G268" s="10">
        <v>2791</v>
      </c>
      <c r="H268" s="10">
        <v>4333.74</v>
      </c>
      <c r="I268" s="10">
        <v>3880.95</v>
      </c>
      <c r="J268" s="10">
        <v>23288.19</v>
      </c>
      <c r="K268" s="10">
        <v>131764.82999999999</v>
      </c>
      <c r="L268" s="10">
        <f t="shared" si="26"/>
        <v>169058.68</v>
      </c>
    </row>
    <row r="269" spans="1:12" ht="13" hidden="1" x14ac:dyDescent="0.15">
      <c r="A269" s="46" t="s">
        <v>124</v>
      </c>
      <c r="B269" s="10">
        <v>0</v>
      </c>
      <c r="C269" s="10">
        <v>0</v>
      </c>
      <c r="D269" s="10">
        <v>0</v>
      </c>
      <c r="E269" s="10">
        <v>0</v>
      </c>
      <c r="F269" s="10">
        <v>0</v>
      </c>
      <c r="G269" s="10">
        <v>0</v>
      </c>
      <c r="H269" s="10">
        <v>0</v>
      </c>
      <c r="I269" s="10">
        <v>0</v>
      </c>
      <c r="J269" s="10">
        <v>551.41</v>
      </c>
      <c r="K269" s="10">
        <v>1102.82</v>
      </c>
      <c r="L269" s="10">
        <f t="shared" si="26"/>
        <v>1654.23</v>
      </c>
    </row>
    <row r="270" spans="1:12" ht="13" hidden="1" x14ac:dyDescent="0.15">
      <c r="A270" s="46" t="s">
        <v>123</v>
      </c>
      <c r="B270" s="10">
        <v>0</v>
      </c>
      <c r="C270" s="10">
        <v>2392.17</v>
      </c>
      <c r="D270" s="10">
        <v>2807.84</v>
      </c>
      <c r="E270" s="10">
        <v>3991.93</v>
      </c>
      <c r="F270" s="10">
        <v>6017.97</v>
      </c>
      <c r="G270" s="10">
        <v>8846.5499999999993</v>
      </c>
      <c r="H270" s="10">
        <v>14449.8</v>
      </c>
      <c r="I270" s="10">
        <v>17053.62</v>
      </c>
      <c r="J270" s="10">
        <v>15337.33</v>
      </c>
      <c r="K270" s="10">
        <v>12769.72</v>
      </c>
      <c r="L270" s="10">
        <f t="shared" si="26"/>
        <v>83666.929999999993</v>
      </c>
    </row>
    <row r="271" spans="1:12" ht="13" hidden="1" x14ac:dyDescent="0.15">
      <c r="A271" s="46" t="s">
        <v>122</v>
      </c>
      <c r="B271" s="10">
        <v>0</v>
      </c>
      <c r="C271" s="10">
        <v>-460.07</v>
      </c>
      <c r="D271" s="10">
        <v>0</v>
      </c>
      <c r="E271" s="10">
        <v>0</v>
      </c>
      <c r="F271" s="10">
        <v>0</v>
      </c>
      <c r="G271" s="10">
        <v>0</v>
      </c>
      <c r="H271" s="10">
        <v>0</v>
      </c>
      <c r="I271" s="10">
        <v>0</v>
      </c>
      <c r="J271" s="10">
        <v>0</v>
      </c>
      <c r="K271" s="10">
        <v>0</v>
      </c>
      <c r="L271" s="10">
        <f t="shared" si="26"/>
        <v>-460.07</v>
      </c>
    </row>
    <row r="272" spans="1:12" ht="13" hidden="1" x14ac:dyDescent="0.15">
      <c r="A272" s="46" t="s">
        <v>121</v>
      </c>
      <c r="B272" s="10">
        <v>0</v>
      </c>
      <c r="C272" s="10">
        <v>-350.1</v>
      </c>
      <c r="D272" s="10">
        <v>0</v>
      </c>
      <c r="E272" s="10">
        <v>0</v>
      </c>
      <c r="F272" s="10">
        <v>0</v>
      </c>
      <c r="G272" s="10">
        <v>0</v>
      </c>
      <c r="H272" s="10">
        <v>0</v>
      </c>
      <c r="I272" s="10">
        <v>0</v>
      </c>
      <c r="J272" s="10">
        <v>0</v>
      </c>
      <c r="K272" s="10">
        <v>0</v>
      </c>
      <c r="L272" s="10">
        <f t="shared" si="26"/>
        <v>-350.1</v>
      </c>
    </row>
    <row r="273" spans="1:12" ht="13" hidden="1" x14ac:dyDescent="0.15">
      <c r="A273" s="46" t="s">
        <v>120</v>
      </c>
      <c r="B273" s="10">
        <v>368.33</v>
      </c>
      <c r="C273" s="10">
        <v>90</v>
      </c>
      <c r="D273" s="10">
        <v>14</v>
      </c>
      <c r="E273" s="10">
        <v>117.65</v>
      </c>
      <c r="F273" s="10">
        <v>725.02</v>
      </c>
      <c r="G273" s="10">
        <v>2045.17</v>
      </c>
      <c r="H273" s="10">
        <v>2577.5300000000002</v>
      </c>
      <c r="I273" s="10">
        <v>5753.11</v>
      </c>
      <c r="J273" s="10">
        <v>2645.64</v>
      </c>
      <c r="K273" s="10">
        <v>800.21</v>
      </c>
      <c r="L273" s="10">
        <f t="shared" si="26"/>
        <v>15136.66</v>
      </c>
    </row>
    <row r="274" spans="1:12" ht="13" hidden="1" x14ac:dyDescent="0.15">
      <c r="A274" s="46" t="s">
        <v>119</v>
      </c>
      <c r="B274" s="10">
        <v>5124.8500000000004</v>
      </c>
      <c r="C274" s="10">
        <v>5345.65</v>
      </c>
      <c r="D274" s="10">
        <v>5477.92</v>
      </c>
      <c r="E274" s="10">
        <v>5885.36</v>
      </c>
      <c r="F274" s="10">
        <v>5686.69</v>
      </c>
      <c r="G274" s="10">
        <v>38.97</v>
      </c>
      <c r="H274" s="10">
        <v>0</v>
      </c>
      <c r="I274" s="10">
        <v>0</v>
      </c>
      <c r="J274" s="10">
        <v>0</v>
      </c>
      <c r="K274" s="10">
        <v>0</v>
      </c>
      <c r="L274" s="10">
        <f t="shared" si="26"/>
        <v>27559.439999999999</v>
      </c>
    </row>
    <row r="275" spans="1:12" ht="13" hidden="1" x14ac:dyDescent="0.15">
      <c r="A275" s="46" t="s">
        <v>118</v>
      </c>
      <c r="B275" s="10">
        <v>0</v>
      </c>
      <c r="C275" s="10">
        <v>0</v>
      </c>
      <c r="D275" s="10">
        <v>0</v>
      </c>
      <c r="E275" s="10">
        <v>0</v>
      </c>
      <c r="F275" s="10">
        <v>0</v>
      </c>
      <c r="G275" s="10">
        <v>0</v>
      </c>
      <c r="H275" s="10">
        <v>0</v>
      </c>
      <c r="I275" s="10">
        <v>0</v>
      </c>
      <c r="J275" s="10">
        <v>0</v>
      </c>
      <c r="K275" s="10">
        <v>1161.8900000000001</v>
      </c>
      <c r="L275" s="10">
        <f t="shared" si="26"/>
        <v>1161.8900000000001</v>
      </c>
    </row>
    <row r="276" spans="1:12" ht="13" hidden="1" x14ac:dyDescent="0.15">
      <c r="A276" s="46" t="s">
        <v>117</v>
      </c>
      <c r="B276" s="10">
        <v>643.96</v>
      </c>
      <c r="C276" s="10">
        <v>656.06</v>
      </c>
      <c r="D276" s="10">
        <v>22.82</v>
      </c>
      <c r="E276" s="10">
        <v>0</v>
      </c>
      <c r="F276" s="10">
        <v>0</v>
      </c>
      <c r="G276" s="10">
        <v>717.88</v>
      </c>
      <c r="H276" s="10">
        <v>0</v>
      </c>
      <c r="I276" s="10">
        <v>0</v>
      </c>
      <c r="J276" s="10">
        <v>0</v>
      </c>
      <c r="K276" s="10">
        <v>1112.26</v>
      </c>
      <c r="L276" s="10">
        <f t="shared" si="26"/>
        <v>3152.9799999999996</v>
      </c>
    </row>
    <row r="277" spans="1:12" ht="13" hidden="1" x14ac:dyDescent="0.15">
      <c r="A277" s="46" t="s">
        <v>143</v>
      </c>
      <c r="B277" s="10">
        <v>0</v>
      </c>
      <c r="C277" s="10">
        <v>0</v>
      </c>
      <c r="D277" s="10">
        <v>0</v>
      </c>
      <c r="E277" s="10">
        <v>0</v>
      </c>
      <c r="F277" s="10">
        <v>345</v>
      </c>
      <c r="G277" s="10">
        <v>115</v>
      </c>
      <c r="H277" s="10">
        <v>0</v>
      </c>
      <c r="I277" s="10">
        <v>0</v>
      </c>
      <c r="J277" s="10">
        <v>0</v>
      </c>
      <c r="K277" s="10">
        <v>0</v>
      </c>
      <c r="L277" s="10">
        <f t="shared" si="26"/>
        <v>460</v>
      </c>
    </row>
    <row r="278" spans="1:12" ht="13" hidden="1" x14ac:dyDescent="0.15">
      <c r="A278" s="46" t="s">
        <v>115</v>
      </c>
      <c r="B278" s="10">
        <v>0</v>
      </c>
      <c r="C278" s="10">
        <v>0</v>
      </c>
      <c r="D278" s="10">
        <v>0</v>
      </c>
      <c r="E278" s="10">
        <v>-250</v>
      </c>
      <c r="F278" s="10">
        <v>0</v>
      </c>
      <c r="G278" s="10">
        <v>0</v>
      </c>
      <c r="H278" s="10">
        <v>0</v>
      </c>
      <c r="I278" s="10">
        <v>0</v>
      </c>
      <c r="J278" s="10">
        <v>0</v>
      </c>
      <c r="K278" s="10">
        <v>0</v>
      </c>
      <c r="L278" s="10">
        <f t="shared" si="26"/>
        <v>-250</v>
      </c>
    </row>
    <row r="279" spans="1:12" ht="13" hidden="1" x14ac:dyDescent="0.15">
      <c r="A279" s="46" t="s">
        <v>110</v>
      </c>
      <c r="B279" s="10">
        <v>654.05999999999995</v>
      </c>
      <c r="C279" s="10">
        <v>654.05999999999995</v>
      </c>
      <c r="D279" s="10">
        <v>3264.16</v>
      </c>
      <c r="E279" s="10">
        <v>-287.27</v>
      </c>
      <c r="F279" s="10">
        <v>785.73</v>
      </c>
      <c r="G279" s="10">
        <v>7633.26</v>
      </c>
      <c r="H279" s="10">
        <v>10413.36</v>
      </c>
      <c r="I279" s="10">
        <v>12053.04</v>
      </c>
      <c r="J279" s="10">
        <v>25985.81</v>
      </c>
      <c r="K279" s="10">
        <v>15306.82</v>
      </c>
      <c r="L279" s="10">
        <f t="shared" si="26"/>
        <v>76463.03</v>
      </c>
    </row>
    <row r="280" spans="1:12" ht="13" hidden="1" x14ac:dyDescent="0.15">
      <c r="A280" s="46" t="s">
        <v>109</v>
      </c>
      <c r="B280" s="10">
        <v>1197.06</v>
      </c>
      <c r="C280" s="10">
        <v>4308.74</v>
      </c>
      <c r="D280" s="10">
        <v>7664.57</v>
      </c>
      <c r="E280" s="10">
        <v>2405.44</v>
      </c>
      <c r="F280" s="10">
        <v>9915.35</v>
      </c>
      <c r="G280" s="10">
        <v>16748.53</v>
      </c>
      <c r="H280" s="10">
        <v>3599.23</v>
      </c>
      <c r="I280" s="10">
        <v>22944.639999999999</v>
      </c>
      <c r="J280" s="10">
        <v>2601</v>
      </c>
      <c r="K280" s="10">
        <v>3833.71</v>
      </c>
      <c r="L280" s="10">
        <f t="shared" si="26"/>
        <v>75218.27</v>
      </c>
    </row>
    <row r="281" spans="1:12" ht="13" hidden="1" x14ac:dyDescent="0.15">
      <c r="A281" s="46" t="s">
        <v>134</v>
      </c>
      <c r="B281" s="10">
        <v>0</v>
      </c>
      <c r="C281" s="10">
        <v>0</v>
      </c>
      <c r="D281" s="10">
        <v>0</v>
      </c>
      <c r="E281" s="10">
        <v>0</v>
      </c>
      <c r="F281" s="10">
        <v>0</v>
      </c>
      <c r="G281" s="10">
        <v>0</v>
      </c>
      <c r="H281" s="10">
        <v>0</v>
      </c>
      <c r="I281" s="10">
        <v>24810.94</v>
      </c>
      <c r="J281" s="10">
        <v>38981.54</v>
      </c>
      <c r="K281" s="10">
        <v>-9513.82</v>
      </c>
      <c r="L281" s="10">
        <f t="shared" si="26"/>
        <v>54278.659999999996</v>
      </c>
    </row>
    <row r="282" spans="1:12" ht="13" hidden="1" x14ac:dyDescent="0.15">
      <c r="A282" s="46" t="s">
        <v>133</v>
      </c>
      <c r="B282" s="10">
        <v>0</v>
      </c>
      <c r="C282" s="10">
        <v>0</v>
      </c>
      <c r="D282" s="10">
        <v>66</v>
      </c>
      <c r="E282" s="10">
        <v>0</v>
      </c>
      <c r="F282" s="10">
        <v>42553.85</v>
      </c>
      <c r="G282" s="10">
        <v>40491.75</v>
      </c>
      <c r="H282" s="10">
        <v>40491.769999999997</v>
      </c>
      <c r="I282" s="10">
        <v>13497.25</v>
      </c>
      <c r="J282" s="10">
        <v>0</v>
      </c>
      <c r="K282" s="10">
        <v>0</v>
      </c>
      <c r="L282" s="10">
        <f t="shared" si="26"/>
        <v>137100.62</v>
      </c>
    </row>
    <row r="283" spans="1:12" ht="13" hidden="1" x14ac:dyDescent="0.15">
      <c r="A283" s="46" t="s">
        <v>107</v>
      </c>
      <c r="B283" s="10">
        <v>1209.77</v>
      </c>
      <c r="C283" s="10">
        <v>155.63</v>
      </c>
      <c r="D283" s="10">
        <v>509.73</v>
      </c>
      <c r="E283" s="10">
        <v>395.69</v>
      </c>
      <c r="F283" s="10">
        <v>498.1</v>
      </c>
      <c r="G283" s="10">
        <v>295.32</v>
      </c>
      <c r="H283" s="10">
        <v>345.41</v>
      </c>
      <c r="I283" s="10">
        <v>842.27</v>
      </c>
      <c r="J283" s="10">
        <v>8074.5</v>
      </c>
      <c r="K283" s="10">
        <v>-7616.98</v>
      </c>
      <c r="L283" s="10">
        <f t="shared" si="26"/>
        <v>4709.4400000000005</v>
      </c>
    </row>
    <row r="284" spans="1:12" ht="13" hidden="1" x14ac:dyDescent="0.15">
      <c r="A284" s="46" t="s">
        <v>106</v>
      </c>
      <c r="B284" s="10">
        <v>0</v>
      </c>
      <c r="C284" s="10">
        <v>0</v>
      </c>
      <c r="D284" s="10">
        <v>0</v>
      </c>
      <c r="E284" s="10">
        <v>0</v>
      </c>
      <c r="F284" s="10">
        <v>12500.8</v>
      </c>
      <c r="G284" s="10">
        <v>8119.67</v>
      </c>
      <c r="H284" s="10">
        <v>7146.16</v>
      </c>
      <c r="I284" s="10">
        <v>-1442.24</v>
      </c>
      <c r="J284" s="10">
        <v>0</v>
      </c>
      <c r="K284" s="10">
        <v>0</v>
      </c>
      <c r="L284" s="10">
        <f t="shared" si="26"/>
        <v>26324.39</v>
      </c>
    </row>
    <row r="285" spans="1:12" ht="13" hidden="1" x14ac:dyDescent="0.15">
      <c r="A285" s="46" t="s">
        <v>105</v>
      </c>
      <c r="B285" s="10">
        <v>39247.089999999997</v>
      </c>
      <c r="C285" s="10">
        <v>32397.53</v>
      </c>
      <c r="D285" s="10">
        <v>27655.23</v>
      </c>
      <c r="E285" s="10">
        <v>45261.35</v>
      </c>
      <c r="F285" s="10">
        <v>43221.99</v>
      </c>
      <c r="G285" s="10">
        <v>41675.589999999997</v>
      </c>
      <c r="H285" s="10">
        <v>56164.71</v>
      </c>
      <c r="I285" s="10">
        <v>90880.31</v>
      </c>
      <c r="J285" s="10">
        <v>44615.89</v>
      </c>
      <c r="K285" s="10">
        <v>22640.68</v>
      </c>
      <c r="L285" s="10">
        <f t="shared" si="26"/>
        <v>443760.37</v>
      </c>
    </row>
    <row r="286" spans="1:12" ht="13" hidden="1" x14ac:dyDescent="0.15">
      <c r="A286" s="46" t="s">
        <v>104</v>
      </c>
      <c r="B286" s="10">
        <v>446.13</v>
      </c>
      <c r="C286" s="10">
        <v>31.31</v>
      </c>
      <c r="D286" s="10">
        <v>0</v>
      </c>
      <c r="E286" s="10">
        <v>0</v>
      </c>
      <c r="F286" s="10">
        <v>19.63</v>
      </c>
      <c r="G286" s="10">
        <v>0</v>
      </c>
      <c r="H286" s="10">
        <v>0</v>
      </c>
      <c r="I286" s="10">
        <v>0</v>
      </c>
      <c r="J286" s="10">
        <v>0</v>
      </c>
      <c r="K286" s="10">
        <v>0</v>
      </c>
      <c r="L286" s="10">
        <f t="shared" si="26"/>
        <v>497.07</v>
      </c>
    </row>
    <row r="287" spans="1:12" ht="13" hidden="1" x14ac:dyDescent="0.15">
      <c r="A287" s="46" t="s">
        <v>103</v>
      </c>
      <c r="B287" s="10">
        <v>0</v>
      </c>
      <c r="C287" s="10">
        <v>-17.600000000000001</v>
      </c>
      <c r="D287" s="10">
        <v>0</v>
      </c>
      <c r="E287" s="10">
        <v>0</v>
      </c>
      <c r="F287" s="10">
        <v>15.97</v>
      </c>
      <c r="G287" s="10">
        <v>42.37</v>
      </c>
      <c r="H287" s="10">
        <v>0</v>
      </c>
      <c r="I287" s="10">
        <v>57.55</v>
      </c>
      <c r="J287" s="10">
        <v>170.99</v>
      </c>
      <c r="K287" s="10">
        <v>0</v>
      </c>
      <c r="L287" s="10">
        <f t="shared" si="26"/>
        <v>269.27999999999997</v>
      </c>
    </row>
    <row r="288" spans="1:12" ht="13" hidden="1" x14ac:dyDescent="0.15">
      <c r="A288" s="46" t="s">
        <v>102</v>
      </c>
      <c r="B288" s="10">
        <v>0</v>
      </c>
      <c r="C288" s="10">
        <v>0</v>
      </c>
      <c r="D288" s="10">
        <v>0</v>
      </c>
      <c r="E288" s="10">
        <v>0</v>
      </c>
      <c r="F288" s="10">
        <v>10154.290000000001</v>
      </c>
      <c r="G288" s="10">
        <v>46.59</v>
      </c>
      <c r="H288" s="10">
        <v>46.59</v>
      </c>
      <c r="I288" s="10">
        <v>46.59</v>
      </c>
      <c r="J288" s="10">
        <v>0</v>
      </c>
      <c r="K288" s="10">
        <v>0</v>
      </c>
      <c r="L288" s="10">
        <f t="shared" si="26"/>
        <v>10294.060000000001</v>
      </c>
    </row>
    <row r="289" spans="1:12" ht="13" hidden="1" x14ac:dyDescent="0.15">
      <c r="A289" s="46" t="s">
        <v>171</v>
      </c>
      <c r="B289" s="10">
        <v>566.97</v>
      </c>
      <c r="C289" s="10">
        <v>0</v>
      </c>
      <c r="D289" s="10">
        <v>0</v>
      </c>
      <c r="E289" s="10">
        <v>-5244.65</v>
      </c>
      <c r="F289" s="10">
        <v>75000</v>
      </c>
      <c r="G289" s="10">
        <v>87253.82</v>
      </c>
      <c r="H289" s="10">
        <v>1070</v>
      </c>
      <c r="I289" s="10">
        <v>0</v>
      </c>
      <c r="J289" s="10">
        <v>0</v>
      </c>
      <c r="K289" s="10">
        <v>0</v>
      </c>
      <c r="L289" s="10">
        <f t="shared" si="26"/>
        <v>158646.14000000001</v>
      </c>
    </row>
    <row r="290" spans="1:12" ht="13" hidden="1" x14ac:dyDescent="0.15">
      <c r="A290" s="46" t="s">
        <v>101</v>
      </c>
      <c r="B290" s="10">
        <v>18485.71</v>
      </c>
      <c r="C290" s="10">
        <v>-37230</v>
      </c>
      <c r="D290" s="10">
        <v>0</v>
      </c>
      <c r="E290" s="10">
        <v>30434</v>
      </c>
      <c r="F290" s="10">
        <v>101876</v>
      </c>
      <c r="G290" s="10">
        <v>122742</v>
      </c>
      <c r="H290" s="10">
        <v>121195</v>
      </c>
      <c r="I290" s="10">
        <v>154296.28</v>
      </c>
      <c r="J290" s="10">
        <v>186892.35</v>
      </c>
      <c r="K290" s="10">
        <v>62418.74</v>
      </c>
      <c r="L290" s="10">
        <f t="shared" si="26"/>
        <v>761110.08</v>
      </c>
    </row>
    <row r="291" spans="1:12" ht="13" hidden="1" x14ac:dyDescent="0.15">
      <c r="A291" s="46" t="s">
        <v>100</v>
      </c>
      <c r="B291" s="10">
        <v>0</v>
      </c>
      <c r="C291" s="10">
        <v>0</v>
      </c>
      <c r="D291" s="10">
        <v>0</v>
      </c>
      <c r="E291" s="10">
        <v>68.239999999999995</v>
      </c>
      <c r="F291" s="10">
        <v>360.83</v>
      </c>
      <c r="G291" s="10">
        <v>99.45</v>
      </c>
      <c r="H291" s="10">
        <v>175.48</v>
      </c>
      <c r="I291" s="10">
        <v>161.51</v>
      </c>
      <c r="J291" s="10">
        <v>329.13</v>
      </c>
      <c r="K291" s="10">
        <v>-110.94</v>
      </c>
      <c r="L291" s="10">
        <f t="shared" si="26"/>
        <v>1083.6999999999998</v>
      </c>
    </row>
    <row r="292" spans="1:12" ht="13" hidden="1" x14ac:dyDescent="0.15">
      <c r="A292" s="46" t="s">
        <v>99</v>
      </c>
      <c r="B292" s="10">
        <v>1419.69</v>
      </c>
      <c r="C292" s="10">
        <v>0</v>
      </c>
      <c r="D292" s="10">
        <v>385</v>
      </c>
      <c r="E292" s="10">
        <v>0</v>
      </c>
      <c r="F292" s="10">
        <v>0</v>
      </c>
      <c r="G292" s="10">
        <v>2116</v>
      </c>
      <c r="H292" s="10">
        <v>0</v>
      </c>
      <c r="I292" s="10">
        <v>8.17</v>
      </c>
      <c r="J292" s="10">
        <v>0</v>
      </c>
      <c r="K292" s="10">
        <v>0</v>
      </c>
      <c r="L292" s="10">
        <f t="shared" si="26"/>
        <v>3928.86</v>
      </c>
    </row>
    <row r="293" spans="1:12" ht="13" hidden="1" x14ac:dyDescent="0.15">
      <c r="A293" s="46" t="s">
        <v>132</v>
      </c>
      <c r="B293" s="10">
        <v>9580.39</v>
      </c>
      <c r="C293" s="10">
        <v>1360.93</v>
      </c>
      <c r="D293" s="10">
        <v>5055.82</v>
      </c>
      <c r="E293" s="10">
        <v>4416.34</v>
      </c>
      <c r="F293" s="10">
        <v>4581.68</v>
      </c>
      <c r="G293" s="10">
        <v>10102.94</v>
      </c>
      <c r="H293" s="10">
        <v>7874.23</v>
      </c>
      <c r="I293" s="10">
        <v>7474.84</v>
      </c>
      <c r="J293" s="10">
        <v>7279.86</v>
      </c>
      <c r="K293" s="10">
        <v>4916.68</v>
      </c>
      <c r="L293" s="10">
        <f t="shared" si="26"/>
        <v>62643.71</v>
      </c>
    </row>
    <row r="294" spans="1:12" ht="13" hidden="1" x14ac:dyDescent="0.15">
      <c r="A294" s="46" t="s">
        <v>98</v>
      </c>
      <c r="B294" s="10">
        <v>1894</v>
      </c>
      <c r="C294" s="10">
        <v>930</v>
      </c>
      <c r="D294" s="10">
        <v>733.81</v>
      </c>
      <c r="E294" s="10">
        <v>11086.61</v>
      </c>
      <c r="F294" s="10">
        <v>1336.55</v>
      </c>
      <c r="G294" s="10">
        <v>1095</v>
      </c>
      <c r="H294" s="10">
        <v>1658.76</v>
      </c>
      <c r="I294" s="10">
        <v>0</v>
      </c>
      <c r="J294" s="10">
        <v>1200</v>
      </c>
      <c r="K294" s="10">
        <v>1849.21</v>
      </c>
      <c r="L294" s="10">
        <f t="shared" si="26"/>
        <v>21783.94</v>
      </c>
    </row>
    <row r="295" spans="1:12" ht="13" hidden="1" x14ac:dyDescent="0.15">
      <c r="A295" s="46" t="s">
        <v>97</v>
      </c>
      <c r="B295" s="10">
        <v>259</v>
      </c>
      <c r="C295" s="10">
        <v>5585</v>
      </c>
      <c r="D295" s="10">
        <v>2493.0700000000002</v>
      </c>
      <c r="E295" s="10">
        <v>220.1</v>
      </c>
      <c r="F295" s="10">
        <v>1033.8499999999999</v>
      </c>
      <c r="G295" s="10">
        <v>3821.42</v>
      </c>
      <c r="H295" s="10">
        <v>5229.08</v>
      </c>
      <c r="I295" s="10">
        <v>2585.21</v>
      </c>
      <c r="J295" s="10">
        <v>2392.69</v>
      </c>
      <c r="K295" s="10">
        <v>1189.17</v>
      </c>
      <c r="L295" s="10">
        <f t="shared" si="26"/>
        <v>24808.589999999997</v>
      </c>
    </row>
    <row r="296" spans="1:12" ht="13" hidden="1" x14ac:dyDescent="0.15">
      <c r="A296" s="46" t="s">
        <v>96</v>
      </c>
      <c r="B296" s="10">
        <v>0</v>
      </c>
      <c r="C296" s="10">
        <v>1001.52</v>
      </c>
      <c r="D296" s="10">
        <v>437.4</v>
      </c>
      <c r="E296" s="10">
        <v>182.33</v>
      </c>
      <c r="F296" s="10">
        <v>495.55</v>
      </c>
      <c r="G296" s="10">
        <v>579.57000000000005</v>
      </c>
      <c r="H296" s="10">
        <v>255.14</v>
      </c>
      <c r="I296" s="10">
        <v>475.9</v>
      </c>
      <c r="J296" s="10">
        <v>1953.88</v>
      </c>
      <c r="K296" s="10">
        <v>275.08</v>
      </c>
      <c r="L296" s="10">
        <f t="shared" ref="L296:L319" si="27">SUM(B296:K296)</f>
        <v>5656.3700000000008</v>
      </c>
    </row>
    <row r="297" spans="1:12" ht="13" hidden="1" x14ac:dyDescent="0.15">
      <c r="A297" s="46" t="s">
        <v>95</v>
      </c>
      <c r="B297" s="10">
        <v>0</v>
      </c>
      <c r="C297" s="10">
        <v>0</v>
      </c>
      <c r="D297" s="10">
        <v>0</v>
      </c>
      <c r="E297" s="10">
        <v>0</v>
      </c>
      <c r="F297" s="10">
        <v>0</v>
      </c>
      <c r="G297" s="10">
        <v>0</v>
      </c>
      <c r="H297" s="10">
        <v>38.76</v>
      </c>
      <c r="I297" s="10">
        <v>199.02</v>
      </c>
      <c r="J297" s="10">
        <v>306.82</v>
      </c>
      <c r="K297" s="10">
        <v>400.2</v>
      </c>
      <c r="L297" s="10">
        <f t="shared" si="27"/>
        <v>944.8</v>
      </c>
    </row>
    <row r="298" spans="1:12" ht="13" hidden="1" x14ac:dyDescent="0.15">
      <c r="A298" s="46" t="s">
        <v>94</v>
      </c>
      <c r="B298" s="10">
        <v>0</v>
      </c>
      <c r="C298" s="10">
        <v>72.75</v>
      </c>
      <c r="D298" s="10">
        <v>122.65</v>
      </c>
      <c r="E298" s="10">
        <v>1115.06</v>
      </c>
      <c r="F298" s="10">
        <v>2890.36</v>
      </c>
      <c r="G298" s="10">
        <v>-2333.48</v>
      </c>
      <c r="H298" s="10">
        <v>3537.76</v>
      </c>
      <c r="I298" s="10">
        <v>1401.21</v>
      </c>
      <c r="J298" s="10">
        <v>0</v>
      </c>
      <c r="K298" s="10">
        <v>0</v>
      </c>
      <c r="L298" s="10">
        <f t="shared" si="27"/>
        <v>6806.31</v>
      </c>
    </row>
    <row r="299" spans="1:12" ht="13" hidden="1" x14ac:dyDescent="0.15">
      <c r="A299" s="46" t="s">
        <v>93</v>
      </c>
      <c r="B299" s="10">
        <v>30678.62</v>
      </c>
      <c r="C299" s="10">
        <v>13746.42</v>
      </c>
      <c r="D299" s="10">
        <v>36990.629999999997</v>
      </c>
      <c r="E299" s="10">
        <v>49522.98</v>
      </c>
      <c r="F299" s="10">
        <v>15700.74</v>
      </c>
      <c r="G299" s="10">
        <v>82929.149999999994</v>
      </c>
      <c r="H299" s="10">
        <v>24262.27</v>
      </c>
      <c r="I299" s="10">
        <v>78145.429999999993</v>
      </c>
      <c r="J299" s="10">
        <v>83613.960000000006</v>
      </c>
      <c r="K299" s="10">
        <v>-24229.86</v>
      </c>
      <c r="L299" s="10">
        <f t="shared" si="27"/>
        <v>391360.34</v>
      </c>
    </row>
    <row r="300" spans="1:12" ht="13" hidden="1" x14ac:dyDescent="0.15">
      <c r="A300" s="46" t="s">
        <v>91</v>
      </c>
      <c r="B300" s="10">
        <v>10334.93</v>
      </c>
      <c r="C300" s="10">
        <v>10867.87</v>
      </c>
      <c r="D300" s="10">
        <v>6776.6</v>
      </c>
      <c r="E300" s="10">
        <v>14546.14</v>
      </c>
      <c r="F300" s="10">
        <v>6560.07</v>
      </c>
      <c r="G300" s="10">
        <v>12216.44</v>
      </c>
      <c r="H300" s="10">
        <v>7771.36</v>
      </c>
      <c r="I300" s="10">
        <v>28299.93</v>
      </c>
      <c r="J300" s="10">
        <v>4656.28</v>
      </c>
      <c r="K300" s="10">
        <v>5714.45</v>
      </c>
      <c r="L300" s="10">
        <f t="shared" si="27"/>
        <v>107744.06999999999</v>
      </c>
    </row>
    <row r="301" spans="1:12" ht="13" hidden="1" x14ac:dyDescent="0.15">
      <c r="A301" s="46" t="s">
        <v>90</v>
      </c>
      <c r="B301" s="10">
        <v>43387.73</v>
      </c>
      <c r="C301" s="10">
        <v>30320.27</v>
      </c>
      <c r="D301" s="10">
        <v>41002.14</v>
      </c>
      <c r="E301" s="10">
        <v>58630.87</v>
      </c>
      <c r="F301" s="10">
        <v>54918.9</v>
      </c>
      <c r="G301" s="10">
        <v>43588.38</v>
      </c>
      <c r="H301" s="10">
        <v>63554.14</v>
      </c>
      <c r="I301" s="10">
        <v>101803.9</v>
      </c>
      <c r="J301" s="10">
        <v>59924.1</v>
      </c>
      <c r="K301" s="10">
        <v>43937.23</v>
      </c>
      <c r="L301" s="10">
        <f t="shared" si="27"/>
        <v>541067.65999999992</v>
      </c>
    </row>
    <row r="302" spans="1:12" ht="13" hidden="1" x14ac:dyDescent="0.15">
      <c r="A302" s="46" t="s">
        <v>89</v>
      </c>
      <c r="B302" s="10">
        <v>-5180.8900000000003</v>
      </c>
      <c r="C302" s="10">
        <v>3077.8</v>
      </c>
      <c r="D302" s="10">
        <v>-610.32000000000005</v>
      </c>
      <c r="E302" s="10">
        <v>2181.7600000000002</v>
      </c>
      <c r="F302" s="10">
        <v>6614.45</v>
      </c>
      <c r="G302" s="10">
        <v>-4957.2700000000004</v>
      </c>
      <c r="H302" s="10">
        <v>-5775.05</v>
      </c>
      <c r="I302" s="10">
        <v>-29486.92</v>
      </c>
      <c r="J302" s="10">
        <v>-6504.65</v>
      </c>
      <c r="K302" s="10">
        <v>-18187.8</v>
      </c>
      <c r="L302" s="10">
        <f t="shared" si="27"/>
        <v>-58828.89</v>
      </c>
    </row>
    <row r="303" spans="1:12" ht="13" hidden="1" x14ac:dyDescent="0.15">
      <c r="A303" s="46" t="s">
        <v>88</v>
      </c>
      <c r="B303" s="10">
        <v>14487.91</v>
      </c>
      <c r="C303" s="10">
        <v>13677.84</v>
      </c>
      <c r="D303" s="10">
        <v>14939.82</v>
      </c>
      <c r="E303" s="10">
        <v>15333.54</v>
      </c>
      <c r="F303" s="10">
        <v>12881.29</v>
      </c>
      <c r="G303" s="10">
        <v>8783.08</v>
      </c>
      <c r="H303" s="10">
        <v>8145.65</v>
      </c>
      <c r="I303" s="10">
        <v>7424.08</v>
      </c>
      <c r="J303" s="10">
        <v>7260.93</v>
      </c>
      <c r="K303" s="10">
        <v>4987.16</v>
      </c>
      <c r="L303" s="10">
        <f t="shared" si="27"/>
        <v>107921.29999999999</v>
      </c>
    </row>
    <row r="304" spans="1:12" ht="13" hidden="1" x14ac:dyDescent="0.15">
      <c r="A304" s="46" t="s">
        <v>87</v>
      </c>
      <c r="B304" s="10">
        <v>0</v>
      </c>
      <c r="C304" s="10">
        <v>0</v>
      </c>
      <c r="D304" s="10">
        <v>0</v>
      </c>
      <c r="E304" s="10">
        <v>0</v>
      </c>
      <c r="F304" s="10">
        <v>0</v>
      </c>
      <c r="G304" s="10">
        <v>5560.57</v>
      </c>
      <c r="H304" s="10">
        <v>5356.72</v>
      </c>
      <c r="I304" s="10">
        <v>4937.1099999999997</v>
      </c>
      <c r="J304" s="10">
        <v>2816.34</v>
      </c>
      <c r="K304" s="10">
        <v>850.36</v>
      </c>
      <c r="L304" s="10">
        <f t="shared" si="27"/>
        <v>19521.100000000002</v>
      </c>
    </row>
    <row r="305" spans="1:12" ht="13" hidden="1" x14ac:dyDescent="0.15">
      <c r="A305" s="46" t="s">
        <v>86</v>
      </c>
      <c r="B305" s="10">
        <v>27411.4</v>
      </c>
      <c r="C305" s="10">
        <v>30349.01</v>
      </c>
      <c r="D305" s="10">
        <v>31373.4</v>
      </c>
      <c r="E305" s="10">
        <v>34620.910000000003</v>
      </c>
      <c r="F305" s="10">
        <v>33144.39</v>
      </c>
      <c r="G305" s="10">
        <v>32773.629999999997</v>
      </c>
      <c r="H305" s="10">
        <v>32223.45</v>
      </c>
      <c r="I305" s="10">
        <v>29795.91</v>
      </c>
      <c r="J305" s="10">
        <v>28375.57</v>
      </c>
      <c r="K305" s="10">
        <v>20742.189999999999</v>
      </c>
      <c r="L305" s="10">
        <f t="shared" si="27"/>
        <v>300809.86</v>
      </c>
    </row>
    <row r="306" spans="1:12" ht="13" hidden="1" x14ac:dyDescent="0.15">
      <c r="A306" s="46" t="s">
        <v>85</v>
      </c>
      <c r="B306" s="10">
        <v>95168.66</v>
      </c>
      <c r="C306" s="10">
        <v>102146.76</v>
      </c>
      <c r="D306" s="10">
        <v>101234.54</v>
      </c>
      <c r="E306" s="10">
        <v>110912.01</v>
      </c>
      <c r="F306" s="10">
        <v>107643.09</v>
      </c>
      <c r="G306" s="10">
        <v>105884.21</v>
      </c>
      <c r="H306" s="10">
        <v>101243.89</v>
      </c>
      <c r="I306" s="10">
        <v>104840.49</v>
      </c>
      <c r="J306" s="10">
        <v>90040.12</v>
      </c>
      <c r="K306" s="10">
        <v>68713.67</v>
      </c>
      <c r="L306" s="10">
        <f t="shared" si="27"/>
        <v>987827.44</v>
      </c>
    </row>
    <row r="307" spans="1:12" ht="13" hidden="1" x14ac:dyDescent="0.15">
      <c r="A307" s="46" t="s">
        <v>172</v>
      </c>
      <c r="B307" s="10">
        <v>0</v>
      </c>
      <c r="C307" s="10">
        <v>0</v>
      </c>
      <c r="D307" s="10">
        <v>0</v>
      </c>
      <c r="E307" s="10">
        <v>0</v>
      </c>
      <c r="F307" s="10">
        <v>0</v>
      </c>
      <c r="G307" s="10">
        <v>0</v>
      </c>
      <c r="H307" s="10">
        <v>0</v>
      </c>
      <c r="I307" s="10">
        <v>0</v>
      </c>
      <c r="J307" s="10">
        <v>0</v>
      </c>
      <c r="K307" s="10">
        <v>-20985.69</v>
      </c>
      <c r="L307" s="10">
        <f t="shared" si="27"/>
        <v>-20985.69</v>
      </c>
    </row>
    <row r="308" spans="1:12" ht="13" hidden="1" x14ac:dyDescent="0.15">
      <c r="A308" s="46" t="s">
        <v>173</v>
      </c>
      <c r="B308" s="10">
        <v>0</v>
      </c>
      <c r="C308" s="10">
        <v>0</v>
      </c>
      <c r="D308" s="10">
        <v>0</v>
      </c>
      <c r="E308" s="10">
        <v>0</v>
      </c>
      <c r="F308" s="10">
        <v>0</v>
      </c>
      <c r="G308" s="10">
        <v>0</v>
      </c>
      <c r="H308" s="10">
        <v>0</v>
      </c>
      <c r="I308" s="10">
        <v>0</v>
      </c>
      <c r="J308" s="10">
        <v>-134347.67000000001</v>
      </c>
      <c r="K308" s="10">
        <v>-78946.16</v>
      </c>
      <c r="L308" s="10">
        <f t="shared" si="27"/>
        <v>-213293.83000000002</v>
      </c>
    </row>
    <row r="309" spans="1:12" ht="13" hidden="1" x14ac:dyDescent="0.15">
      <c r="A309" s="46" t="s">
        <v>84</v>
      </c>
      <c r="B309" s="10">
        <v>1482.33</v>
      </c>
      <c r="C309" s="10">
        <v>1982.6</v>
      </c>
      <c r="D309" s="10">
        <v>1811.75</v>
      </c>
      <c r="E309" s="10">
        <v>1719.55</v>
      </c>
      <c r="F309" s="10">
        <v>1651.94</v>
      </c>
      <c r="G309" s="10">
        <v>1833.82</v>
      </c>
      <c r="H309" s="10">
        <v>1790.02</v>
      </c>
      <c r="I309" s="10">
        <v>5617.97</v>
      </c>
      <c r="J309" s="10">
        <v>2098.75</v>
      </c>
      <c r="K309" s="10">
        <v>1872.69</v>
      </c>
      <c r="L309" s="10">
        <f t="shared" si="27"/>
        <v>21861.42</v>
      </c>
    </row>
    <row r="310" spans="1:12" ht="13" hidden="1" x14ac:dyDescent="0.15">
      <c r="A310" s="46" t="s">
        <v>83</v>
      </c>
      <c r="B310" s="10">
        <v>288598.86</v>
      </c>
      <c r="C310" s="10">
        <v>314860.90999999997</v>
      </c>
      <c r="D310" s="10">
        <v>253754.69</v>
      </c>
      <c r="E310" s="10">
        <v>193429.89</v>
      </c>
      <c r="F310" s="10">
        <v>402116.92</v>
      </c>
      <c r="G310" s="10">
        <v>316364.71999999997</v>
      </c>
      <c r="H310" s="10">
        <v>243049.2</v>
      </c>
      <c r="I310" s="10">
        <v>216286.43</v>
      </c>
      <c r="J310" s="10">
        <v>485858.17</v>
      </c>
      <c r="K310" s="10">
        <v>278825.51</v>
      </c>
      <c r="L310" s="10">
        <f t="shared" si="27"/>
        <v>2993145.3</v>
      </c>
    </row>
    <row r="311" spans="1:12" ht="13" hidden="1" x14ac:dyDescent="0.15">
      <c r="A311" s="46" t="s">
        <v>82</v>
      </c>
      <c r="B311" s="10">
        <v>305210.93</v>
      </c>
      <c r="C311" s="10">
        <v>312724.96999999997</v>
      </c>
      <c r="D311" s="10">
        <v>295147.96000000002</v>
      </c>
      <c r="E311" s="10">
        <v>301015.7</v>
      </c>
      <c r="F311" s="10">
        <v>297403.49</v>
      </c>
      <c r="G311" s="10">
        <v>285554.73</v>
      </c>
      <c r="H311" s="10">
        <v>222981.71</v>
      </c>
      <c r="I311" s="10">
        <v>358513.89</v>
      </c>
      <c r="J311" s="10">
        <v>374851.64</v>
      </c>
      <c r="K311" s="10">
        <v>9370.5300000000007</v>
      </c>
      <c r="L311" s="10">
        <f t="shared" si="27"/>
        <v>2762775.55</v>
      </c>
    </row>
    <row r="312" spans="1:12" ht="13" hidden="1" x14ac:dyDescent="0.15">
      <c r="A312" s="46" t="s">
        <v>81</v>
      </c>
      <c r="B312" s="10">
        <v>0</v>
      </c>
      <c r="C312" s="10">
        <v>59850</v>
      </c>
      <c r="D312" s="10">
        <v>57974.83</v>
      </c>
      <c r="E312" s="10">
        <v>56154.71</v>
      </c>
      <c r="F312" s="10">
        <v>62858.91</v>
      </c>
      <c r="G312" s="10">
        <v>64164.75</v>
      </c>
      <c r="H312" s="10">
        <v>55468.36</v>
      </c>
      <c r="I312" s="10">
        <v>57432.58</v>
      </c>
      <c r="J312" s="10">
        <v>77990.16</v>
      </c>
      <c r="K312" s="10">
        <v>54618.6</v>
      </c>
      <c r="L312" s="10">
        <f t="shared" si="27"/>
        <v>546512.9</v>
      </c>
    </row>
    <row r="313" spans="1:12" ht="13" hidden="1" x14ac:dyDescent="0.15">
      <c r="A313" s="46" t="s">
        <v>77</v>
      </c>
      <c r="B313" s="10">
        <v>191375.17</v>
      </c>
      <c r="C313" s="10">
        <v>119102.28</v>
      </c>
      <c r="D313" s="10">
        <v>106223</v>
      </c>
      <c r="E313" s="10">
        <v>141059.9</v>
      </c>
      <c r="F313" s="10">
        <v>178194.58</v>
      </c>
      <c r="G313" s="10">
        <v>195193.89</v>
      </c>
      <c r="H313" s="10">
        <v>241282.35</v>
      </c>
      <c r="I313" s="10">
        <v>227284.47</v>
      </c>
      <c r="J313" s="10">
        <v>136342.54</v>
      </c>
      <c r="K313" s="10">
        <v>51584.06</v>
      </c>
      <c r="L313" s="10">
        <f t="shared" si="27"/>
        <v>1587642.24</v>
      </c>
    </row>
    <row r="314" spans="1:12" ht="13" hidden="1" x14ac:dyDescent="0.15">
      <c r="A314" s="46" t="s">
        <v>76</v>
      </c>
      <c r="B314" s="10">
        <v>4807.7</v>
      </c>
      <c r="C314" s="10">
        <v>0</v>
      </c>
      <c r="D314" s="10">
        <v>6538.47</v>
      </c>
      <c r="E314" s="10">
        <v>0</v>
      </c>
      <c r="F314" s="10">
        <v>18923.11</v>
      </c>
      <c r="G314" s="10">
        <v>5769.24</v>
      </c>
      <c r="H314" s="10">
        <v>0</v>
      </c>
      <c r="I314" s="10">
        <v>0</v>
      </c>
      <c r="J314" s="10">
        <v>27565.4</v>
      </c>
      <c r="K314" s="10">
        <v>8346.16</v>
      </c>
      <c r="L314" s="10">
        <f t="shared" si="27"/>
        <v>71950.080000000002</v>
      </c>
    </row>
    <row r="315" spans="1:12" ht="13" hidden="1" x14ac:dyDescent="0.15">
      <c r="A315" s="46" t="s">
        <v>75</v>
      </c>
      <c r="B315" s="10">
        <v>0</v>
      </c>
      <c r="C315" s="10">
        <v>0</v>
      </c>
      <c r="D315" s="10">
        <v>221.59</v>
      </c>
      <c r="E315" s="10">
        <v>10522.15</v>
      </c>
      <c r="F315" s="10">
        <v>0</v>
      </c>
      <c r="G315" s="10">
        <v>0</v>
      </c>
      <c r="H315" s="10">
        <v>0</v>
      </c>
      <c r="I315" s="10">
        <v>0</v>
      </c>
      <c r="J315" s="10">
        <v>0</v>
      </c>
      <c r="K315" s="10">
        <v>0</v>
      </c>
      <c r="L315" s="10">
        <f t="shared" si="27"/>
        <v>10743.74</v>
      </c>
    </row>
    <row r="316" spans="1:12" ht="13" hidden="1" x14ac:dyDescent="0.15">
      <c r="A316" s="46" t="s">
        <v>74</v>
      </c>
      <c r="B316" s="10">
        <v>409555.86</v>
      </c>
      <c r="C316" s="10">
        <v>364795.46</v>
      </c>
      <c r="D316" s="10">
        <v>442040.34</v>
      </c>
      <c r="E316" s="10">
        <v>483466.09</v>
      </c>
      <c r="F316" s="10">
        <v>498322.4</v>
      </c>
      <c r="G316" s="10">
        <v>503562.08</v>
      </c>
      <c r="H316" s="10">
        <v>404804.63</v>
      </c>
      <c r="I316" s="10">
        <v>445324.63</v>
      </c>
      <c r="J316" s="10">
        <v>658943.62</v>
      </c>
      <c r="K316" s="10">
        <v>-1406.19</v>
      </c>
      <c r="L316" s="10">
        <f t="shared" si="27"/>
        <v>4209408.92</v>
      </c>
    </row>
    <row r="317" spans="1:12" ht="13" hidden="1" x14ac:dyDescent="0.15">
      <c r="A317" s="46" t="s">
        <v>73</v>
      </c>
      <c r="B317" s="10">
        <v>57311.79</v>
      </c>
      <c r="C317" s="10">
        <v>59159.49</v>
      </c>
      <c r="D317" s="10">
        <v>88395.8</v>
      </c>
      <c r="E317" s="10">
        <v>19589.09</v>
      </c>
      <c r="F317" s="10">
        <v>82253.820000000007</v>
      </c>
      <c r="G317" s="10">
        <v>106593.26</v>
      </c>
      <c r="H317" s="10">
        <v>126249.56</v>
      </c>
      <c r="I317" s="10">
        <v>-8791</v>
      </c>
      <c r="J317" s="10">
        <v>83548.23</v>
      </c>
      <c r="K317" s="10">
        <v>-323778.61</v>
      </c>
      <c r="L317" s="10">
        <f t="shared" si="27"/>
        <v>290531.43000000005</v>
      </c>
    </row>
    <row r="318" spans="1:12" ht="13" hidden="1" x14ac:dyDescent="0.15">
      <c r="A318" s="46" t="s">
        <v>72</v>
      </c>
      <c r="B318" s="10">
        <v>0</v>
      </c>
      <c r="C318" s="10">
        <v>0</v>
      </c>
      <c r="D318" s="10">
        <v>0</v>
      </c>
      <c r="E318" s="10">
        <v>0</v>
      </c>
      <c r="F318" s="10">
        <v>0</v>
      </c>
      <c r="G318" s="10">
        <v>234.9</v>
      </c>
      <c r="H318" s="10">
        <v>-6.68</v>
      </c>
      <c r="I318" s="10">
        <v>-3.6</v>
      </c>
      <c r="J318" s="10">
        <v>0</v>
      </c>
      <c r="K318" s="10">
        <v>0</v>
      </c>
      <c r="L318" s="10">
        <f t="shared" si="27"/>
        <v>224.62</v>
      </c>
    </row>
    <row r="319" spans="1:12" ht="13" hidden="1" x14ac:dyDescent="0.15">
      <c r="A319" s="46" t="s">
        <v>71</v>
      </c>
      <c r="B319" s="10">
        <v>3086416.35</v>
      </c>
      <c r="C319" s="10">
        <v>3301266.02</v>
      </c>
      <c r="D319" s="10">
        <v>3294868.07</v>
      </c>
      <c r="E319" s="10">
        <v>3584664.78</v>
      </c>
      <c r="F319" s="10">
        <v>3771899.33</v>
      </c>
      <c r="G319" s="10">
        <v>3951304.27</v>
      </c>
      <c r="H319" s="10">
        <v>3895298.55</v>
      </c>
      <c r="I319" s="10">
        <v>4547893.57</v>
      </c>
      <c r="J319" s="10">
        <v>4923295.66</v>
      </c>
      <c r="K319" s="10">
        <v>3346488.06</v>
      </c>
      <c r="L319" s="10">
        <f t="shared" si="27"/>
        <v>37703394.659999996</v>
      </c>
    </row>
    <row r="320" spans="1:12" ht="13" hidden="1" x14ac:dyDescent="0.15">
      <c r="A320" s="47" t="s">
        <v>178</v>
      </c>
      <c r="B320" s="16">
        <f t="shared" ref="B320:L320" si="28">SUM(B264:B319)</f>
        <v>5339750.32</v>
      </c>
      <c r="C320" s="16">
        <f t="shared" si="28"/>
        <v>5507244.9300000006</v>
      </c>
      <c r="D320" s="16">
        <f t="shared" si="28"/>
        <v>5648046.7299999995</v>
      </c>
      <c r="E320" s="16">
        <f t="shared" si="28"/>
        <v>6012126.7299999995</v>
      </c>
      <c r="F320" s="16">
        <f t="shared" si="28"/>
        <v>6809731.1699999999</v>
      </c>
      <c r="G320" s="16">
        <f t="shared" si="28"/>
        <v>7004917.5500000007</v>
      </c>
      <c r="H320" s="16">
        <f t="shared" si="28"/>
        <v>6693053.2199999988</v>
      </c>
      <c r="I320" s="16">
        <f t="shared" si="28"/>
        <v>7687624.9400000004</v>
      </c>
      <c r="J320" s="16">
        <f t="shared" si="28"/>
        <v>8540411</v>
      </c>
      <c r="K320" s="16">
        <f t="shared" si="28"/>
        <v>4575999.5399999991</v>
      </c>
      <c r="L320" s="16">
        <f t="shared" si="28"/>
        <v>63818906.129999995</v>
      </c>
    </row>
    <row r="321" spans="1:12" ht="13" hidden="1" x14ac:dyDescent="0.15">
      <c r="A321" s="45" t="s">
        <v>179</v>
      </c>
      <c r="B321" s="7"/>
      <c r="C321" s="7"/>
      <c r="D321" s="7"/>
      <c r="E321" s="7"/>
      <c r="F321" s="7"/>
      <c r="G321" s="7"/>
      <c r="H321" s="7"/>
      <c r="I321" s="7"/>
      <c r="J321" s="7"/>
      <c r="K321" s="7"/>
      <c r="L321" s="7"/>
    </row>
    <row r="322" spans="1:12" ht="13" hidden="1" x14ac:dyDescent="0.15">
      <c r="A322" s="46" t="s">
        <v>129</v>
      </c>
      <c r="B322" s="10">
        <v>0</v>
      </c>
      <c r="C322" s="10">
        <v>0</v>
      </c>
      <c r="D322" s="10">
        <v>83564.800000000003</v>
      </c>
      <c r="E322" s="10">
        <v>265586.19</v>
      </c>
      <c r="F322" s="10">
        <v>239179.38</v>
      </c>
      <c r="G322" s="10">
        <v>309532.53999999998</v>
      </c>
      <c r="H322" s="10">
        <v>311478.78999999998</v>
      </c>
      <c r="I322" s="10">
        <v>356600.56</v>
      </c>
      <c r="J322" s="10">
        <v>362650.78</v>
      </c>
      <c r="K322" s="10">
        <v>253711.8</v>
      </c>
      <c r="L322" s="10">
        <f t="shared" ref="L322:L362" si="29">SUM(B322:K322)</f>
        <v>2182304.84</v>
      </c>
    </row>
    <row r="323" spans="1:12" ht="13" hidden="1" x14ac:dyDescent="0.15">
      <c r="A323" s="46" t="s">
        <v>128</v>
      </c>
      <c r="B323" s="10">
        <v>12640.53</v>
      </c>
      <c r="C323" s="10">
        <v>0</v>
      </c>
      <c r="D323" s="10">
        <v>0</v>
      </c>
      <c r="E323" s="10">
        <v>0</v>
      </c>
      <c r="F323" s="10">
        <v>0</v>
      </c>
      <c r="G323" s="10">
        <v>0</v>
      </c>
      <c r="H323" s="10">
        <v>0</v>
      </c>
      <c r="I323" s="10">
        <v>0</v>
      </c>
      <c r="J323" s="10">
        <v>0</v>
      </c>
      <c r="K323" s="10">
        <v>0</v>
      </c>
      <c r="L323" s="10">
        <f t="shared" si="29"/>
        <v>12640.53</v>
      </c>
    </row>
    <row r="324" spans="1:12" ht="13" hidden="1" x14ac:dyDescent="0.15">
      <c r="A324" s="46" t="s">
        <v>127</v>
      </c>
      <c r="B324" s="10">
        <v>81985.210000000006</v>
      </c>
      <c r="C324" s="10">
        <v>93420.17</v>
      </c>
      <c r="D324" s="10">
        <v>124362.67</v>
      </c>
      <c r="E324" s="10">
        <v>222180.03</v>
      </c>
      <c r="F324" s="10">
        <v>185659.81</v>
      </c>
      <c r="G324" s="10">
        <v>157723.10999999999</v>
      </c>
      <c r="H324" s="10">
        <v>158372.37</v>
      </c>
      <c r="I324" s="10">
        <v>227056.28</v>
      </c>
      <c r="J324" s="10">
        <v>251612.65</v>
      </c>
      <c r="K324" s="10">
        <v>167538.26999999999</v>
      </c>
      <c r="L324" s="10">
        <f t="shared" si="29"/>
        <v>1669910.5699999998</v>
      </c>
    </row>
    <row r="325" spans="1:12" ht="13" hidden="1" x14ac:dyDescent="0.15">
      <c r="A325" s="46" t="s">
        <v>126</v>
      </c>
      <c r="B325" s="10">
        <v>258268.42</v>
      </c>
      <c r="C325" s="10">
        <v>278588.11</v>
      </c>
      <c r="D325" s="10">
        <v>226048.02</v>
      </c>
      <c r="E325" s="10">
        <v>103254.1</v>
      </c>
      <c r="F325" s="10">
        <v>78479.48</v>
      </c>
      <c r="G325" s="10">
        <v>43589.66</v>
      </c>
      <c r="H325" s="10">
        <v>54089.97</v>
      </c>
      <c r="I325" s="10">
        <v>43160.68</v>
      </c>
      <c r="J325" s="10">
        <v>58121.96</v>
      </c>
      <c r="K325" s="10">
        <v>31134.63</v>
      </c>
      <c r="L325" s="10">
        <f t="shared" si="29"/>
        <v>1174735.0299999998</v>
      </c>
    </row>
    <row r="326" spans="1:12" ht="13" hidden="1" x14ac:dyDescent="0.15">
      <c r="A326" s="46" t="s">
        <v>125</v>
      </c>
      <c r="B326" s="10">
        <v>0</v>
      </c>
      <c r="C326" s="10">
        <v>0</v>
      </c>
      <c r="D326" s="10">
        <v>0</v>
      </c>
      <c r="E326" s="10">
        <v>896.95</v>
      </c>
      <c r="F326" s="10">
        <v>1453.29</v>
      </c>
      <c r="G326" s="10">
        <v>1395.51</v>
      </c>
      <c r="H326" s="10">
        <v>2166.87</v>
      </c>
      <c r="I326" s="10">
        <v>1940.49</v>
      </c>
      <c r="J326" s="10">
        <v>6580.75</v>
      </c>
      <c r="K326" s="10">
        <v>63855.93</v>
      </c>
      <c r="L326" s="10">
        <f t="shared" si="29"/>
        <v>78289.790000000008</v>
      </c>
    </row>
    <row r="327" spans="1:12" ht="13" hidden="1" x14ac:dyDescent="0.15">
      <c r="A327" s="46" t="s">
        <v>123</v>
      </c>
      <c r="B327" s="10">
        <v>0</v>
      </c>
      <c r="C327" s="10">
        <v>1853.33</v>
      </c>
      <c r="D327" s="10">
        <v>2556.5300000000002</v>
      </c>
      <c r="E327" s="10">
        <v>2996.36</v>
      </c>
      <c r="F327" s="10">
        <v>3786.76</v>
      </c>
      <c r="G327" s="10">
        <v>3969.33</v>
      </c>
      <c r="H327" s="10">
        <v>4276.04</v>
      </c>
      <c r="I327" s="10">
        <v>4737.12</v>
      </c>
      <c r="J327" s="10">
        <v>3981.57</v>
      </c>
      <c r="K327" s="10">
        <v>3886.44</v>
      </c>
      <c r="L327" s="10">
        <f t="shared" si="29"/>
        <v>32043.48</v>
      </c>
    </row>
    <row r="328" spans="1:12" ht="13" hidden="1" x14ac:dyDescent="0.15">
      <c r="A328" s="46" t="s">
        <v>122</v>
      </c>
      <c r="B328" s="10">
        <v>0</v>
      </c>
      <c r="C328" s="10">
        <v>-28.75</v>
      </c>
      <c r="D328" s="10">
        <v>0</v>
      </c>
      <c r="E328" s="10">
        <v>0</v>
      </c>
      <c r="F328" s="10">
        <v>0</v>
      </c>
      <c r="G328" s="10">
        <v>0</v>
      </c>
      <c r="H328" s="10">
        <v>0</v>
      </c>
      <c r="I328" s="10">
        <v>0</v>
      </c>
      <c r="J328" s="10">
        <v>0</v>
      </c>
      <c r="K328" s="10">
        <v>0</v>
      </c>
      <c r="L328" s="10">
        <f t="shared" si="29"/>
        <v>-28.75</v>
      </c>
    </row>
    <row r="329" spans="1:12" ht="13" hidden="1" x14ac:dyDescent="0.15">
      <c r="A329" s="46" t="s">
        <v>121</v>
      </c>
      <c r="B329" s="10">
        <v>0</v>
      </c>
      <c r="C329" s="10">
        <v>-154.47999999999999</v>
      </c>
      <c r="D329" s="10">
        <v>0</v>
      </c>
      <c r="E329" s="10">
        <v>0</v>
      </c>
      <c r="F329" s="10">
        <v>0</v>
      </c>
      <c r="G329" s="10">
        <v>0</v>
      </c>
      <c r="H329" s="10">
        <v>0</v>
      </c>
      <c r="I329" s="10">
        <v>0</v>
      </c>
      <c r="J329" s="10">
        <v>0</v>
      </c>
      <c r="K329" s="10">
        <v>0</v>
      </c>
      <c r="L329" s="10">
        <f t="shared" si="29"/>
        <v>-154.47999999999999</v>
      </c>
    </row>
    <row r="330" spans="1:12" ht="13" hidden="1" x14ac:dyDescent="0.15">
      <c r="A330" s="46" t="s">
        <v>120</v>
      </c>
      <c r="B330" s="10">
        <v>0</v>
      </c>
      <c r="C330" s="10">
        <v>0</v>
      </c>
      <c r="D330" s="10">
        <v>0</v>
      </c>
      <c r="E330" s="10">
        <v>465</v>
      </c>
      <c r="F330" s="10">
        <v>344.87</v>
      </c>
      <c r="G330" s="10">
        <v>378.72</v>
      </c>
      <c r="H330" s="10">
        <v>470.56</v>
      </c>
      <c r="I330" s="10">
        <v>394.23</v>
      </c>
      <c r="J330" s="10">
        <v>428.55</v>
      </c>
      <c r="K330" s="10">
        <v>307.27</v>
      </c>
      <c r="L330" s="10">
        <f t="shared" si="29"/>
        <v>2789.2000000000003</v>
      </c>
    </row>
    <row r="331" spans="1:12" ht="13" hidden="1" x14ac:dyDescent="0.15">
      <c r="A331" s="46" t="s">
        <v>119</v>
      </c>
      <c r="B331" s="10">
        <v>388.34</v>
      </c>
      <c r="C331" s="10">
        <v>418.18</v>
      </c>
      <c r="D331" s="10">
        <v>445.48</v>
      </c>
      <c r="E331" s="10">
        <v>271.88</v>
      </c>
      <c r="F331" s="10">
        <v>0</v>
      </c>
      <c r="G331" s="10">
        <v>0</v>
      </c>
      <c r="H331" s="10">
        <v>0</v>
      </c>
      <c r="I331" s="10">
        <v>0</v>
      </c>
      <c r="J331" s="10">
        <v>0</v>
      </c>
      <c r="K331" s="10">
        <v>0</v>
      </c>
      <c r="L331" s="10">
        <f t="shared" si="29"/>
        <v>1523.88</v>
      </c>
    </row>
    <row r="332" spans="1:12" ht="13" hidden="1" x14ac:dyDescent="0.15">
      <c r="A332" s="46" t="s">
        <v>117</v>
      </c>
      <c r="B332" s="10">
        <v>159.71</v>
      </c>
      <c r="C332" s="10">
        <v>690</v>
      </c>
      <c r="D332" s="10">
        <v>80</v>
      </c>
      <c r="E332" s="10">
        <v>190</v>
      </c>
      <c r="F332" s="10">
        <v>0</v>
      </c>
      <c r="G332" s="10">
        <v>0</v>
      </c>
      <c r="H332" s="10">
        <v>0</v>
      </c>
      <c r="I332" s="10">
        <v>0</v>
      </c>
      <c r="J332" s="10">
        <v>0</v>
      </c>
      <c r="K332" s="10">
        <v>0</v>
      </c>
      <c r="L332" s="10">
        <f t="shared" si="29"/>
        <v>1119.71</v>
      </c>
    </row>
    <row r="333" spans="1:12" ht="13" hidden="1" x14ac:dyDescent="0.15">
      <c r="A333" s="46" t="s">
        <v>110</v>
      </c>
      <c r="B333" s="10">
        <v>240.2</v>
      </c>
      <c r="C333" s="10">
        <v>0</v>
      </c>
      <c r="D333" s="10">
        <v>0</v>
      </c>
      <c r="E333" s="10">
        <v>0</v>
      </c>
      <c r="F333" s="10">
        <v>0</v>
      </c>
      <c r="G333" s="10">
        <v>0</v>
      </c>
      <c r="H333" s="10">
        <v>0</v>
      </c>
      <c r="I333" s="10">
        <v>0</v>
      </c>
      <c r="J333" s="10">
        <v>0</v>
      </c>
      <c r="K333" s="10">
        <v>0</v>
      </c>
      <c r="L333" s="10">
        <f t="shared" si="29"/>
        <v>240.2</v>
      </c>
    </row>
    <row r="334" spans="1:12" ht="13" hidden="1" x14ac:dyDescent="0.15">
      <c r="A334" s="46" t="s">
        <v>109</v>
      </c>
      <c r="B334" s="10">
        <v>-0.2</v>
      </c>
      <c r="C334" s="10">
        <v>0</v>
      </c>
      <c r="D334" s="10">
        <v>80.31</v>
      </c>
      <c r="E334" s="10">
        <v>0</v>
      </c>
      <c r="F334" s="10">
        <v>0</v>
      </c>
      <c r="G334" s="10">
        <v>0</v>
      </c>
      <c r="H334" s="10">
        <v>0</v>
      </c>
      <c r="I334" s="10">
        <v>0</v>
      </c>
      <c r="J334" s="10">
        <v>173.8</v>
      </c>
      <c r="K334" s="10">
        <v>-173.8</v>
      </c>
      <c r="L334" s="10">
        <f t="shared" si="29"/>
        <v>80.110000000000014</v>
      </c>
    </row>
    <row r="335" spans="1:12" ht="13" hidden="1" x14ac:dyDescent="0.15">
      <c r="A335" s="46" t="s">
        <v>107</v>
      </c>
      <c r="B335" s="10">
        <v>40.79</v>
      </c>
      <c r="C335" s="10">
        <v>53.46</v>
      </c>
      <c r="D335" s="10">
        <v>0</v>
      </c>
      <c r="E335" s="10">
        <v>0</v>
      </c>
      <c r="F335" s="10">
        <v>2.36</v>
      </c>
      <c r="G335" s="10">
        <v>110.88</v>
      </c>
      <c r="H335" s="10">
        <v>0</v>
      </c>
      <c r="I335" s="10">
        <v>0</v>
      </c>
      <c r="J335" s="10">
        <v>0</v>
      </c>
      <c r="K335" s="10">
        <v>84.59</v>
      </c>
      <c r="L335" s="10">
        <f t="shared" si="29"/>
        <v>292.08000000000004</v>
      </c>
    </row>
    <row r="336" spans="1:12" ht="13" hidden="1" x14ac:dyDescent="0.15">
      <c r="A336" s="46" t="s">
        <v>105</v>
      </c>
      <c r="B336" s="10">
        <v>4251</v>
      </c>
      <c r="C336" s="10">
        <v>2785.08</v>
      </c>
      <c r="D336" s="10">
        <v>2785.08</v>
      </c>
      <c r="E336" s="10">
        <v>2785.08</v>
      </c>
      <c r="F336" s="10">
        <v>1526.58</v>
      </c>
      <c r="G336" s="10">
        <v>1875</v>
      </c>
      <c r="H336" s="10">
        <v>1875</v>
      </c>
      <c r="I336" s="10">
        <v>1875</v>
      </c>
      <c r="J336" s="10">
        <v>1125</v>
      </c>
      <c r="K336" s="10">
        <v>-1125</v>
      </c>
      <c r="L336" s="10">
        <f t="shared" si="29"/>
        <v>19757.82</v>
      </c>
    </row>
    <row r="337" spans="1:12" ht="13" hidden="1" x14ac:dyDescent="0.15">
      <c r="A337" s="46" t="s">
        <v>104</v>
      </c>
      <c r="B337" s="10">
        <v>0</v>
      </c>
      <c r="C337" s="10">
        <v>0</v>
      </c>
      <c r="D337" s="10">
        <v>0</v>
      </c>
      <c r="E337" s="10">
        <v>0</v>
      </c>
      <c r="F337" s="10">
        <v>0</v>
      </c>
      <c r="G337" s="10">
        <v>79.98</v>
      </c>
      <c r="H337" s="10">
        <v>-79.98</v>
      </c>
      <c r="I337" s="10">
        <v>0</v>
      </c>
      <c r="J337" s="10">
        <v>0</v>
      </c>
      <c r="K337" s="10">
        <v>0</v>
      </c>
      <c r="L337" s="10">
        <f t="shared" si="29"/>
        <v>0</v>
      </c>
    </row>
    <row r="338" spans="1:12" ht="13" hidden="1" x14ac:dyDescent="0.15">
      <c r="A338" s="46" t="s">
        <v>103</v>
      </c>
      <c r="B338" s="10">
        <v>0</v>
      </c>
      <c r="C338" s="10">
        <v>0</v>
      </c>
      <c r="D338" s="10">
        <v>0</v>
      </c>
      <c r="E338" s="10">
        <v>4033.58</v>
      </c>
      <c r="F338" s="10">
        <v>8563.6</v>
      </c>
      <c r="G338" s="10">
        <v>1978.6</v>
      </c>
      <c r="H338" s="10">
        <v>15117.18</v>
      </c>
      <c r="I338" s="10">
        <v>910.51</v>
      </c>
      <c r="J338" s="10">
        <v>1413.86</v>
      </c>
      <c r="K338" s="10">
        <v>10263.040000000001</v>
      </c>
      <c r="L338" s="10">
        <f t="shared" si="29"/>
        <v>42280.369999999995</v>
      </c>
    </row>
    <row r="339" spans="1:12" ht="13" hidden="1" x14ac:dyDescent="0.15">
      <c r="A339" s="46" t="s">
        <v>100</v>
      </c>
      <c r="B339" s="10">
        <v>0</v>
      </c>
      <c r="C339" s="10">
        <v>0</v>
      </c>
      <c r="D339" s="10">
        <v>0</v>
      </c>
      <c r="E339" s="10">
        <v>0</v>
      </c>
      <c r="F339" s="10">
        <v>62.93</v>
      </c>
      <c r="G339" s="10">
        <v>58.49</v>
      </c>
      <c r="H339" s="10">
        <v>63.36</v>
      </c>
      <c r="I339" s="10">
        <v>0</v>
      </c>
      <c r="J339" s="10">
        <v>0</v>
      </c>
      <c r="K339" s="10">
        <v>0</v>
      </c>
      <c r="L339" s="10">
        <f t="shared" si="29"/>
        <v>184.78</v>
      </c>
    </row>
    <row r="340" spans="1:12" ht="13" hidden="1" x14ac:dyDescent="0.15">
      <c r="A340" s="46" t="s">
        <v>132</v>
      </c>
      <c r="B340" s="10">
        <v>-4833.43</v>
      </c>
      <c r="C340" s="10">
        <v>455.64</v>
      </c>
      <c r="D340" s="10">
        <v>495.64</v>
      </c>
      <c r="E340" s="10">
        <v>575.64</v>
      </c>
      <c r="F340" s="10">
        <v>1145.58</v>
      </c>
      <c r="G340" s="10">
        <v>465.75</v>
      </c>
      <c r="H340" s="10">
        <v>486.03</v>
      </c>
      <c r="I340" s="10">
        <v>475.89</v>
      </c>
      <c r="J340" s="10">
        <v>882.59</v>
      </c>
      <c r="K340" s="10">
        <v>447.17</v>
      </c>
      <c r="L340" s="10">
        <f t="shared" si="29"/>
        <v>596.49999999999977</v>
      </c>
    </row>
    <row r="341" spans="1:12" ht="13" hidden="1" x14ac:dyDescent="0.15">
      <c r="A341" s="46" t="s">
        <v>97</v>
      </c>
      <c r="B341" s="10">
        <v>0</v>
      </c>
      <c r="C341" s="10">
        <v>104.54</v>
      </c>
      <c r="D341" s="10">
        <v>0</v>
      </c>
      <c r="E341" s="10">
        <v>923</v>
      </c>
      <c r="F341" s="10">
        <v>1388.12</v>
      </c>
      <c r="G341" s="10">
        <v>-755</v>
      </c>
      <c r="H341" s="10">
        <v>4484.8900000000003</v>
      </c>
      <c r="I341" s="10">
        <v>2500</v>
      </c>
      <c r="J341" s="10">
        <v>0</v>
      </c>
      <c r="K341" s="10">
        <v>0</v>
      </c>
      <c r="L341" s="10">
        <f t="shared" si="29"/>
        <v>8645.5499999999993</v>
      </c>
    </row>
    <row r="342" spans="1:12" ht="13" hidden="1" x14ac:dyDescent="0.15">
      <c r="A342" s="46" t="s">
        <v>96</v>
      </c>
      <c r="B342" s="10">
        <v>0</v>
      </c>
      <c r="C342" s="10">
        <v>0</v>
      </c>
      <c r="D342" s="10">
        <v>0</v>
      </c>
      <c r="E342" s="10">
        <v>0</v>
      </c>
      <c r="F342" s="10">
        <v>0</v>
      </c>
      <c r="G342" s="10">
        <v>0</v>
      </c>
      <c r="H342" s="10">
        <v>385.95</v>
      </c>
      <c r="I342" s="10">
        <v>315.88</v>
      </c>
      <c r="J342" s="10">
        <v>0</v>
      </c>
      <c r="K342" s="10">
        <v>0</v>
      </c>
      <c r="L342" s="10">
        <f t="shared" si="29"/>
        <v>701.82999999999993</v>
      </c>
    </row>
    <row r="343" spans="1:12" ht="13" hidden="1" x14ac:dyDescent="0.15">
      <c r="A343" s="46" t="s">
        <v>94</v>
      </c>
      <c r="B343" s="10">
        <v>0</v>
      </c>
      <c r="C343" s="10">
        <v>0</v>
      </c>
      <c r="D343" s="10">
        <v>0</v>
      </c>
      <c r="E343" s="10">
        <v>563.69000000000005</v>
      </c>
      <c r="F343" s="10">
        <v>1656.23</v>
      </c>
      <c r="G343" s="10">
        <v>-1656.23</v>
      </c>
      <c r="H343" s="10">
        <v>1791.81</v>
      </c>
      <c r="I343" s="10">
        <v>691.07</v>
      </c>
      <c r="J343" s="10">
        <v>0</v>
      </c>
      <c r="K343" s="10">
        <v>0</v>
      </c>
      <c r="L343" s="10">
        <f t="shared" si="29"/>
        <v>3046.57</v>
      </c>
    </row>
    <row r="344" spans="1:12" ht="13" hidden="1" x14ac:dyDescent="0.15">
      <c r="A344" s="46" t="s">
        <v>93</v>
      </c>
      <c r="B344" s="10">
        <v>1242.29</v>
      </c>
      <c r="C344" s="10">
        <v>0</v>
      </c>
      <c r="D344" s="10">
        <v>760.79</v>
      </c>
      <c r="E344" s="10">
        <v>1156.32</v>
      </c>
      <c r="F344" s="10">
        <v>140.80000000000001</v>
      </c>
      <c r="G344" s="10">
        <v>8783.7199999999993</v>
      </c>
      <c r="H344" s="10">
        <v>1599.04</v>
      </c>
      <c r="I344" s="10">
        <v>1183.0899999999999</v>
      </c>
      <c r="J344" s="10">
        <v>3780.68</v>
      </c>
      <c r="K344" s="10">
        <v>1189.3499999999999</v>
      </c>
      <c r="L344" s="10">
        <f t="shared" si="29"/>
        <v>19836.079999999998</v>
      </c>
    </row>
    <row r="345" spans="1:12" ht="13" hidden="1" x14ac:dyDescent="0.15">
      <c r="A345" s="46" t="s">
        <v>91</v>
      </c>
      <c r="B345" s="10">
        <v>1782.26</v>
      </c>
      <c r="C345" s="10">
        <v>2272.8000000000002</v>
      </c>
      <c r="D345" s="10">
        <v>1450.61</v>
      </c>
      <c r="E345" s="10">
        <v>1263.08</v>
      </c>
      <c r="F345" s="10">
        <v>12.56</v>
      </c>
      <c r="G345" s="10">
        <v>4359.67</v>
      </c>
      <c r="H345" s="10">
        <v>441.74</v>
      </c>
      <c r="I345" s="10">
        <v>1200.72</v>
      </c>
      <c r="J345" s="10">
        <v>1739.75</v>
      </c>
      <c r="K345" s="10">
        <v>1948.81</v>
      </c>
      <c r="L345" s="10">
        <f t="shared" si="29"/>
        <v>16472</v>
      </c>
    </row>
    <row r="346" spans="1:12" ht="13" hidden="1" x14ac:dyDescent="0.15">
      <c r="A346" s="46" t="s">
        <v>90</v>
      </c>
      <c r="B346" s="10">
        <v>5444.76</v>
      </c>
      <c r="C346" s="10">
        <v>759.94</v>
      </c>
      <c r="D346" s="10">
        <v>1815.79</v>
      </c>
      <c r="E346" s="10">
        <v>1841.07</v>
      </c>
      <c r="F346" s="10">
        <v>4718.29</v>
      </c>
      <c r="G346" s="10">
        <v>1370.31</v>
      </c>
      <c r="H346" s="10">
        <v>4502.9399999999996</v>
      </c>
      <c r="I346" s="10">
        <v>1126.4000000000001</v>
      </c>
      <c r="J346" s="10">
        <v>4758.5600000000004</v>
      </c>
      <c r="K346" s="10">
        <v>108.3</v>
      </c>
      <c r="L346" s="10">
        <f t="shared" si="29"/>
        <v>26446.360000000004</v>
      </c>
    </row>
    <row r="347" spans="1:12" ht="13" hidden="1" x14ac:dyDescent="0.15">
      <c r="A347" s="46" t="s">
        <v>89</v>
      </c>
      <c r="B347" s="10">
        <v>86.18</v>
      </c>
      <c r="C347" s="10">
        <v>-608.76</v>
      </c>
      <c r="D347" s="10">
        <v>-524.24</v>
      </c>
      <c r="E347" s="10">
        <v>-3287.99</v>
      </c>
      <c r="F347" s="10">
        <v>0</v>
      </c>
      <c r="G347" s="10">
        <v>0</v>
      </c>
      <c r="H347" s="10">
        <v>0</v>
      </c>
      <c r="I347" s="10">
        <v>0</v>
      </c>
      <c r="J347" s="10">
        <v>0</v>
      </c>
      <c r="K347" s="10">
        <v>0</v>
      </c>
      <c r="L347" s="10">
        <f t="shared" si="29"/>
        <v>-4334.8099999999995</v>
      </c>
    </row>
    <row r="348" spans="1:12" ht="13" hidden="1" x14ac:dyDescent="0.15">
      <c r="A348" s="46" t="s">
        <v>88</v>
      </c>
      <c r="B348" s="10">
        <v>566.1</v>
      </c>
      <c r="C348" s="10">
        <v>447.48</v>
      </c>
      <c r="D348" s="10">
        <v>551.45000000000005</v>
      </c>
      <c r="E348" s="10">
        <v>223.67</v>
      </c>
      <c r="F348" s="10">
        <v>0</v>
      </c>
      <c r="G348" s="10">
        <v>0</v>
      </c>
      <c r="H348" s="10">
        <v>0</v>
      </c>
      <c r="I348" s="10">
        <v>0</v>
      </c>
      <c r="J348" s="10">
        <v>0</v>
      </c>
      <c r="K348" s="10">
        <v>0</v>
      </c>
      <c r="L348" s="10">
        <f t="shared" si="29"/>
        <v>1788.7000000000003</v>
      </c>
    </row>
    <row r="349" spans="1:12" ht="13" hidden="1" x14ac:dyDescent="0.15">
      <c r="A349" s="46" t="s">
        <v>86</v>
      </c>
      <c r="B349" s="10">
        <v>2368.9899999999998</v>
      </c>
      <c r="C349" s="10">
        <v>2593.96</v>
      </c>
      <c r="D349" s="10">
        <v>2757.33</v>
      </c>
      <c r="E349" s="10">
        <v>2042.17</v>
      </c>
      <c r="F349" s="10">
        <v>0</v>
      </c>
      <c r="G349" s="10">
        <v>0</v>
      </c>
      <c r="H349" s="10">
        <v>0</v>
      </c>
      <c r="I349" s="10">
        <v>0</v>
      </c>
      <c r="J349" s="10">
        <v>0</v>
      </c>
      <c r="K349" s="10">
        <v>0</v>
      </c>
      <c r="L349" s="10">
        <f t="shared" si="29"/>
        <v>9762.4500000000007</v>
      </c>
    </row>
    <row r="350" spans="1:12" ht="13" hidden="1" x14ac:dyDescent="0.15">
      <c r="A350" s="46" t="s">
        <v>85</v>
      </c>
      <c r="B350" s="10">
        <v>7122.63</v>
      </c>
      <c r="C350" s="10">
        <v>7624.61</v>
      </c>
      <c r="D350" s="10">
        <v>8121.82</v>
      </c>
      <c r="E350" s="10">
        <v>4581.04</v>
      </c>
      <c r="F350" s="10">
        <v>0</v>
      </c>
      <c r="G350" s="10">
        <v>0</v>
      </c>
      <c r="H350" s="10">
        <v>0</v>
      </c>
      <c r="I350" s="10">
        <v>0</v>
      </c>
      <c r="J350" s="10">
        <v>0</v>
      </c>
      <c r="K350" s="10">
        <v>0</v>
      </c>
      <c r="L350" s="10">
        <f t="shared" si="29"/>
        <v>27450.1</v>
      </c>
    </row>
    <row r="351" spans="1:12" ht="13" hidden="1" x14ac:dyDescent="0.15">
      <c r="A351" s="46" t="s">
        <v>172</v>
      </c>
      <c r="B351" s="10">
        <v>0</v>
      </c>
      <c r="C351" s="10">
        <v>0</v>
      </c>
      <c r="D351" s="10">
        <v>0</v>
      </c>
      <c r="E351" s="10">
        <v>0</v>
      </c>
      <c r="F351" s="10">
        <v>0</v>
      </c>
      <c r="G351" s="10">
        <v>0</v>
      </c>
      <c r="H351" s="10">
        <v>0</v>
      </c>
      <c r="I351" s="10">
        <v>0</v>
      </c>
      <c r="J351" s="10">
        <v>0</v>
      </c>
      <c r="K351" s="10">
        <v>-7423.43</v>
      </c>
      <c r="L351" s="10">
        <f t="shared" si="29"/>
        <v>-7423.43</v>
      </c>
    </row>
    <row r="352" spans="1:12" ht="13" hidden="1" x14ac:dyDescent="0.15">
      <c r="A352" s="46" t="s">
        <v>173</v>
      </c>
      <c r="B352" s="10">
        <v>0</v>
      </c>
      <c r="C352" s="10">
        <v>0</v>
      </c>
      <c r="D352" s="10">
        <v>0</v>
      </c>
      <c r="E352" s="10">
        <v>0</v>
      </c>
      <c r="F352" s="10">
        <v>0</v>
      </c>
      <c r="G352" s="10">
        <v>0</v>
      </c>
      <c r="H352" s="10">
        <v>0</v>
      </c>
      <c r="I352" s="10">
        <v>0</v>
      </c>
      <c r="J352" s="10">
        <v>-47523.86</v>
      </c>
      <c r="K352" s="10">
        <v>-27926.26</v>
      </c>
      <c r="L352" s="10">
        <f t="shared" si="29"/>
        <v>-75450.12</v>
      </c>
    </row>
    <row r="353" spans="1:12" ht="13" hidden="1" x14ac:dyDescent="0.15">
      <c r="A353" s="46" t="s">
        <v>84</v>
      </c>
      <c r="B353" s="10">
        <v>930.93</v>
      </c>
      <c r="C353" s="10">
        <v>1256.28</v>
      </c>
      <c r="D353" s="10">
        <v>1309.95</v>
      </c>
      <c r="E353" s="10">
        <v>1350.54</v>
      </c>
      <c r="F353" s="10">
        <v>1330.21</v>
      </c>
      <c r="G353" s="10">
        <v>1446.3</v>
      </c>
      <c r="H353" s="10">
        <v>1319.18</v>
      </c>
      <c r="I353" s="10">
        <v>1360.15</v>
      </c>
      <c r="J353" s="10">
        <v>1296.96</v>
      </c>
      <c r="K353" s="10">
        <v>1059.55</v>
      </c>
      <c r="L353" s="10">
        <f t="shared" si="29"/>
        <v>12660.05</v>
      </c>
    </row>
    <row r="354" spans="1:12" ht="13" hidden="1" x14ac:dyDescent="0.15">
      <c r="A354" s="46" t="s">
        <v>83</v>
      </c>
      <c r="B354" s="10">
        <v>139383.71</v>
      </c>
      <c r="C354" s="10">
        <v>143612.91</v>
      </c>
      <c r="D354" s="10">
        <v>122257.42</v>
      </c>
      <c r="E354" s="10">
        <v>108847.43</v>
      </c>
      <c r="F354" s="10">
        <v>207456.5</v>
      </c>
      <c r="G354" s="10">
        <v>178918.61</v>
      </c>
      <c r="H354" s="10">
        <v>128409.25</v>
      </c>
      <c r="I354" s="10">
        <v>85847.99</v>
      </c>
      <c r="J354" s="10">
        <v>201143.52</v>
      </c>
      <c r="K354" s="10">
        <v>117395.49</v>
      </c>
      <c r="L354" s="10">
        <f t="shared" si="29"/>
        <v>1433272.83</v>
      </c>
    </row>
    <row r="355" spans="1:12" ht="13" hidden="1" x14ac:dyDescent="0.15">
      <c r="A355" s="46" t="s">
        <v>82</v>
      </c>
      <c r="B355" s="10">
        <v>188211.02</v>
      </c>
      <c r="C355" s="10">
        <v>194019.14</v>
      </c>
      <c r="D355" s="10">
        <v>195353.58</v>
      </c>
      <c r="E355" s="10">
        <v>226890.97</v>
      </c>
      <c r="F355" s="10">
        <v>219142.61</v>
      </c>
      <c r="G355" s="10">
        <v>226900.06</v>
      </c>
      <c r="H355" s="10">
        <v>173232.22</v>
      </c>
      <c r="I355" s="10">
        <v>240358.82</v>
      </c>
      <c r="J355" s="10">
        <v>229956.36</v>
      </c>
      <c r="K355" s="10">
        <v>48578.76</v>
      </c>
      <c r="L355" s="10">
        <f t="shared" si="29"/>
        <v>1942643.5399999998</v>
      </c>
    </row>
    <row r="356" spans="1:12" ht="13" hidden="1" x14ac:dyDescent="0.15">
      <c r="A356" s="46" t="s">
        <v>81</v>
      </c>
      <c r="B356" s="10">
        <v>0</v>
      </c>
      <c r="C356" s="10">
        <v>29352.32</v>
      </c>
      <c r="D356" s="10">
        <v>32599.08</v>
      </c>
      <c r="E356" s="10">
        <v>31961.66</v>
      </c>
      <c r="F356" s="10">
        <v>36384.67</v>
      </c>
      <c r="G356" s="10">
        <v>37232.78</v>
      </c>
      <c r="H356" s="10">
        <v>33298.69</v>
      </c>
      <c r="I356" s="10">
        <v>29314.79</v>
      </c>
      <c r="J356" s="10">
        <v>32351.97</v>
      </c>
      <c r="K356" s="10">
        <v>19939.53</v>
      </c>
      <c r="L356" s="10">
        <f t="shared" si="29"/>
        <v>282435.49</v>
      </c>
    </row>
    <row r="357" spans="1:12" ht="13" hidden="1" x14ac:dyDescent="0.15">
      <c r="A357" s="46" t="s">
        <v>76</v>
      </c>
      <c r="B357" s="10">
        <v>0</v>
      </c>
      <c r="C357" s="10">
        <v>0</v>
      </c>
      <c r="D357" s="10">
        <v>0</v>
      </c>
      <c r="E357" s="10">
        <v>0</v>
      </c>
      <c r="F357" s="10">
        <v>0</v>
      </c>
      <c r="G357" s="10">
        <v>0</v>
      </c>
      <c r="H357" s="10">
        <v>0</v>
      </c>
      <c r="I357" s="10">
        <v>5192.3100000000004</v>
      </c>
      <c r="J357" s="10">
        <v>26900.02</v>
      </c>
      <c r="K357" s="10">
        <v>0</v>
      </c>
      <c r="L357" s="10">
        <f t="shared" si="29"/>
        <v>32092.33</v>
      </c>
    </row>
    <row r="358" spans="1:12" ht="13" hidden="1" x14ac:dyDescent="0.15">
      <c r="A358" s="46" t="s">
        <v>75</v>
      </c>
      <c r="B358" s="10">
        <v>0</v>
      </c>
      <c r="C358" s="10">
        <v>0</v>
      </c>
      <c r="D358" s="10">
        <v>0</v>
      </c>
      <c r="E358" s="10">
        <v>668.75</v>
      </c>
      <c r="F358" s="10">
        <v>0</v>
      </c>
      <c r="G358" s="10">
        <v>0</v>
      </c>
      <c r="H358" s="10">
        <v>0</v>
      </c>
      <c r="I358" s="10">
        <v>0</v>
      </c>
      <c r="J358" s="10">
        <v>0</v>
      </c>
      <c r="K358" s="10">
        <v>0</v>
      </c>
      <c r="L358" s="10">
        <f t="shared" si="29"/>
        <v>668.75</v>
      </c>
    </row>
    <row r="359" spans="1:12" ht="13" hidden="1" x14ac:dyDescent="0.15">
      <c r="A359" s="46" t="s">
        <v>74</v>
      </c>
      <c r="B359" s="10">
        <v>142192.85999999999</v>
      </c>
      <c r="C359" s="10">
        <v>138505.43</v>
      </c>
      <c r="D359" s="10">
        <v>184244.26</v>
      </c>
      <c r="E359" s="10">
        <v>185369.13</v>
      </c>
      <c r="F359" s="10">
        <v>197913.60000000001</v>
      </c>
      <c r="G359" s="10">
        <v>191199.33</v>
      </c>
      <c r="H359" s="10">
        <v>139960.32999999999</v>
      </c>
      <c r="I359" s="10">
        <v>177233.67</v>
      </c>
      <c r="J359" s="10">
        <v>197260.28</v>
      </c>
      <c r="K359" s="10">
        <v>-4085.1</v>
      </c>
      <c r="L359" s="10">
        <f t="shared" si="29"/>
        <v>1549793.7899999998</v>
      </c>
    </row>
    <row r="360" spans="1:12" ht="13" hidden="1" x14ac:dyDescent="0.15">
      <c r="A360" s="46" t="s">
        <v>73</v>
      </c>
      <c r="B360" s="10">
        <v>25014.89</v>
      </c>
      <c r="C360" s="10">
        <v>25331.759999999998</v>
      </c>
      <c r="D360" s="10">
        <v>33879.93</v>
      </c>
      <c r="E360" s="10">
        <v>18413.21</v>
      </c>
      <c r="F360" s="10">
        <v>1462.24</v>
      </c>
      <c r="G360" s="10">
        <v>37893.72</v>
      </c>
      <c r="H360" s="10">
        <v>5233.0200000000004</v>
      </c>
      <c r="I360" s="10">
        <v>34164.5</v>
      </c>
      <c r="J360" s="10">
        <v>-14177.63</v>
      </c>
      <c r="K360" s="10">
        <v>-127272.35</v>
      </c>
      <c r="L360" s="10">
        <f t="shared" si="29"/>
        <v>39943.289999999979</v>
      </c>
    </row>
    <row r="361" spans="1:12" ht="13" hidden="1" x14ac:dyDescent="0.15">
      <c r="A361" s="46" t="s">
        <v>72</v>
      </c>
      <c r="B361" s="10">
        <v>0</v>
      </c>
      <c r="C361" s="10">
        <v>231</v>
      </c>
      <c r="D361" s="10">
        <v>0</v>
      </c>
      <c r="E361" s="10">
        <v>63</v>
      </c>
      <c r="F361" s="10">
        <v>0</v>
      </c>
      <c r="G361" s="10">
        <v>0</v>
      </c>
      <c r="H361" s="10">
        <v>-2.77</v>
      </c>
      <c r="I361" s="10">
        <v>-1.48</v>
      </c>
      <c r="J361" s="10">
        <v>0</v>
      </c>
      <c r="K361" s="10">
        <v>0</v>
      </c>
      <c r="L361" s="10">
        <f t="shared" si="29"/>
        <v>289.75</v>
      </c>
    </row>
    <row r="362" spans="1:12" ht="13" hidden="1" x14ac:dyDescent="0.15">
      <c r="A362" s="46" t="s">
        <v>71</v>
      </c>
      <c r="B362" s="10">
        <v>1366556.04</v>
      </c>
      <c r="C362" s="10">
        <v>1422864.99</v>
      </c>
      <c r="D362" s="10">
        <v>1560791.44</v>
      </c>
      <c r="E362" s="10">
        <v>1665811.42</v>
      </c>
      <c r="F362" s="10">
        <v>1735491.79</v>
      </c>
      <c r="G362" s="10">
        <v>1854475.04</v>
      </c>
      <c r="H362" s="10">
        <v>1811066.89</v>
      </c>
      <c r="I362" s="10">
        <v>2005545.39</v>
      </c>
      <c r="J362" s="10">
        <v>1952910.91</v>
      </c>
      <c r="K362" s="10">
        <v>1272051.01</v>
      </c>
      <c r="L362" s="10">
        <f t="shared" si="29"/>
        <v>16647564.920000002</v>
      </c>
    </row>
    <row r="363" spans="1:12" ht="13" hidden="1" x14ac:dyDescent="0.15">
      <c r="A363" s="47" t="s">
        <v>180</v>
      </c>
      <c r="B363" s="16">
        <f t="shared" ref="B363:L363" si="30">SUM(B322:B362)</f>
        <v>2234043.23</v>
      </c>
      <c r="C363" s="16">
        <f t="shared" si="30"/>
        <v>2346449.1399999997</v>
      </c>
      <c r="D363" s="16">
        <f t="shared" si="30"/>
        <v>2585787.7400000002</v>
      </c>
      <c r="E363" s="16">
        <f t="shared" si="30"/>
        <v>2851916.9699999997</v>
      </c>
      <c r="F363" s="16">
        <f t="shared" si="30"/>
        <v>2927302.26</v>
      </c>
      <c r="G363" s="16">
        <f t="shared" si="30"/>
        <v>3061325.88</v>
      </c>
      <c r="H363" s="16">
        <f t="shared" si="30"/>
        <v>2854039.37</v>
      </c>
      <c r="I363" s="16">
        <f t="shared" si="30"/>
        <v>3223184.0599999996</v>
      </c>
      <c r="J363" s="16">
        <f t="shared" si="30"/>
        <v>3277369.0300000003</v>
      </c>
      <c r="K363" s="16">
        <f t="shared" si="30"/>
        <v>1825494.0000000002</v>
      </c>
      <c r="L363" s="16">
        <f t="shared" si="30"/>
        <v>27186911.68</v>
      </c>
    </row>
    <row r="364" spans="1:12" ht="13" hidden="1" x14ac:dyDescent="0.15">
      <c r="A364" s="45" t="s">
        <v>181</v>
      </c>
      <c r="B364" s="7"/>
      <c r="C364" s="7"/>
      <c r="D364" s="7"/>
      <c r="E364" s="7"/>
      <c r="F364" s="7"/>
      <c r="G364" s="7"/>
      <c r="H364" s="7"/>
      <c r="I364" s="7"/>
      <c r="J364" s="7"/>
      <c r="K364" s="7"/>
      <c r="L364" s="7"/>
    </row>
    <row r="365" spans="1:12" ht="13" hidden="1" x14ac:dyDescent="0.15">
      <c r="A365" s="46" t="s">
        <v>129</v>
      </c>
      <c r="B365" s="10">
        <v>0</v>
      </c>
      <c r="C365" s="10">
        <v>0</v>
      </c>
      <c r="D365" s="10">
        <v>3538.47</v>
      </c>
      <c r="E365" s="10">
        <v>14683.79</v>
      </c>
      <c r="F365" s="10">
        <v>12761.83</v>
      </c>
      <c r="G365" s="10">
        <v>16293.5</v>
      </c>
      <c r="H365" s="10">
        <v>15540.3</v>
      </c>
      <c r="I365" s="10">
        <v>15757.15</v>
      </c>
      <c r="J365" s="10">
        <v>12044.28</v>
      </c>
      <c r="K365" s="10">
        <v>9181.35</v>
      </c>
      <c r="L365" s="10">
        <f t="shared" ref="L365:L390" si="31">SUM(B365:K365)</f>
        <v>99800.67</v>
      </c>
    </row>
    <row r="366" spans="1:12" ht="13" hidden="1" x14ac:dyDescent="0.15">
      <c r="A366" s="46" t="s">
        <v>128</v>
      </c>
      <c r="B366" s="10">
        <v>718.22</v>
      </c>
      <c r="C366" s="10">
        <v>0</v>
      </c>
      <c r="D366" s="10">
        <v>0</v>
      </c>
      <c r="E366" s="10">
        <v>0</v>
      </c>
      <c r="F366" s="10">
        <v>0</v>
      </c>
      <c r="G366" s="10">
        <v>0</v>
      </c>
      <c r="H366" s="10">
        <v>0</v>
      </c>
      <c r="I366" s="10">
        <v>0</v>
      </c>
      <c r="J366" s="10">
        <v>0</v>
      </c>
      <c r="K366" s="10">
        <v>0</v>
      </c>
      <c r="L366" s="10">
        <f t="shared" si="31"/>
        <v>718.22</v>
      </c>
    </row>
    <row r="367" spans="1:12" ht="13" hidden="1" x14ac:dyDescent="0.15">
      <c r="A367" s="46" t="s">
        <v>127</v>
      </c>
      <c r="B367" s="10">
        <v>4658.25</v>
      </c>
      <c r="C367" s="10">
        <v>4928.3900000000003</v>
      </c>
      <c r="D367" s="10">
        <v>5905.43</v>
      </c>
      <c r="E367" s="10">
        <v>58058.400000000001</v>
      </c>
      <c r="F367" s="10">
        <v>8966.09</v>
      </c>
      <c r="G367" s="10">
        <v>7066.13</v>
      </c>
      <c r="H367" s="10">
        <v>5806.66</v>
      </c>
      <c r="I367" s="10">
        <v>7312.44</v>
      </c>
      <c r="J367" s="10">
        <v>6507.05</v>
      </c>
      <c r="K367" s="10">
        <v>4357.28</v>
      </c>
      <c r="L367" s="10">
        <f t="shared" si="31"/>
        <v>113566.12000000001</v>
      </c>
    </row>
    <row r="368" spans="1:12" ht="13" hidden="1" x14ac:dyDescent="0.15">
      <c r="A368" s="46" t="s">
        <v>126</v>
      </c>
      <c r="B368" s="10">
        <v>13334.64</v>
      </c>
      <c r="C368" s="10">
        <v>13412.94</v>
      </c>
      <c r="D368" s="10">
        <v>10120.209999999999</v>
      </c>
      <c r="E368" s="10">
        <v>5256.37</v>
      </c>
      <c r="F368" s="10">
        <v>4358.18</v>
      </c>
      <c r="G368" s="10">
        <v>2275.16</v>
      </c>
      <c r="H368" s="10">
        <v>2591.58</v>
      </c>
      <c r="I368" s="10">
        <v>1988.59</v>
      </c>
      <c r="J368" s="10">
        <v>1884.38</v>
      </c>
      <c r="K368" s="10">
        <v>806.87</v>
      </c>
      <c r="L368" s="10">
        <f t="shared" si="31"/>
        <v>56028.92</v>
      </c>
    </row>
    <row r="369" spans="1:12" ht="13" hidden="1" x14ac:dyDescent="0.15">
      <c r="A369" s="46" t="s">
        <v>125</v>
      </c>
      <c r="B369" s="10">
        <v>0</v>
      </c>
      <c r="C369" s="10">
        <v>0</v>
      </c>
      <c r="D369" s="10">
        <v>0</v>
      </c>
      <c r="E369" s="10">
        <v>896.95</v>
      </c>
      <c r="F369" s="10">
        <v>1314.66</v>
      </c>
      <c r="G369" s="10">
        <v>1046.6300000000001</v>
      </c>
      <c r="H369" s="10">
        <v>1625.15</v>
      </c>
      <c r="I369" s="10">
        <v>1455.36</v>
      </c>
      <c r="J369" s="10">
        <v>2626.04</v>
      </c>
      <c r="K369" s="10">
        <v>1666.23</v>
      </c>
      <c r="L369" s="10">
        <f t="shared" si="31"/>
        <v>10631.02</v>
      </c>
    </row>
    <row r="370" spans="1:12" ht="13" hidden="1" x14ac:dyDescent="0.15">
      <c r="A370" s="46" t="s">
        <v>123</v>
      </c>
      <c r="B370" s="10">
        <v>0</v>
      </c>
      <c r="C370" s="10">
        <v>1853.33</v>
      </c>
      <c r="D370" s="10">
        <v>2556.5300000000002</v>
      </c>
      <c r="E370" s="10">
        <v>2749.88</v>
      </c>
      <c r="F370" s="10">
        <v>2840.07</v>
      </c>
      <c r="G370" s="10">
        <v>2977.01</v>
      </c>
      <c r="H370" s="10">
        <v>2970.18</v>
      </c>
      <c r="I370" s="10">
        <v>2842.26</v>
      </c>
      <c r="J370" s="10">
        <v>1368.88</v>
      </c>
      <c r="K370" s="10">
        <v>1110.4100000000001</v>
      </c>
      <c r="L370" s="10">
        <f t="shared" si="31"/>
        <v>21268.550000000003</v>
      </c>
    </row>
    <row r="371" spans="1:12" ht="13" hidden="1" x14ac:dyDescent="0.15">
      <c r="A371" s="46" t="s">
        <v>121</v>
      </c>
      <c r="B371" s="10">
        <v>0</v>
      </c>
      <c r="C371" s="10">
        <v>-10.3</v>
      </c>
      <c r="D371" s="10">
        <v>0</v>
      </c>
      <c r="E371" s="10">
        <v>0</v>
      </c>
      <c r="F371" s="10">
        <v>0</v>
      </c>
      <c r="G371" s="10">
        <v>0</v>
      </c>
      <c r="H371" s="10">
        <v>0</v>
      </c>
      <c r="I371" s="10">
        <v>0</v>
      </c>
      <c r="J371" s="10">
        <v>0</v>
      </c>
      <c r="K371" s="10">
        <v>0</v>
      </c>
      <c r="L371" s="10">
        <f t="shared" si="31"/>
        <v>-10.3</v>
      </c>
    </row>
    <row r="372" spans="1:12" ht="13" hidden="1" x14ac:dyDescent="0.15">
      <c r="A372" s="46" t="s">
        <v>117</v>
      </c>
      <c r="B372" s="10">
        <v>0</v>
      </c>
      <c r="C372" s="10">
        <v>0</v>
      </c>
      <c r="D372" s="10">
        <v>0</v>
      </c>
      <c r="E372" s="10">
        <v>697.8</v>
      </c>
      <c r="F372" s="10">
        <v>0</v>
      </c>
      <c r="G372" s="10">
        <v>0</v>
      </c>
      <c r="H372" s="10">
        <v>0</v>
      </c>
      <c r="I372" s="10">
        <v>0</v>
      </c>
      <c r="J372" s="10">
        <v>0</v>
      </c>
      <c r="K372" s="10">
        <v>0</v>
      </c>
      <c r="L372" s="10">
        <f t="shared" si="31"/>
        <v>697.8</v>
      </c>
    </row>
    <row r="373" spans="1:12" ht="13" hidden="1" x14ac:dyDescent="0.15">
      <c r="A373" s="46" t="s">
        <v>105</v>
      </c>
      <c r="B373" s="10">
        <v>11842.98</v>
      </c>
      <c r="C373" s="10">
        <v>11842.98</v>
      </c>
      <c r="D373" s="10">
        <v>11842.98</v>
      </c>
      <c r="E373" s="10">
        <v>11842.98</v>
      </c>
      <c r="F373" s="10">
        <v>0</v>
      </c>
      <c r="G373" s="10">
        <v>0</v>
      </c>
      <c r="H373" s="10">
        <v>0</v>
      </c>
      <c r="I373" s="10">
        <v>191.38</v>
      </c>
      <c r="J373" s="10">
        <v>574.14</v>
      </c>
      <c r="K373" s="10">
        <v>382.76</v>
      </c>
      <c r="L373" s="10">
        <f t="shared" si="31"/>
        <v>48520.2</v>
      </c>
    </row>
    <row r="374" spans="1:12" ht="13" hidden="1" x14ac:dyDescent="0.15">
      <c r="A374" s="46" t="s">
        <v>100</v>
      </c>
      <c r="B374" s="10">
        <v>0</v>
      </c>
      <c r="C374" s="10">
        <v>0</v>
      </c>
      <c r="D374" s="10">
        <v>5960.19</v>
      </c>
      <c r="E374" s="10">
        <v>0</v>
      </c>
      <c r="F374" s="10">
        <v>5477.23</v>
      </c>
      <c r="G374" s="10">
        <v>0</v>
      </c>
      <c r="H374" s="10">
        <v>3276.59</v>
      </c>
      <c r="I374" s="10">
        <v>0</v>
      </c>
      <c r="J374" s="10">
        <v>3284.09</v>
      </c>
      <c r="K374" s="10">
        <v>0</v>
      </c>
      <c r="L374" s="10">
        <f t="shared" si="31"/>
        <v>17998.099999999999</v>
      </c>
    </row>
    <row r="375" spans="1:12" ht="13" hidden="1" x14ac:dyDescent="0.15">
      <c r="A375" s="46" t="s">
        <v>98</v>
      </c>
      <c r="B375" s="10">
        <v>0</v>
      </c>
      <c r="C375" s="10">
        <v>0</v>
      </c>
      <c r="D375" s="10">
        <v>0</v>
      </c>
      <c r="E375" s="10">
        <v>6160</v>
      </c>
      <c r="F375" s="10">
        <v>0</v>
      </c>
      <c r="G375" s="10">
        <v>0</v>
      </c>
      <c r="H375" s="10">
        <v>0</v>
      </c>
      <c r="I375" s="10">
        <v>0</v>
      </c>
      <c r="J375" s="10">
        <v>0</v>
      </c>
      <c r="K375" s="10">
        <v>0</v>
      </c>
      <c r="L375" s="10">
        <f t="shared" si="31"/>
        <v>6160</v>
      </c>
    </row>
    <row r="376" spans="1:12" ht="13" hidden="1" x14ac:dyDescent="0.15">
      <c r="A376" s="46" t="s">
        <v>97</v>
      </c>
      <c r="B376" s="10">
        <v>0</v>
      </c>
      <c r="C376" s="10">
        <v>0</v>
      </c>
      <c r="D376" s="10">
        <v>0</v>
      </c>
      <c r="E376" s="10">
        <v>757.31</v>
      </c>
      <c r="F376" s="10">
        <v>0</v>
      </c>
      <c r="G376" s="10">
        <v>0</v>
      </c>
      <c r="H376" s="10">
        <v>0</v>
      </c>
      <c r="I376" s="10">
        <v>0</v>
      </c>
      <c r="J376" s="10">
        <v>0</v>
      </c>
      <c r="K376" s="10">
        <v>0</v>
      </c>
      <c r="L376" s="10">
        <f t="shared" si="31"/>
        <v>757.31</v>
      </c>
    </row>
    <row r="377" spans="1:12" ht="13" hidden="1" x14ac:dyDescent="0.15">
      <c r="A377" s="46" t="s">
        <v>96</v>
      </c>
      <c r="B377" s="10">
        <v>0</v>
      </c>
      <c r="C377" s="10">
        <v>0</v>
      </c>
      <c r="D377" s="10">
        <v>0</v>
      </c>
      <c r="E377" s="10">
        <v>0</v>
      </c>
      <c r="F377" s="10">
        <v>129.66999999999999</v>
      </c>
      <c r="G377" s="10">
        <v>0</v>
      </c>
      <c r="H377" s="10">
        <v>0</v>
      </c>
      <c r="I377" s="10">
        <v>0</v>
      </c>
      <c r="J377" s="10">
        <v>0</v>
      </c>
      <c r="K377" s="10">
        <v>0</v>
      </c>
      <c r="L377" s="10">
        <f t="shared" si="31"/>
        <v>129.66999999999999</v>
      </c>
    </row>
    <row r="378" spans="1:12" ht="13" hidden="1" x14ac:dyDescent="0.15">
      <c r="A378" s="46" t="s">
        <v>93</v>
      </c>
      <c r="B378" s="10">
        <v>0</v>
      </c>
      <c r="C378" s="10">
        <v>0</v>
      </c>
      <c r="D378" s="10">
        <v>0</v>
      </c>
      <c r="E378" s="10">
        <v>803.09</v>
      </c>
      <c r="F378" s="10">
        <v>1033.98</v>
      </c>
      <c r="G378" s="10">
        <v>731.27</v>
      </c>
      <c r="H378" s="10">
        <v>83.19</v>
      </c>
      <c r="I378" s="10">
        <v>-83.19</v>
      </c>
      <c r="J378" s="10">
        <v>0</v>
      </c>
      <c r="K378" s="10">
        <v>0</v>
      </c>
      <c r="L378" s="10">
        <f t="shared" si="31"/>
        <v>2568.34</v>
      </c>
    </row>
    <row r="379" spans="1:12" ht="13" hidden="1" x14ac:dyDescent="0.15">
      <c r="A379" s="46" t="s">
        <v>91</v>
      </c>
      <c r="B379" s="10">
        <v>0</v>
      </c>
      <c r="C379" s="10">
        <v>0</v>
      </c>
      <c r="D379" s="10">
        <v>0</v>
      </c>
      <c r="E379" s="10">
        <v>7</v>
      </c>
      <c r="F379" s="10">
        <v>26.27</v>
      </c>
      <c r="G379" s="10">
        <v>16.86</v>
      </c>
      <c r="H379" s="10">
        <v>0</v>
      </c>
      <c r="I379" s="10">
        <v>0</v>
      </c>
      <c r="J379" s="10">
        <v>0</v>
      </c>
      <c r="K379" s="10">
        <v>0</v>
      </c>
      <c r="L379" s="10">
        <f t="shared" si="31"/>
        <v>50.129999999999995</v>
      </c>
    </row>
    <row r="380" spans="1:12" ht="13" hidden="1" x14ac:dyDescent="0.15">
      <c r="A380" s="46" t="s">
        <v>90</v>
      </c>
      <c r="B380" s="10">
        <v>0</v>
      </c>
      <c r="C380" s="10">
        <v>0</v>
      </c>
      <c r="D380" s="10">
        <v>0</v>
      </c>
      <c r="E380" s="10">
        <v>1849.62</v>
      </c>
      <c r="F380" s="10">
        <v>739.34</v>
      </c>
      <c r="G380" s="10">
        <v>436.06</v>
      </c>
      <c r="H380" s="10">
        <v>3019.77</v>
      </c>
      <c r="I380" s="10">
        <v>339.79</v>
      </c>
      <c r="J380" s="10">
        <v>1401.87</v>
      </c>
      <c r="K380" s="10">
        <v>571.55999999999995</v>
      </c>
      <c r="L380" s="10">
        <f t="shared" si="31"/>
        <v>8358.01</v>
      </c>
    </row>
    <row r="381" spans="1:12" ht="13" hidden="1" x14ac:dyDescent="0.15">
      <c r="A381" s="46" t="s">
        <v>172</v>
      </c>
      <c r="B381" s="10">
        <v>0</v>
      </c>
      <c r="C381" s="10">
        <v>0</v>
      </c>
      <c r="D381" s="10">
        <v>0</v>
      </c>
      <c r="E381" s="10">
        <v>0</v>
      </c>
      <c r="F381" s="10">
        <v>0</v>
      </c>
      <c r="G381" s="10">
        <v>0</v>
      </c>
      <c r="H381" s="10">
        <v>0</v>
      </c>
      <c r="I381" s="10">
        <v>0</v>
      </c>
      <c r="J381" s="10">
        <v>0</v>
      </c>
      <c r="K381" s="10">
        <v>-541.59</v>
      </c>
      <c r="L381" s="10">
        <f t="shared" si="31"/>
        <v>-541.59</v>
      </c>
    </row>
    <row r="382" spans="1:12" ht="13" hidden="1" x14ac:dyDescent="0.15">
      <c r="A382" s="46" t="s">
        <v>173</v>
      </c>
      <c r="B382" s="10">
        <v>0</v>
      </c>
      <c r="C382" s="10">
        <v>0</v>
      </c>
      <c r="D382" s="10">
        <v>0</v>
      </c>
      <c r="E382" s="10">
        <v>0</v>
      </c>
      <c r="F382" s="10">
        <v>0</v>
      </c>
      <c r="G382" s="10">
        <v>0</v>
      </c>
      <c r="H382" s="10">
        <v>0</v>
      </c>
      <c r="I382" s="10">
        <v>0</v>
      </c>
      <c r="J382" s="10">
        <v>-3467.18</v>
      </c>
      <c r="K382" s="10">
        <v>-2037.39</v>
      </c>
      <c r="L382" s="10">
        <f t="shared" si="31"/>
        <v>-5504.57</v>
      </c>
    </row>
    <row r="383" spans="1:12" ht="13" hidden="1" x14ac:dyDescent="0.15">
      <c r="A383" s="46" t="s">
        <v>84</v>
      </c>
      <c r="B383" s="10">
        <v>42.97</v>
      </c>
      <c r="C383" s="10">
        <v>55.85</v>
      </c>
      <c r="D383" s="10">
        <v>55.74</v>
      </c>
      <c r="E383" s="10">
        <v>81.03</v>
      </c>
      <c r="F383" s="10">
        <v>78.260000000000005</v>
      </c>
      <c r="G383" s="10">
        <v>85.08</v>
      </c>
      <c r="H383" s="10">
        <v>78.41</v>
      </c>
      <c r="I383" s="10">
        <v>74.62</v>
      </c>
      <c r="J383" s="10">
        <v>53.37</v>
      </c>
      <c r="K383" s="10">
        <v>49.28</v>
      </c>
      <c r="L383" s="10">
        <f t="shared" si="31"/>
        <v>654.61</v>
      </c>
    </row>
    <row r="384" spans="1:12" ht="13" hidden="1" x14ac:dyDescent="0.15">
      <c r="A384" s="46" t="s">
        <v>83</v>
      </c>
      <c r="B384" s="10">
        <v>10748.48</v>
      </c>
      <c r="C384" s="10">
        <v>7736.81</v>
      </c>
      <c r="D384" s="10">
        <v>4832.71</v>
      </c>
      <c r="E384" s="10">
        <v>5580.68</v>
      </c>
      <c r="F384" s="10">
        <v>12504.66</v>
      </c>
      <c r="G384" s="10">
        <v>11557.2</v>
      </c>
      <c r="H384" s="10">
        <v>7265.15</v>
      </c>
      <c r="I384" s="10">
        <v>4694</v>
      </c>
      <c r="J384" s="10">
        <v>10125.040000000001</v>
      </c>
      <c r="K384" s="10">
        <v>5338.72</v>
      </c>
      <c r="L384" s="10">
        <f t="shared" si="31"/>
        <v>80383.45</v>
      </c>
    </row>
    <row r="385" spans="1:12" ht="13" hidden="1" x14ac:dyDescent="0.15">
      <c r="A385" s="46" t="s">
        <v>82</v>
      </c>
      <c r="B385" s="10">
        <v>9104.84</v>
      </c>
      <c r="C385" s="10">
        <v>8852.3700000000008</v>
      </c>
      <c r="D385" s="10">
        <v>8766.74</v>
      </c>
      <c r="E385" s="10">
        <v>12235.91</v>
      </c>
      <c r="F385" s="10">
        <v>12933.62</v>
      </c>
      <c r="G385" s="10">
        <v>13444.49</v>
      </c>
      <c r="H385" s="10">
        <v>10354.450000000001</v>
      </c>
      <c r="I385" s="10">
        <v>13242.16</v>
      </c>
      <c r="J385" s="10">
        <v>9415.4500000000007</v>
      </c>
      <c r="K385" s="10">
        <v>1863.02</v>
      </c>
      <c r="L385" s="10">
        <f t="shared" si="31"/>
        <v>100213.05</v>
      </c>
    </row>
    <row r="386" spans="1:12" ht="13" hidden="1" x14ac:dyDescent="0.15">
      <c r="A386" s="46" t="s">
        <v>81</v>
      </c>
      <c r="B386" s="10">
        <v>0</v>
      </c>
      <c r="C386" s="10">
        <v>2430.9699999999998</v>
      </c>
      <c r="D386" s="10">
        <v>2337.89</v>
      </c>
      <c r="E386" s="10">
        <v>2083.0500000000002</v>
      </c>
      <c r="F386" s="10">
        <v>3460.76</v>
      </c>
      <c r="G386" s="10">
        <v>3491.08</v>
      </c>
      <c r="H386" s="10">
        <v>2961.23</v>
      </c>
      <c r="I386" s="10">
        <v>1949.61</v>
      </c>
      <c r="J386" s="10">
        <v>2540.0100000000002</v>
      </c>
      <c r="K386" s="10">
        <v>1447.59</v>
      </c>
      <c r="L386" s="10">
        <f t="shared" si="31"/>
        <v>22702.19</v>
      </c>
    </row>
    <row r="387" spans="1:12" ht="13" hidden="1" x14ac:dyDescent="0.15">
      <c r="A387" s="46" t="s">
        <v>74</v>
      </c>
      <c r="B387" s="10">
        <v>13139.59</v>
      </c>
      <c r="C387" s="10">
        <v>12360.12</v>
      </c>
      <c r="D387" s="10">
        <v>14391.67</v>
      </c>
      <c r="E387" s="10">
        <v>16367.07</v>
      </c>
      <c r="F387" s="10">
        <v>16726.900000000001</v>
      </c>
      <c r="G387" s="10">
        <v>15968.92</v>
      </c>
      <c r="H387" s="10">
        <v>13015.04</v>
      </c>
      <c r="I387" s="10">
        <v>13115.75</v>
      </c>
      <c r="J387" s="10">
        <v>10528.56</v>
      </c>
      <c r="K387" s="10">
        <v>26.22</v>
      </c>
      <c r="L387" s="10">
        <f t="shared" si="31"/>
        <v>125639.84</v>
      </c>
    </row>
    <row r="388" spans="1:12" ht="13" hidden="1" x14ac:dyDescent="0.15">
      <c r="A388" s="46" t="s">
        <v>73</v>
      </c>
      <c r="B388" s="10">
        <v>1486.56</v>
      </c>
      <c r="C388" s="10">
        <v>3382.9</v>
      </c>
      <c r="D388" s="10">
        <v>-3890.98</v>
      </c>
      <c r="E388" s="10">
        <v>3838.22</v>
      </c>
      <c r="F388" s="10">
        <v>3462.61</v>
      </c>
      <c r="G388" s="10">
        <v>-4802.32</v>
      </c>
      <c r="H388" s="10">
        <v>3532.54</v>
      </c>
      <c r="I388" s="10">
        <v>1831.47</v>
      </c>
      <c r="J388" s="10">
        <v>-1899.42</v>
      </c>
      <c r="K388" s="10">
        <v>-5489.8</v>
      </c>
      <c r="L388" s="10">
        <f t="shared" si="31"/>
        <v>1451.7799999999997</v>
      </c>
    </row>
    <row r="389" spans="1:12" ht="13" hidden="1" x14ac:dyDescent="0.15">
      <c r="A389" s="46" t="s">
        <v>72</v>
      </c>
      <c r="B389" s="10">
        <v>0</v>
      </c>
      <c r="C389" s="10">
        <v>0</v>
      </c>
      <c r="D389" s="10">
        <v>0</v>
      </c>
      <c r="E389" s="10">
        <v>0</v>
      </c>
      <c r="F389" s="10">
        <v>0</v>
      </c>
      <c r="G389" s="10">
        <v>0</v>
      </c>
      <c r="H389" s="10">
        <v>-0.2</v>
      </c>
      <c r="I389" s="10">
        <v>-0.11</v>
      </c>
      <c r="J389" s="10">
        <v>0</v>
      </c>
      <c r="K389" s="10">
        <v>0</v>
      </c>
      <c r="L389" s="10">
        <f t="shared" si="31"/>
        <v>-0.31</v>
      </c>
    </row>
    <row r="390" spans="1:12" ht="13" hidden="1" x14ac:dyDescent="0.15">
      <c r="A390" s="46" t="s">
        <v>71</v>
      </c>
      <c r="B390" s="10">
        <v>86139.78</v>
      </c>
      <c r="C390" s="10">
        <v>89829.61</v>
      </c>
      <c r="D390" s="10">
        <v>87428.15</v>
      </c>
      <c r="E390" s="10">
        <v>110883.9</v>
      </c>
      <c r="F390" s="10">
        <v>121114.03</v>
      </c>
      <c r="G390" s="10">
        <v>123914.04</v>
      </c>
      <c r="H390" s="10">
        <v>106907.67</v>
      </c>
      <c r="I390" s="10">
        <v>120455.01</v>
      </c>
      <c r="J390" s="10">
        <v>98000.05</v>
      </c>
      <c r="K390" s="10">
        <v>56853.62</v>
      </c>
      <c r="L390" s="10">
        <f t="shared" si="31"/>
        <v>1001525.8600000002</v>
      </c>
    </row>
    <row r="391" spans="1:12" ht="13" hidden="1" x14ac:dyDescent="0.15">
      <c r="A391" s="47" t="s">
        <v>182</v>
      </c>
      <c r="B391" s="16">
        <f t="shared" ref="B391:L391" si="32">SUM(B365:B390)</f>
        <v>151216.31</v>
      </c>
      <c r="C391" s="16">
        <f t="shared" si="32"/>
        <v>156675.97</v>
      </c>
      <c r="D391" s="16">
        <f t="shared" si="32"/>
        <v>153845.72999999998</v>
      </c>
      <c r="E391" s="16">
        <f t="shared" si="32"/>
        <v>254833.05</v>
      </c>
      <c r="F391" s="16">
        <f t="shared" si="32"/>
        <v>207928.15999999997</v>
      </c>
      <c r="G391" s="16">
        <f t="shared" si="32"/>
        <v>194501.11</v>
      </c>
      <c r="H391" s="16">
        <f t="shared" si="32"/>
        <v>179027.71000000002</v>
      </c>
      <c r="I391" s="16">
        <f t="shared" si="32"/>
        <v>185166.29</v>
      </c>
      <c r="J391" s="16">
        <f t="shared" si="32"/>
        <v>154986.61000000002</v>
      </c>
      <c r="K391" s="16">
        <f t="shared" si="32"/>
        <v>75586.13</v>
      </c>
      <c r="L391" s="16">
        <f t="shared" si="32"/>
        <v>1713767.07</v>
      </c>
    </row>
    <row r="392" spans="1:12" ht="13" hidden="1" x14ac:dyDescent="0.15">
      <c r="A392" s="45" t="s">
        <v>183</v>
      </c>
      <c r="B392" s="7"/>
      <c r="C392" s="7"/>
      <c r="D392" s="7"/>
      <c r="E392" s="7"/>
      <c r="F392" s="7"/>
      <c r="G392" s="7"/>
      <c r="H392" s="7"/>
      <c r="I392" s="7"/>
      <c r="J392" s="7"/>
      <c r="K392" s="7"/>
      <c r="L392" s="7"/>
    </row>
    <row r="393" spans="1:12" ht="13" hidden="1" x14ac:dyDescent="0.15">
      <c r="A393" s="46" t="s">
        <v>129</v>
      </c>
      <c r="B393" s="10">
        <v>0</v>
      </c>
      <c r="C393" s="10">
        <v>0</v>
      </c>
      <c r="D393" s="10">
        <v>17137.18</v>
      </c>
      <c r="E393" s="10">
        <v>40414.69</v>
      </c>
      <c r="F393" s="10">
        <v>34518.26</v>
      </c>
      <c r="G393" s="10">
        <v>36770.51</v>
      </c>
      <c r="H393" s="10">
        <v>28711.06</v>
      </c>
      <c r="I393" s="10">
        <v>28043.55</v>
      </c>
      <c r="J393" s="10">
        <v>55861.16</v>
      </c>
      <c r="K393" s="10">
        <v>63600.57</v>
      </c>
      <c r="L393" s="10">
        <f t="shared" ref="L393:L430" si="33">SUM(B393:K393)</f>
        <v>305056.98</v>
      </c>
    </row>
    <row r="394" spans="1:12" ht="13" hidden="1" x14ac:dyDescent="0.15">
      <c r="A394" s="46" t="s">
        <v>128</v>
      </c>
      <c r="B394" s="10">
        <v>2441.9299999999998</v>
      </c>
      <c r="C394" s="10">
        <v>0</v>
      </c>
      <c r="D394" s="10">
        <v>0</v>
      </c>
      <c r="E394" s="10">
        <v>0</v>
      </c>
      <c r="F394" s="10">
        <v>0</v>
      </c>
      <c r="G394" s="10">
        <v>0</v>
      </c>
      <c r="H394" s="10">
        <v>0</v>
      </c>
      <c r="I394" s="10">
        <v>0</v>
      </c>
      <c r="J394" s="10">
        <v>0</v>
      </c>
      <c r="K394" s="10">
        <v>0</v>
      </c>
      <c r="L394" s="10">
        <f t="shared" si="33"/>
        <v>2441.9299999999998</v>
      </c>
    </row>
    <row r="395" spans="1:12" ht="13" hidden="1" x14ac:dyDescent="0.15">
      <c r="A395" s="46" t="s">
        <v>127</v>
      </c>
      <c r="B395" s="10">
        <v>15838.05</v>
      </c>
      <c r="C395" s="10">
        <v>17134.080000000002</v>
      </c>
      <c r="D395" s="10">
        <v>23908.560000000001</v>
      </c>
      <c r="E395" s="10">
        <v>17829.080000000002</v>
      </c>
      <c r="F395" s="10">
        <v>24541.599999999999</v>
      </c>
      <c r="G395" s="10">
        <v>18900.189999999999</v>
      </c>
      <c r="H395" s="10">
        <v>15484.4</v>
      </c>
      <c r="I395" s="10">
        <v>20442.12</v>
      </c>
      <c r="J395" s="10">
        <v>30268.33</v>
      </c>
      <c r="K395" s="10">
        <v>25626.36</v>
      </c>
      <c r="L395" s="10">
        <f t="shared" si="33"/>
        <v>209972.76999999996</v>
      </c>
    </row>
    <row r="396" spans="1:12" ht="13" hidden="1" x14ac:dyDescent="0.15">
      <c r="A396" s="46" t="s">
        <v>126</v>
      </c>
      <c r="B396" s="10">
        <v>52847.79</v>
      </c>
      <c r="C396" s="10">
        <v>59462.2</v>
      </c>
      <c r="D396" s="10">
        <v>50855.94</v>
      </c>
      <c r="E396" s="10">
        <v>15111.75</v>
      </c>
      <c r="F396" s="10">
        <v>11509.56</v>
      </c>
      <c r="G396" s="10">
        <v>5162.79</v>
      </c>
      <c r="H396" s="10">
        <v>5048.97</v>
      </c>
      <c r="I396" s="10">
        <v>3309.2</v>
      </c>
      <c r="J396" s="10">
        <v>8410.68</v>
      </c>
      <c r="K396" s="10">
        <v>4759.22</v>
      </c>
      <c r="L396" s="10">
        <f t="shared" si="33"/>
        <v>216478.1</v>
      </c>
    </row>
    <row r="397" spans="1:12" ht="13" hidden="1" x14ac:dyDescent="0.15">
      <c r="A397" s="46" t="s">
        <v>125</v>
      </c>
      <c r="B397" s="10">
        <v>0</v>
      </c>
      <c r="C397" s="10">
        <v>0</v>
      </c>
      <c r="D397" s="10">
        <v>0</v>
      </c>
      <c r="E397" s="10">
        <v>95.18</v>
      </c>
      <c r="F397" s="10">
        <v>138.63999999999999</v>
      </c>
      <c r="G397" s="10">
        <v>348.87</v>
      </c>
      <c r="H397" s="10">
        <v>541.72</v>
      </c>
      <c r="I397" s="10">
        <v>485.12</v>
      </c>
      <c r="J397" s="10">
        <v>2560.4</v>
      </c>
      <c r="K397" s="10">
        <v>9773.18</v>
      </c>
      <c r="L397" s="10">
        <f t="shared" si="33"/>
        <v>13943.11</v>
      </c>
    </row>
    <row r="398" spans="1:12" ht="13" hidden="1" x14ac:dyDescent="0.15">
      <c r="A398" s="46" t="s">
        <v>123</v>
      </c>
      <c r="B398" s="10">
        <v>0</v>
      </c>
      <c r="C398" s="10">
        <v>797.39</v>
      </c>
      <c r="D398" s="10">
        <v>768.41</v>
      </c>
      <c r="E398" s="10">
        <v>502.62</v>
      </c>
      <c r="F398" s="10">
        <v>337.82</v>
      </c>
      <c r="G398" s="10">
        <v>992.34</v>
      </c>
      <c r="H398" s="10">
        <v>674.26</v>
      </c>
      <c r="I398" s="10">
        <v>0</v>
      </c>
      <c r="J398" s="10">
        <v>1773.62</v>
      </c>
      <c r="K398" s="10">
        <v>1110.4100000000001</v>
      </c>
      <c r="L398" s="10">
        <f t="shared" si="33"/>
        <v>6956.87</v>
      </c>
    </row>
    <row r="399" spans="1:12" ht="13" hidden="1" x14ac:dyDescent="0.15">
      <c r="A399" s="46" t="s">
        <v>121</v>
      </c>
      <c r="B399" s="10">
        <v>0</v>
      </c>
      <c r="C399" s="10">
        <v>-20.6</v>
      </c>
      <c r="D399" s="10">
        <v>0</v>
      </c>
      <c r="E399" s="10">
        <v>0</v>
      </c>
      <c r="F399" s="10">
        <v>0</v>
      </c>
      <c r="G399" s="10">
        <v>0</v>
      </c>
      <c r="H399" s="10">
        <v>0</v>
      </c>
      <c r="I399" s="10">
        <v>0</v>
      </c>
      <c r="J399" s="10">
        <v>0</v>
      </c>
      <c r="K399" s="10">
        <v>0</v>
      </c>
      <c r="L399" s="10">
        <f t="shared" si="33"/>
        <v>-20.6</v>
      </c>
    </row>
    <row r="400" spans="1:12" ht="13" hidden="1" x14ac:dyDescent="0.15">
      <c r="A400" s="46" t="s">
        <v>120</v>
      </c>
      <c r="B400" s="10">
        <v>0</v>
      </c>
      <c r="C400" s="10">
        <v>6.45</v>
      </c>
      <c r="D400" s="10">
        <v>0</v>
      </c>
      <c r="E400" s="10">
        <v>0</v>
      </c>
      <c r="F400" s="10">
        <v>0</v>
      </c>
      <c r="G400" s="10">
        <v>0</v>
      </c>
      <c r="H400" s="10">
        <v>31.79</v>
      </c>
      <c r="I400" s="10">
        <v>0</v>
      </c>
      <c r="J400" s="10">
        <v>0</v>
      </c>
      <c r="K400" s="10">
        <v>0</v>
      </c>
      <c r="L400" s="10">
        <f t="shared" si="33"/>
        <v>38.24</v>
      </c>
    </row>
    <row r="401" spans="1:12" ht="13" hidden="1" x14ac:dyDescent="0.15">
      <c r="A401" s="46" t="s">
        <v>117</v>
      </c>
      <c r="B401" s="10">
        <v>-690</v>
      </c>
      <c r="C401" s="10">
        <v>690</v>
      </c>
      <c r="D401" s="10">
        <v>0</v>
      </c>
      <c r="E401" s="10">
        <v>0</v>
      </c>
      <c r="F401" s="10">
        <v>0</v>
      </c>
      <c r="G401" s="10">
        <v>0</v>
      </c>
      <c r="H401" s="10">
        <v>0</v>
      </c>
      <c r="I401" s="10">
        <v>0</v>
      </c>
      <c r="J401" s="10">
        <v>0</v>
      </c>
      <c r="K401" s="10">
        <v>1429.26</v>
      </c>
      <c r="L401" s="10">
        <f t="shared" si="33"/>
        <v>1429.26</v>
      </c>
    </row>
    <row r="402" spans="1:12" ht="13" hidden="1" x14ac:dyDescent="0.15">
      <c r="A402" s="46" t="s">
        <v>135</v>
      </c>
      <c r="B402" s="10">
        <v>0</v>
      </c>
      <c r="C402" s="10">
        <v>0</v>
      </c>
      <c r="D402" s="10">
        <v>0</v>
      </c>
      <c r="E402" s="10">
        <v>0</v>
      </c>
      <c r="F402" s="10">
        <v>0</v>
      </c>
      <c r="G402" s="10">
        <v>450</v>
      </c>
      <c r="H402" s="10">
        <v>0</v>
      </c>
      <c r="I402" s="10">
        <v>0</v>
      </c>
      <c r="J402" s="10">
        <v>0</v>
      </c>
      <c r="K402" s="10">
        <v>0</v>
      </c>
      <c r="L402" s="10">
        <f t="shared" si="33"/>
        <v>450</v>
      </c>
    </row>
    <row r="403" spans="1:12" ht="13" hidden="1" x14ac:dyDescent="0.15">
      <c r="A403" s="46" t="s">
        <v>110</v>
      </c>
      <c r="B403" s="10">
        <v>0</v>
      </c>
      <c r="C403" s="10">
        <v>0</v>
      </c>
      <c r="D403" s="10">
        <v>0</v>
      </c>
      <c r="E403" s="10">
        <v>0</v>
      </c>
      <c r="F403" s="10">
        <v>0</v>
      </c>
      <c r="G403" s="10">
        <v>1405.82</v>
      </c>
      <c r="H403" s="10">
        <v>12198.8</v>
      </c>
      <c r="I403" s="10">
        <v>9202.7900000000009</v>
      </c>
      <c r="J403" s="10">
        <v>8435.9</v>
      </c>
      <c r="K403" s="10">
        <v>6222.15</v>
      </c>
      <c r="L403" s="10">
        <f t="shared" si="33"/>
        <v>37465.46</v>
      </c>
    </row>
    <row r="404" spans="1:12" ht="13" hidden="1" x14ac:dyDescent="0.15">
      <c r="A404" s="46" t="s">
        <v>109</v>
      </c>
      <c r="B404" s="10">
        <v>0</v>
      </c>
      <c r="C404" s="10">
        <v>0</v>
      </c>
      <c r="D404" s="10">
        <v>0</v>
      </c>
      <c r="E404" s="10">
        <v>0</v>
      </c>
      <c r="F404" s="10">
        <v>0</v>
      </c>
      <c r="G404" s="10">
        <v>106.94</v>
      </c>
      <c r="H404" s="10">
        <v>28067.85</v>
      </c>
      <c r="I404" s="10">
        <v>13415.8</v>
      </c>
      <c r="J404" s="10">
        <v>0</v>
      </c>
      <c r="K404" s="10">
        <v>4812.3999999999996</v>
      </c>
      <c r="L404" s="10">
        <f t="shared" si="33"/>
        <v>46402.99</v>
      </c>
    </row>
    <row r="405" spans="1:12" ht="13" hidden="1" x14ac:dyDescent="0.15">
      <c r="A405" s="46" t="s">
        <v>134</v>
      </c>
      <c r="B405" s="10">
        <v>0</v>
      </c>
      <c r="C405" s="10">
        <v>0</v>
      </c>
      <c r="D405" s="10">
        <v>0</v>
      </c>
      <c r="E405" s="10">
        <v>0</v>
      </c>
      <c r="F405" s="10">
        <v>0</v>
      </c>
      <c r="G405" s="10">
        <v>108872.2</v>
      </c>
      <c r="H405" s="10">
        <v>113575.03</v>
      </c>
      <c r="I405" s="10">
        <v>-63613.35</v>
      </c>
      <c r="J405" s="10">
        <v>43395.93</v>
      </c>
      <c r="K405" s="10">
        <v>34102.93</v>
      </c>
      <c r="L405" s="10">
        <f t="shared" si="33"/>
        <v>236332.73999999996</v>
      </c>
    </row>
    <row r="406" spans="1:12" ht="13" hidden="1" x14ac:dyDescent="0.15">
      <c r="A406" s="46" t="s">
        <v>107</v>
      </c>
      <c r="B406" s="10">
        <v>0</v>
      </c>
      <c r="C406" s="10">
        <v>340</v>
      </c>
      <c r="D406" s="10">
        <v>300</v>
      </c>
      <c r="E406" s="10">
        <v>352.51</v>
      </c>
      <c r="F406" s="10">
        <v>300</v>
      </c>
      <c r="G406" s="10">
        <v>0</v>
      </c>
      <c r="H406" s="10">
        <v>33.92</v>
      </c>
      <c r="I406" s="10">
        <v>60.14</v>
      </c>
      <c r="J406" s="10">
        <v>0</v>
      </c>
      <c r="K406" s="10">
        <v>0</v>
      </c>
      <c r="L406" s="10">
        <f t="shared" si="33"/>
        <v>1386.5700000000002</v>
      </c>
    </row>
    <row r="407" spans="1:12" ht="13" hidden="1" x14ac:dyDescent="0.15">
      <c r="A407" s="46" t="s">
        <v>105</v>
      </c>
      <c r="B407" s="10">
        <v>0</v>
      </c>
      <c r="C407" s="10">
        <v>71359.58</v>
      </c>
      <c r="D407" s="10">
        <v>68209.59</v>
      </c>
      <c r="E407" s="10">
        <v>68434.59</v>
      </c>
      <c r="F407" s="10">
        <v>130668.64</v>
      </c>
      <c r="G407" s="10">
        <v>209233.62</v>
      </c>
      <c r="H407" s="10">
        <v>221865.14</v>
      </c>
      <c r="I407" s="10">
        <v>243974.1</v>
      </c>
      <c r="J407" s="10">
        <v>166674.32999999999</v>
      </c>
      <c r="K407" s="10">
        <v>86309.35</v>
      </c>
      <c r="L407" s="10">
        <f t="shared" si="33"/>
        <v>1266728.9400000002</v>
      </c>
    </row>
    <row r="408" spans="1:12" ht="13" hidden="1" x14ac:dyDescent="0.15">
      <c r="A408" s="46" t="s">
        <v>103</v>
      </c>
      <c r="B408" s="10">
        <v>0</v>
      </c>
      <c r="C408" s="10">
        <v>0</v>
      </c>
      <c r="D408" s="10">
        <v>0</v>
      </c>
      <c r="E408" s="10">
        <v>0</v>
      </c>
      <c r="F408" s="10">
        <v>0</v>
      </c>
      <c r="G408" s="10">
        <v>0</v>
      </c>
      <c r="H408" s="10">
        <v>123.51</v>
      </c>
      <c r="I408" s="10">
        <v>0</v>
      </c>
      <c r="J408" s="10">
        <v>0</v>
      </c>
      <c r="K408" s="10">
        <v>0</v>
      </c>
      <c r="L408" s="10">
        <f t="shared" si="33"/>
        <v>123.51</v>
      </c>
    </row>
    <row r="409" spans="1:12" ht="13" hidden="1" x14ac:dyDescent="0.15">
      <c r="A409" s="46" t="s">
        <v>101</v>
      </c>
      <c r="B409" s="10">
        <v>0</v>
      </c>
      <c r="C409" s="10">
        <v>0</v>
      </c>
      <c r="D409" s="10">
        <v>0</v>
      </c>
      <c r="E409" s="10">
        <v>0</v>
      </c>
      <c r="F409" s="10">
        <v>0</v>
      </c>
      <c r="G409" s="10">
        <v>0</v>
      </c>
      <c r="H409" s="10">
        <v>0</v>
      </c>
      <c r="I409" s="10">
        <v>11250</v>
      </c>
      <c r="J409" s="10">
        <v>0</v>
      </c>
      <c r="K409" s="10">
        <v>-11250</v>
      </c>
      <c r="L409" s="10">
        <f t="shared" si="33"/>
        <v>0</v>
      </c>
    </row>
    <row r="410" spans="1:12" ht="13" hidden="1" x14ac:dyDescent="0.15">
      <c r="A410" s="46" t="s">
        <v>100</v>
      </c>
      <c r="B410" s="10">
        <v>0</v>
      </c>
      <c r="C410" s="10">
        <v>0</v>
      </c>
      <c r="D410" s="10">
        <v>0</v>
      </c>
      <c r="E410" s="10">
        <v>0</v>
      </c>
      <c r="F410" s="10">
        <v>0</v>
      </c>
      <c r="G410" s="10">
        <v>0</v>
      </c>
      <c r="H410" s="10">
        <v>0</v>
      </c>
      <c r="I410" s="10">
        <v>0</v>
      </c>
      <c r="J410" s="10">
        <v>0</v>
      </c>
      <c r="K410" s="10">
        <v>72.510000000000005</v>
      </c>
      <c r="L410" s="10">
        <f t="shared" si="33"/>
        <v>72.510000000000005</v>
      </c>
    </row>
    <row r="411" spans="1:12" ht="13" hidden="1" x14ac:dyDescent="0.15">
      <c r="A411" s="46" t="s">
        <v>132</v>
      </c>
      <c r="B411" s="10">
        <v>0</v>
      </c>
      <c r="C411" s="10">
        <v>0</v>
      </c>
      <c r="D411" s="10">
        <v>600</v>
      </c>
      <c r="E411" s="10">
        <v>0</v>
      </c>
      <c r="F411" s="10">
        <v>299</v>
      </c>
      <c r="G411" s="10">
        <v>0</v>
      </c>
      <c r="H411" s="10">
        <v>0</v>
      </c>
      <c r="I411" s="10">
        <v>0</v>
      </c>
      <c r="J411" s="10">
        <v>575.88</v>
      </c>
      <c r="K411" s="10">
        <v>-575.88</v>
      </c>
      <c r="L411" s="10">
        <f t="shared" si="33"/>
        <v>899.00000000000011</v>
      </c>
    </row>
    <row r="412" spans="1:12" ht="13" hidden="1" x14ac:dyDescent="0.15">
      <c r="A412" s="46" t="s">
        <v>98</v>
      </c>
      <c r="B412" s="10">
        <v>0</v>
      </c>
      <c r="C412" s="10">
        <v>0</v>
      </c>
      <c r="D412" s="10">
        <v>1075.8399999999999</v>
      </c>
      <c r="E412" s="10">
        <v>0</v>
      </c>
      <c r="F412" s="10">
        <v>0</v>
      </c>
      <c r="G412" s="10">
        <v>0</v>
      </c>
      <c r="H412" s="10">
        <v>0</v>
      </c>
      <c r="I412" s="10">
        <v>0</v>
      </c>
      <c r="J412" s="10">
        <v>0</v>
      </c>
      <c r="K412" s="10">
        <v>0</v>
      </c>
      <c r="L412" s="10">
        <f t="shared" si="33"/>
        <v>1075.8399999999999</v>
      </c>
    </row>
    <row r="413" spans="1:12" ht="13" hidden="1" x14ac:dyDescent="0.15">
      <c r="A413" s="46" t="s">
        <v>97</v>
      </c>
      <c r="B413" s="10">
        <v>0</v>
      </c>
      <c r="C413" s="10">
        <v>0</v>
      </c>
      <c r="D413" s="10">
        <v>0</v>
      </c>
      <c r="E413" s="10">
        <v>0</v>
      </c>
      <c r="F413" s="10">
        <v>308</v>
      </c>
      <c r="G413" s="10">
        <v>0</v>
      </c>
      <c r="H413" s="10">
        <v>0</v>
      </c>
      <c r="I413" s="10">
        <v>0</v>
      </c>
      <c r="J413" s="10">
        <v>0</v>
      </c>
      <c r="K413" s="10">
        <v>3713.56</v>
      </c>
      <c r="L413" s="10">
        <f t="shared" si="33"/>
        <v>4021.56</v>
      </c>
    </row>
    <row r="414" spans="1:12" ht="13" hidden="1" x14ac:dyDescent="0.15">
      <c r="A414" s="46" t="s">
        <v>96</v>
      </c>
      <c r="B414" s="10">
        <v>0</v>
      </c>
      <c r="C414" s="10">
        <v>0</v>
      </c>
      <c r="D414" s="10">
        <v>0</v>
      </c>
      <c r="E414" s="10">
        <v>0</v>
      </c>
      <c r="F414" s="10">
        <v>62.8</v>
      </c>
      <c r="G414" s="10">
        <v>0</v>
      </c>
      <c r="H414" s="10">
        <v>0</v>
      </c>
      <c r="I414" s="10">
        <v>0</v>
      </c>
      <c r="J414" s="10">
        <v>0</v>
      </c>
      <c r="K414" s="10">
        <v>0</v>
      </c>
      <c r="L414" s="10">
        <f t="shared" si="33"/>
        <v>62.8</v>
      </c>
    </row>
    <row r="415" spans="1:12" ht="13" hidden="1" x14ac:dyDescent="0.15">
      <c r="A415" s="46" t="s">
        <v>95</v>
      </c>
      <c r="B415" s="10">
        <v>0</v>
      </c>
      <c r="C415" s="10">
        <v>0</v>
      </c>
      <c r="D415" s="10">
        <v>0</v>
      </c>
      <c r="E415" s="10">
        <v>0</v>
      </c>
      <c r="F415" s="10">
        <v>0</v>
      </c>
      <c r="G415" s="10">
        <v>0</v>
      </c>
      <c r="H415" s="10">
        <v>105.16</v>
      </c>
      <c r="I415" s="10">
        <v>0</v>
      </c>
      <c r="J415" s="10">
        <v>0</v>
      </c>
      <c r="K415" s="10">
        <v>0</v>
      </c>
      <c r="L415" s="10">
        <f t="shared" si="33"/>
        <v>105.16</v>
      </c>
    </row>
    <row r="416" spans="1:12" ht="13" hidden="1" x14ac:dyDescent="0.15">
      <c r="A416" s="46" t="s">
        <v>94</v>
      </c>
      <c r="B416" s="10">
        <v>0</v>
      </c>
      <c r="C416" s="10">
        <v>44.77</v>
      </c>
      <c r="D416" s="10">
        <v>0</v>
      </c>
      <c r="E416" s="10">
        <v>0</v>
      </c>
      <c r="F416" s="10">
        <v>130</v>
      </c>
      <c r="G416" s="10">
        <v>0</v>
      </c>
      <c r="H416" s="10">
        <v>0</v>
      </c>
      <c r="I416" s="10">
        <v>0</v>
      </c>
      <c r="J416" s="10">
        <v>0</v>
      </c>
      <c r="K416" s="10">
        <v>0</v>
      </c>
      <c r="L416" s="10">
        <f t="shared" si="33"/>
        <v>174.77</v>
      </c>
    </row>
    <row r="417" spans="1:12" ht="13" hidden="1" x14ac:dyDescent="0.15">
      <c r="A417" s="46" t="s">
        <v>93</v>
      </c>
      <c r="B417" s="10">
        <v>5299.35</v>
      </c>
      <c r="C417" s="10">
        <v>1628.79</v>
      </c>
      <c r="D417" s="10">
        <v>0</v>
      </c>
      <c r="E417" s="10">
        <v>777.41</v>
      </c>
      <c r="F417" s="10">
        <v>0</v>
      </c>
      <c r="G417" s="10">
        <v>1767.08</v>
      </c>
      <c r="H417" s="10">
        <v>2019.52</v>
      </c>
      <c r="I417" s="10">
        <v>0</v>
      </c>
      <c r="J417" s="10">
        <v>3799.23</v>
      </c>
      <c r="K417" s="10">
        <v>-2030.52</v>
      </c>
      <c r="L417" s="10">
        <f t="shared" si="33"/>
        <v>13260.86</v>
      </c>
    </row>
    <row r="418" spans="1:12" ht="13" hidden="1" x14ac:dyDescent="0.15">
      <c r="A418" s="46" t="s">
        <v>91</v>
      </c>
      <c r="B418" s="10">
        <v>0</v>
      </c>
      <c r="C418" s="10">
        <v>737.78</v>
      </c>
      <c r="D418" s="10">
        <v>45</v>
      </c>
      <c r="E418" s="10">
        <v>835.41</v>
      </c>
      <c r="F418" s="10">
        <v>0</v>
      </c>
      <c r="G418" s="10">
        <v>0</v>
      </c>
      <c r="H418" s="10">
        <v>428.38</v>
      </c>
      <c r="I418" s="10">
        <v>111.5</v>
      </c>
      <c r="J418" s="10">
        <v>1100.92</v>
      </c>
      <c r="K418" s="10">
        <v>-1086.67</v>
      </c>
      <c r="L418" s="10">
        <f t="shared" si="33"/>
        <v>2172.3200000000002</v>
      </c>
    </row>
    <row r="419" spans="1:12" ht="13" hidden="1" x14ac:dyDescent="0.15">
      <c r="A419" s="46" t="s">
        <v>90</v>
      </c>
      <c r="B419" s="10">
        <v>1548.2</v>
      </c>
      <c r="C419" s="10">
        <v>1213.48</v>
      </c>
      <c r="D419" s="10">
        <v>5080.16</v>
      </c>
      <c r="E419" s="10">
        <v>575.1</v>
      </c>
      <c r="F419" s="10">
        <v>0</v>
      </c>
      <c r="G419" s="10">
        <v>120.8</v>
      </c>
      <c r="H419" s="10">
        <v>649.19000000000005</v>
      </c>
      <c r="I419" s="10">
        <v>154.15</v>
      </c>
      <c r="J419" s="10">
        <v>7904.81</v>
      </c>
      <c r="K419" s="10">
        <v>-6112.27</v>
      </c>
      <c r="L419" s="10">
        <f t="shared" si="33"/>
        <v>11133.619999999999</v>
      </c>
    </row>
    <row r="420" spans="1:12" ht="13" hidden="1" x14ac:dyDescent="0.15">
      <c r="A420" s="46" t="s">
        <v>172</v>
      </c>
      <c r="B420" s="10">
        <v>0</v>
      </c>
      <c r="C420" s="10">
        <v>0</v>
      </c>
      <c r="D420" s="10">
        <v>0</v>
      </c>
      <c r="E420" s="10">
        <v>0</v>
      </c>
      <c r="F420" s="10">
        <v>0</v>
      </c>
      <c r="G420" s="10">
        <v>0</v>
      </c>
      <c r="H420" s="10">
        <v>0</v>
      </c>
      <c r="I420" s="10">
        <v>0</v>
      </c>
      <c r="J420" s="10">
        <v>0</v>
      </c>
      <c r="K420" s="10">
        <v>-1040.82</v>
      </c>
      <c r="L420" s="10">
        <f t="shared" si="33"/>
        <v>-1040.82</v>
      </c>
    </row>
    <row r="421" spans="1:12" ht="13" hidden="1" x14ac:dyDescent="0.15">
      <c r="A421" s="46" t="s">
        <v>173</v>
      </c>
      <c r="B421" s="10">
        <v>0</v>
      </c>
      <c r="C421" s="10">
        <v>0</v>
      </c>
      <c r="D421" s="10">
        <v>0</v>
      </c>
      <c r="E421" s="10">
        <v>0</v>
      </c>
      <c r="F421" s="10">
        <v>0</v>
      </c>
      <c r="G421" s="10">
        <v>0</v>
      </c>
      <c r="H421" s="10">
        <v>0</v>
      </c>
      <c r="I421" s="10">
        <v>0</v>
      </c>
      <c r="J421" s="10">
        <v>-6663.21</v>
      </c>
      <c r="K421" s="10">
        <v>-3915.48</v>
      </c>
      <c r="L421" s="10">
        <f t="shared" si="33"/>
        <v>-10578.69</v>
      </c>
    </row>
    <row r="422" spans="1:12" ht="13" hidden="1" x14ac:dyDescent="0.15">
      <c r="A422" s="46" t="s">
        <v>84</v>
      </c>
      <c r="B422" s="10">
        <v>222.04</v>
      </c>
      <c r="C422" s="10">
        <v>316.43</v>
      </c>
      <c r="D422" s="10">
        <v>334.55</v>
      </c>
      <c r="E422" s="10">
        <v>216.08</v>
      </c>
      <c r="F422" s="10">
        <v>208.66</v>
      </c>
      <c r="G422" s="10">
        <v>170.16</v>
      </c>
      <c r="H422" s="10">
        <v>107.1</v>
      </c>
      <c r="I422" s="10">
        <v>87.1</v>
      </c>
      <c r="J422" s="10">
        <v>249.5</v>
      </c>
      <c r="K422" s="10">
        <v>369.61</v>
      </c>
      <c r="L422" s="10">
        <f t="shared" si="33"/>
        <v>2281.23</v>
      </c>
    </row>
    <row r="423" spans="1:12" ht="13" hidden="1" x14ac:dyDescent="0.15">
      <c r="A423" s="46" t="s">
        <v>83</v>
      </c>
      <c r="B423" s="10">
        <v>33641.94</v>
      </c>
      <c r="C423" s="10">
        <v>40063.22</v>
      </c>
      <c r="D423" s="10">
        <v>35158.449999999997</v>
      </c>
      <c r="E423" s="10">
        <v>16628.060000000001</v>
      </c>
      <c r="F423" s="10">
        <v>48648.04</v>
      </c>
      <c r="G423" s="10">
        <v>37495.31</v>
      </c>
      <c r="H423" s="10">
        <v>16075.96</v>
      </c>
      <c r="I423" s="10">
        <v>5753.71</v>
      </c>
      <c r="J423" s="10">
        <v>56230.91</v>
      </c>
      <c r="K423" s="10">
        <v>33962.230000000003</v>
      </c>
      <c r="L423" s="10">
        <f t="shared" si="33"/>
        <v>323657.82999999996</v>
      </c>
    </row>
    <row r="424" spans="1:12" ht="13" hidden="1" x14ac:dyDescent="0.15">
      <c r="A424" s="46" t="s">
        <v>82</v>
      </c>
      <c r="B424" s="10">
        <v>43697.65</v>
      </c>
      <c r="C424" s="10">
        <v>48880.31</v>
      </c>
      <c r="D424" s="10">
        <v>51156.85</v>
      </c>
      <c r="E424" s="10">
        <v>36324.769999999997</v>
      </c>
      <c r="F424" s="10">
        <v>34376.019999999997</v>
      </c>
      <c r="G424" s="10">
        <v>28265.94</v>
      </c>
      <c r="H424" s="10">
        <v>13916.36</v>
      </c>
      <c r="I424" s="10">
        <v>15433.15</v>
      </c>
      <c r="J424" s="10">
        <v>41892.019999999997</v>
      </c>
      <c r="K424" s="10">
        <v>33217.46</v>
      </c>
      <c r="L424" s="10">
        <f t="shared" si="33"/>
        <v>347160.53</v>
      </c>
    </row>
    <row r="425" spans="1:12" ht="13" hidden="1" x14ac:dyDescent="0.15">
      <c r="A425" s="46" t="s">
        <v>81</v>
      </c>
      <c r="B425" s="10">
        <v>0</v>
      </c>
      <c r="C425" s="10">
        <v>7178.15</v>
      </c>
      <c r="D425" s="10">
        <v>7034.5</v>
      </c>
      <c r="E425" s="10">
        <v>3465.91</v>
      </c>
      <c r="F425" s="10">
        <v>3649.97</v>
      </c>
      <c r="G425" s="10">
        <v>2066.0700000000002</v>
      </c>
      <c r="H425" s="10">
        <v>701.24</v>
      </c>
      <c r="I425" s="10">
        <v>117.88</v>
      </c>
      <c r="J425" s="10">
        <v>8211.98</v>
      </c>
      <c r="K425" s="10">
        <v>6981.9</v>
      </c>
      <c r="L425" s="10">
        <f t="shared" si="33"/>
        <v>39407.599999999999</v>
      </c>
    </row>
    <row r="426" spans="1:12" ht="13" hidden="1" x14ac:dyDescent="0.15">
      <c r="A426" s="46" t="s">
        <v>76</v>
      </c>
      <c r="B426" s="10">
        <v>0</v>
      </c>
      <c r="C426" s="10">
        <v>0</v>
      </c>
      <c r="D426" s="10">
        <v>8365.3799999999992</v>
      </c>
      <c r="E426" s="10">
        <v>0</v>
      </c>
      <c r="F426" s="10">
        <v>0</v>
      </c>
      <c r="G426" s="10">
        <v>11884.62</v>
      </c>
      <c r="H426" s="10">
        <v>8192.31</v>
      </c>
      <c r="I426" s="10">
        <v>0</v>
      </c>
      <c r="J426" s="10">
        <v>13750.01</v>
      </c>
      <c r="K426" s="10">
        <v>0</v>
      </c>
      <c r="L426" s="10">
        <f t="shared" si="33"/>
        <v>42192.32</v>
      </c>
    </row>
    <row r="427" spans="1:12" ht="13" hidden="1" x14ac:dyDescent="0.15">
      <c r="A427" s="46" t="s">
        <v>74</v>
      </c>
      <c r="B427" s="10">
        <v>70539.839999999997</v>
      </c>
      <c r="C427" s="10">
        <v>49207.53</v>
      </c>
      <c r="D427" s="10">
        <v>55916.42</v>
      </c>
      <c r="E427" s="10">
        <v>34864.870000000003</v>
      </c>
      <c r="F427" s="10">
        <v>46405.06</v>
      </c>
      <c r="G427" s="10">
        <v>24347.360000000001</v>
      </c>
      <c r="H427" s="10">
        <v>13126.85</v>
      </c>
      <c r="I427" s="10">
        <v>26686.19</v>
      </c>
      <c r="J427" s="10">
        <v>88962.63</v>
      </c>
      <c r="K427" s="10">
        <v>5344.72</v>
      </c>
      <c r="L427" s="10">
        <f t="shared" si="33"/>
        <v>415401.46999999991</v>
      </c>
    </row>
    <row r="428" spans="1:12" ht="13" hidden="1" x14ac:dyDescent="0.15">
      <c r="A428" s="46" t="s">
        <v>73</v>
      </c>
      <c r="B428" s="10">
        <v>13942.31</v>
      </c>
      <c r="C428" s="10">
        <v>8563.94</v>
      </c>
      <c r="D428" s="10">
        <v>5561.89</v>
      </c>
      <c r="E428" s="10">
        <v>-19087.96</v>
      </c>
      <c r="F428" s="10">
        <v>-2757.74</v>
      </c>
      <c r="G428" s="10">
        <v>5462.13</v>
      </c>
      <c r="H428" s="10">
        <v>5726.62</v>
      </c>
      <c r="I428" s="10">
        <v>39379.72</v>
      </c>
      <c r="J428" s="10">
        <v>56477.919999999998</v>
      </c>
      <c r="K428" s="10">
        <v>1605.44</v>
      </c>
      <c r="L428" s="10">
        <f t="shared" si="33"/>
        <v>114874.27</v>
      </c>
    </row>
    <row r="429" spans="1:12" ht="13" hidden="1" x14ac:dyDescent="0.15">
      <c r="A429" s="46" t="s">
        <v>72</v>
      </c>
      <c r="B429" s="10">
        <v>0</v>
      </c>
      <c r="C429" s="10">
        <v>0</v>
      </c>
      <c r="D429" s="10">
        <v>0</v>
      </c>
      <c r="E429" s="10">
        <v>0</v>
      </c>
      <c r="F429" s="10">
        <v>0</v>
      </c>
      <c r="G429" s="10">
        <v>0</v>
      </c>
      <c r="H429" s="10">
        <v>-0.44</v>
      </c>
      <c r="I429" s="10">
        <v>-0.24</v>
      </c>
      <c r="J429" s="10">
        <v>0</v>
      </c>
      <c r="K429" s="10">
        <v>0</v>
      </c>
      <c r="L429" s="10">
        <f t="shared" si="33"/>
        <v>-0.67999999999999994</v>
      </c>
    </row>
    <row r="430" spans="1:12" ht="13" hidden="1" x14ac:dyDescent="0.15">
      <c r="A430" s="46" t="s">
        <v>71</v>
      </c>
      <c r="B430" s="10">
        <v>358146.18</v>
      </c>
      <c r="C430" s="10">
        <v>412020.22</v>
      </c>
      <c r="D430" s="10">
        <v>448571.26</v>
      </c>
      <c r="E430" s="10">
        <v>342770.57</v>
      </c>
      <c r="F430" s="10">
        <v>335023.64</v>
      </c>
      <c r="G430" s="10">
        <v>275622.44</v>
      </c>
      <c r="H430" s="10">
        <v>194896.69</v>
      </c>
      <c r="I430" s="10">
        <v>181153.37</v>
      </c>
      <c r="J430" s="10">
        <v>536654.11</v>
      </c>
      <c r="K430" s="10">
        <v>404985.07</v>
      </c>
      <c r="L430" s="10">
        <f t="shared" si="33"/>
        <v>3489843.55</v>
      </c>
    </row>
    <row r="431" spans="1:12" ht="13" hidden="1" x14ac:dyDescent="0.15">
      <c r="A431" s="47" t="s">
        <v>184</v>
      </c>
      <c r="B431" s="16">
        <f t="shared" ref="B431:L431" si="34">SUM(B393:B430)</f>
        <v>597475.28</v>
      </c>
      <c r="C431" s="16">
        <f t="shared" si="34"/>
        <v>719623.72</v>
      </c>
      <c r="D431" s="16">
        <f t="shared" si="34"/>
        <v>780079.98</v>
      </c>
      <c r="E431" s="16">
        <f t="shared" si="34"/>
        <v>560110.64</v>
      </c>
      <c r="F431" s="16">
        <f t="shared" si="34"/>
        <v>668367.97</v>
      </c>
      <c r="G431" s="16">
        <f t="shared" si="34"/>
        <v>769445.19</v>
      </c>
      <c r="H431" s="16">
        <f t="shared" si="34"/>
        <v>682301.39</v>
      </c>
      <c r="I431" s="16">
        <f t="shared" si="34"/>
        <v>535446</v>
      </c>
      <c r="J431" s="16">
        <f t="shared" si="34"/>
        <v>1126527.06</v>
      </c>
      <c r="K431" s="16">
        <f t="shared" si="34"/>
        <v>701986.69</v>
      </c>
      <c r="L431" s="16">
        <f t="shared" si="34"/>
        <v>7141363.919999999</v>
      </c>
    </row>
    <row r="432" spans="1:12" ht="13" hidden="1" x14ac:dyDescent="0.15">
      <c r="A432" s="45" t="s">
        <v>185</v>
      </c>
      <c r="B432" s="7"/>
      <c r="C432" s="7"/>
      <c r="D432" s="7"/>
      <c r="E432" s="7"/>
      <c r="F432" s="7"/>
      <c r="G432" s="7"/>
      <c r="H432" s="7"/>
      <c r="I432" s="7"/>
      <c r="J432" s="7"/>
      <c r="K432" s="7"/>
      <c r="L432" s="7"/>
    </row>
    <row r="433" spans="1:12" ht="13" hidden="1" x14ac:dyDescent="0.15">
      <c r="A433" s="46" t="s">
        <v>108</v>
      </c>
      <c r="B433" s="10">
        <v>0</v>
      </c>
      <c r="C433" s="10">
        <v>175</v>
      </c>
      <c r="D433" s="10">
        <v>0</v>
      </c>
      <c r="E433" s="10">
        <v>0</v>
      </c>
      <c r="F433" s="10">
        <v>0</v>
      </c>
      <c r="G433" s="10">
        <v>0</v>
      </c>
      <c r="H433" s="10">
        <v>0</v>
      </c>
      <c r="I433" s="10">
        <v>0</v>
      </c>
      <c r="J433" s="10">
        <v>0</v>
      </c>
      <c r="K433" s="10">
        <v>0</v>
      </c>
      <c r="L433" s="10">
        <f>SUM(B433:K433)</f>
        <v>175</v>
      </c>
    </row>
    <row r="434" spans="1:12" ht="13" hidden="1" x14ac:dyDescent="0.15">
      <c r="A434" s="47" t="s">
        <v>186</v>
      </c>
      <c r="B434" s="16">
        <f t="shared" ref="B434:L434" si="35">SUM(B433)</f>
        <v>0</v>
      </c>
      <c r="C434" s="16">
        <f t="shared" si="35"/>
        <v>175</v>
      </c>
      <c r="D434" s="16">
        <f t="shared" si="35"/>
        <v>0</v>
      </c>
      <c r="E434" s="16">
        <f t="shared" si="35"/>
        <v>0</v>
      </c>
      <c r="F434" s="16">
        <f t="shared" si="35"/>
        <v>0</v>
      </c>
      <c r="G434" s="16">
        <f t="shared" si="35"/>
        <v>0</v>
      </c>
      <c r="H434" s="16">
        <f t="shared" si="35"/>
        <v>0</v>
      </c>
      <c r="I434" s="16">
        <f t="shared" si="35"/>
        <v>0</v>
      </c>
      <c r="J434" s="16">
        <f t="shared" si="35"/>
        <v>0</v>
      </c>
      <c r="K434" s="16">
        <f t="shared" si="35"/>
        <v>0</v>
      </c>
      <c r="L434" s="16">
        <f t="shared" si="35"/>
        <v>175</v>
      </c>
    </row>
    <row r="435" spans="1:12" ht="13" hidden="1" x14ac:dyDescent="0.15">
      <c r="A435" s="45" t="s">
        <v>187</v>
      </c>
      <c r="B435" s="7"/>
      <c r="C435" s="7"/>
      <c r="D435" s="7"/>
      <c r="E435" s="7"/>
      <c r="F435" s="7"/>
      <c r="G435" s="7"/>
      <c r="H435" s="7"/>
      <c r="I435" s="7"/>
      <c r="J435" s="7"/>
      <c r="K435" s="7"/>
      <c r="L435" s="7"/>
    </row>
    <row r="436" spans="1:12" ht="13" hidden="1" x14ac:dyDescent="0.15">
      <c r="A436" s="46" t="s">
        <v>129</v>
      </c>
      <c r="B436" s="10">
        <v>0</v>
      </c>
      <c r="C436" s="10">
        <v>0</v>
      </c>
      <c r="D436" s="10">
        <v>1359.05</v>
      </c>
      <c r="E436" s="10">
        <v>1286.72</v>
      </c>
      <c r="F436" s="10">
        <v>0</v>
      </c>
      <c r="G436" s="10">
        <v>0</v>
      </c>
      <c r="H436" s="10">
        <v>0</v>
      </c>
      <c r="I436" s="10">
        <v>0</v>
      </c>
      <c r="J436" s="10">
        <v>0</v>
      </c>
      <c r="K436" s="10">
        <v>0</v>
      </c>
      <c r="L436" s="10">
        <f t="shared" ref="L436:L457" si="36">SUM(B436:K436)</f>
        <v>2645.77</v>
      </c>
    </row>
    <row r="437" spans="1:12" ht="13" hidden="1" x14ac:dyDescent="0.15">
      <c r="A437" s="46" t="s">
        <v>128</v>
      </c>
      <c r="B437" s="10">
        <v>287.27999999999997</v>
      </c>
      <c r="C437" s="10">
        <v>0</v>
      </c>
      <c r="D437" s="10">
        <v>0</v>
      </c>
      <c r="E437" s="10">
        <v>0</v>
      </c>
      <c r="F437" s="10">
        <v>0</v>
      </c>
      <c r="G437" s="10">
        <v>0</v>
      </c>
      <c r="H437" s="10">
        <v>0</v>
      </c>
      <c r="I437" s="10">
        <v>0</v>
      </c>
      <c r="J437" s="10">
        <v>0</v>
      </c>
      <c r="K437" s="10">
        <v>0</v>
      </c>
      <c r="L437" s="10">
        <f t="shared" si="36"/>
        <v>287.27999999999997</v>
      </c>
    </row>
    <row r="438" spans="1:12" ht="13" hidden="1" x14ac:dyDescent="0.15">
      <c r="A438" s="46" t="s">
        <v>127</v>
      </c>
      <c r="B438" s="10">
        <v>1863.3</v>
      </c>
      <c r="C438" s="10">
        <v>1971.36</v>
      </c>
      <c r="D438" s="10">
        <v>1765.67</v>
      </c>
      <c r="E438" s="10">
        <v>7686.86</v>
      </c>
      <c r="F438" s="10">
        <v>0</v>
      </c>
      <c r="G438" s="10">
        <v>0</v>
      </c>
      <c r="H438" s="10">
        <v>0</v>
      </c>
      <c r="I438" s="10">
        <v>0</v>
      </c>
      <c r="J438" s="10">
        <v>0</v>
      </c>
      <c r="K438" s="10">
        <v>0</v>
      </c>
      <c r="L438" s="10">
        <f t="shared" si="36"/>
        <v>13287.189999999999</v>
      </c>
    </row>
    <row r="439" spans="1:12" ht="13" hidden="1" x14ac:dyDescent="0.15">
      <c r="A439" s="46" t="s">
        <v>126</v>
      </c>
      <c r="B439" s="10">
        <v>8282.9599999999991</v>
      </c>
      <c r="C439" s="10">
        <v>8861.36</v>
      </c>
      <c r="D439" s="10">
        <v>4965.68</v>
      </c>
      <c r="E439" s="10">
        <v>291.25</v>
      </c>
      <c r="F439" s="10">
        <v>0</v>
      </c>
      <c r="G439" s="10">
        <v>0</v>
      </c>
      <c r="H439" s="10">
        <v>0</v>
      </c>
      <c r="I439" s="10">
        <v>0</v>
      </c>
      <c r="J439" s="10">
        <v>0</v>
      </c>
      <c r="K439" s="10">
        <v>0</v>
      </c>
      <c r="L439" s="10">
        <f t="shared" si="36"/>
        <v>22401.25</v>
      </c>
    </row>
    <row r="440" spans="1:12" ht="13" hidden="1" x14ac:dyDescent="0.15">
      <c r="A440" s="46" t="s">
        <v>120</v>
      </c>
      <c r="B440" s="10">
        <v>0</v>
      </c>
      <c r="C440" s="10">
        <v>0</v>
      </c>
      <c r="D440" s="10">
        <v>39.99</v>
      </c>
      <c r="E440" s="10">
        <v>0</v>
      </c>
      <c r="F440" s="10">
        <v>0</v>
      </c>
      <c r="G440" s="10">
        <v>0</v>
      </c>
      <c r="H440" s="10">
        <v>0</v>
      </c>
      <c r="I440" s="10">
        <v>0</v>
      </c>
      <c r="J440" s="10">
        <v>0</v>
      </c>
      <c r="K440" s="10">
        <v>0</v>
      </c>
      <c r="L440" s="10">
        <f t="shared" si="36"/>
        <v>39.99</v>
      </c>
    </row>
    <row r="441" spans="1:12" ht="13" hidden="1" x14ac:dyDescent="0.15">
      <c r="A441" s="46" t="s">
        <v>110</v>
      </c>
      <c r="B441" s="10">
        <v>96.86</v>
      </c>
      <c r="C441" s="10">
        <v>0</v>
      </c>
      <c r="D441" s="10">
        <v>0</v>
      </c>
      <c r="E441" s="10">
        <v>0</v>
      </c>
      <c r="F441" s="10">
        <v>0</v>
      </c>
      <c r="G441" s="10">
        <v>0</v>
      </c>
      <c r="H441" s="10">
        <v>0</v>
      </c>
      <c r="I441" s="10">
        <v>0</v>
      </c>
      <c r="J441" s="10">
        <v>0</v>
      </c>
      <c r="K441" s="10">
        <v>0</v>
      </c>
      <c r="L441" s="10">
        <f t="shared" si="36"/>
        <v>96.86</v>
      </c>
    </row>
    <row r="442" spans="1:12" ht="13" hidden="1" x14ac:dyDescent="0.15">
      <c r="A442" s="46" t="s">
        <v>133</v>
      </c>
      <c r="B442" s="10">
        <v>23321.02</v>
      </c>
      <c r="C442" s="10">
        <v>21655.11</v>
      </c>
      <c r="D442" s="10">
        <v>21732.49</v>
      </c>
      <c r="E442" s="10">
        <v>21867.65</v>
      </c>
      <c r="F442" s="10">
        <v>0</v>
      </c>
      <c r="G442" s="10">
        <v>0</v>
      </c>
      <c r="H442" s="10">
        <v>0</v>
      </c>
      <c r="I442" s="10">
        <v>0</v>
      </c>
      <c r="J442" s="10">
        <v>0</v>
      </c>
      <c r="K442" s="10">
        <v>0</v>
      </c>
      <c r="L442" s="10">
        <f t="shared" si="36"/>
        <v>88576.270000000019</v>
      </c>
    </row>
    <row r="443" spans="1:12" ht="13" hidden="1" x14ac:dyDescent="0.15">
      <c r="A443" s="46" t="s">
        <v>108</v>
      </c>
      <c r="B443" s="10">
        <v>0</v>
      </c>
      <c r="C443" s="10">
        <v>263.14999999999998</v>
      </c>
      <c r="D443" s="10">
        <v>528.70000000000005</v>
      </c>
      <c r="E443" s="10">
        <v>0</v>
      </c>
      <c r="F443" s="10">
        <v>0</v>
      </c>
      <c r="G443" s="10">
        <v>0</v>
      </c>
      <c r="H443" s="10">
        <v>0</v>
      </c>
      <c r="I443" s="10">
        <v>0</v>
      </c>
      <c r="J443" s="10">
        <v>0</v>
      </c>
      <c r="K443" s="10">
        <v>0</v>
      </c>
      <c r="L443" s="10">
        <f t="shared" si="36"/>
        <v>791.85</v>
      </c>
    </row>
    <row r="444" spans="1:12" ht="13" hidden="1" x14ac:dyDescent="0.15">
      <c r="A444" s="46" t="s">
        <v>107</v>
      </c>
      <c r="B444" s="10">
        <v>3173.64</v>
      </c>
      <c r="C444" s="10">
        <v>1057.8800000000001</v>
      </c>
      <c r="D444" s="10">
        <v>2121.64</v>
      </c>
      <c r="E444" s="10">
        <v>0</v>
      </c>
      <c r="F444" s="10">
        <v>0</v>
      </c>
      <c r="G444" s="10">
        <v>0</v>
      </c>
      <c r="H444" s="10">
        <v>0</v>
      </c>
      <c r="I444" s="10">
        <v>0</v>
      </c>
      <c r="J444" s="10">
        <v>0</v>
      </c>
      <c r="K444" s="10">
        <v>0</v>
      </c>
      <c r="L444" s="10">
        <f t="shared" si="36"/>
        <v>6353.16</v>
      </c>
    </row>
    <row r="445" spans="1:12" ht="13" hidden="1" x14ac:dyDescent="0.15">
      <c r="A445" s="46" t="s">
        <v>106</v>
      </c>
      <c r="B445" s="10">
        <v>6574.8</v>
      </c>
      <c r="C445" s="10">
        <v>10232.36</v>
      </c>
      <c r="D445" s="10">
        <v>6265.6</v>
      </c>
      <c r="E445" s="10">
        <v>4664.32</v>
      </c>
      <c r="F445" s="10">
        <v>-5900</v>
      </c>
      <c r="G445" s="10">
        <v>0</v>
      </c>
      <c r="H445" s="10">
        <v>0</v>
      </c>
      <c r="I445" s="10">
        <v>0</v>
      </c>
      <c r="J445" s="10">
        <v>0</v>
      </c>
      <c r="K445" s="10">
        <v>0</v>
      </c>
      <c r="L445" s="10">
        <f t="shared" si="36"/>
        <v>21837.08</v>
      </c>
    </row>
    <row r="446" spans="1:12" ht="13" hidden="1" x14ac:dyDescent="0.15">
      <c r="A446" s="46" t="s">
        <v>104</v>
      </c>
      <c r="B446" s="10">
        <v>64.55</v>
      </c>
      <c r="C446" s="10">
        <v>0</v>
      </c>
      <c r="D446" s="10">
        <v>96.99</v>
      </c>
      <c r="E446" s="10">
        <v>0</v>
      </c>
      <c r="F446" s="10">
        <v>0</v>
      </c>
      <c r="G446" s="10">
        <v>0</v>
      </c>
      <c r="H446" s="10">
        <v>0</v>
      </c>
      <c r="I446" s="10">
        <v>0</v>
      </c>
      <c r="J446" s="10">
        <v>0</v>
      </c>
      <c r="K446" s="10">
        <v>0</v>
      </c>
      <c r="L446" s="10">
        <f t="shared" si="36"/>
        <v>161.54</v>
      </c>
    </row>
    <row r="447" spans="1:12" ht="13" hidden="1" x14ac:dyDescent="0.15">
      <c r="A447" s="46" t="s">
        <v>102</v>
      </c>
      <c r="B447" s="10">
        <v>1164.83</v>
      </c>
      <c r="C447" s="10">
        <v>5720.11</v>
      </c>
      <c r="D447" s="10">
        <v>5684.1</v>
      </c>
      <c r="E447" s="10">
        <v>23375.21</v>
      </c>
      <c r="F447" s="10">
        <v>-1505.62</v>
      </c>
      <c r="G447" s="10">
        <v>0</v>
      </c>
      <c r="H447" s="10">
        <v>0</v>
      </c>
      <c r="I447" s="10">
        <v>0</v>
      </c>
      <c r="J447" s="10">
        <v>0</v>
      </c>
      <c r="K447" s="10">
        <v>0</v>
      </c>
      <c r="L447" s="10">
        <f t="shared" si="36"/>
        <v>34438.629999999997</v>
      </c>
    </row>
    <row r="448" spans="1:12" ht="13" hidden="1" x14ac:dyDescent="0.15">
      <c r="A448" s="46" t="s">
        <v>93</v>
      </c>
      <c r="B448" s="10">
        <v>70.88</v>
      </c>
      <c r="C448" s="10">
        <v>0</v>
      </c>
      <c r="D448" s="10">
        <v>856.5</v>
      </c>
      <c r="E448" s="10">
        <v>0</v>
      </c>
      <c r="F448" s="10">
        <v>0</v>
      </c>
      <c r="G448" s="10">
        <v>0</v>
      </c>
      <c r="H448" s="10">
        <v>0</v>
      </c>
      <c r="I448" s="10">
        <v>0</v>
      </c>
      <c r="J448" s="10">
        <v>0</v>
      </c>
      <c r="K448" s="10">
        <v>0</v>
      </c>
      <c r="L448" s="10">
        <f t="shared" si="36"/>
        <v>927.38</v>
      </c>
    </row>
    <row r="449" spans="1:12" ht="13" hidden="1" x14ac:dyDescent="0.15">
      <c r="A449" s="46" t="s">
        <v>91</v>
      </c>
      <c r="B449" s="10">
        <v>665.44</v>
      </c>
      <c r="C449" s="10">
        <v>0</v>
      </c>
      <c r="D449" s="10">
        <v>387.57</v>
      </c>
      <c r="E449" s="10">
        <v>99.1</v>
      </c>
      <c r="F449" s="10">
        <v>0</v>
      </c>
      <c r="G449" s="10">
        <v>0</v>
      </c>
      <c r="H449" s="10">
        <v>0</v>
      </c>
      <c r="I449" s="10">
        <v>0</v>
      </c>
      <c r="J449" s="10">
        <v>0</v>
      </c>
      <c r="K449" s="10">
        <v>0</v>
      </c>
      <c r="L449" s="10">
        <f t="shared" si="36"/>
        <v>1152.1099999999999</v>
      </c>
    </row>
    <row r="450" spans="1:12" ht="13" hidden="1" x14ac:dyDescent="0.15">
      <c r="A450" s="46" t="s">
        <v>90</v>
      </c>
      <c r="B450" s="10">
        <v>-1530.07</v>
      </c>
      <c r="C450" s="10">
        <v>0</v>
      </c>
      <c r="D450" s="10">
        <v>0</v>
      </c>
      <c r="E450" s="10">
        <v>0</v>
      </c>
      <c r="F450" s="10">
        <v>0</v>
      </c>
      <c r="G450" s="10">
        <v>0</v>
      </c>
      <c r="H450" s="10">
        <v>0</v>
      </c>
      <c r="I450" s="10">
        <v>0</v>
      </c>
      <c r="J450" s="10">
        <v>0</v>
      </c>
      <c r="K450" s="10">
        <v>0</v>
      </c>
      <c r="L450" s="10">
        <f t="shared" si="36"/>
        <v>-1530.07</v>
      </c>
    </row>
    <row r="451" spans="1:12" ht="13" hidden="1" x14ac:dyDescent="0.15">
      <c r="A451" s="46" t="s">
        <v>84</v>
      </c>
      <c r="B451" s="10">
        <v>42.97</v>
      </c>
      <c r="C451" s="10">
        <v>55.85</v>
      </c>
      <c r="D451" s="10">
        <v>37.19</v>
      </c>
      <c r="E451" s="10">
        <v>9.14</v>
      </c>
      <c r="F451" s="10">
        <v>0</v>
      </c>
      <c r="G451" s="10">
        <v>0</v>
      </c>
      <c r="H451" s="10">
        <v>0</v>
      </c>
      <c r="I451" s="10">
        <v>0</v>
      </c>
      <c r="J451" s="10">
        <v>0</v>
      </c>
      <c r="K451" s="10">
        <v>0</v>
      </c>
      <c r="L451" s="10">
        <f t="shared" si="36"/>
        <v>145.14999999999998</v>
      </c>
    </row>
    <row r="452" spans="1:12" ht="13" hidden="1" x14ac:dyDescent="0.15">
      <c r="A452" s="46" t="s">
        <v>83</v>
      </c>
      <c r="B452" s="10">
        <v>5213.32</v>
      </c>
      <c r="C452" s="10">
        <v>5057.3900000000003</v>
      </c>
      <c r="D452" s="10">
        <v>2966.83</v>
      </c>
      <c r="E452" s="10">
        <v>1098.54</v>
      </c>
      <c r="F452" s="10">
        <v>0</v>
      </c>
      <c r="G452" s="10">
        <v>0</v>
      </c>
      <c r="H452" s="10">
        <v>0</v>
      </c>
      <c r="I452" s="10">
        <v>0</v>
      </c>
      <c r="J452" s="10">
        <v>0</v>
      </c>
      <c r="K452" s="10">
        <v>0</v>
      </c>
      <c r="L452" s="10">
        <f t="shared" si="36"/>
        <v>14336.079999999998</v>
      </c>
    </row>
    <row r="453" spans="1:12" ht="13" hidden="1" x14ac:dyDescent="0.15">
      <c r="A453" s="46" t="s">
        <v>82</v>
      </c>
      <c r="B453" s="10">
        <v>10963.57</v>
      </c>
      <c r="C453" s="10">
        <v>10930.99</v>
      </c>
      <c r="D453" s="10">
        <v>6510.32</v>
      </c>
      <c r="E453" s="10">
        <v>1544.17</v>
      </c>
      <c r="F453" s="10">
        <v>0</v>
      </c>
      <c r="G453" s="10">
        <v>0</v>
      </c>
      <c r="H453" s="10">
        <v>0</v>
      </c>
      <c r="I453" s="10">
        <v>0</v>
      </c>
      <c r="J453" s="10">
        <v>0</v>
      </c>
      <c r="K453" s="10">
        <v>0</v>
      </c>
      <c r="L453" s="10">
        <f t="shared" si="36"/>
        <v>29949.049999999996</v>
      </c>
    </row>
    <row r="454" spans="1:12" ht="13" hidden="1" x14ac:dyDescent="0.15">
      <c r="A454" s="46" t="s">
        <v>81</v>
      </c>
      <c r="B454" s="10">
        <v>0</v>
      </c>
      <c r="C454" s="10">
        <v>1798.35</v>
      </c>
      <c r="D454" s="10">
        <v>1149.5999999999999</v>
      </c>
      <c r="E454" s="10">
        <v>143.75</v>
      </c>
      <c r="F454" s="10">
        <v>0</v>
      </c>
      <c r="G454" s="10">
        <v>0</v>
      </c>
      <c r="H454" s="10">
        <v>0</v>
      </c>
      <c r="I454" s="10">
        <v>0</v>
      </c>
      <c r="J454" s="10">
        <v>0</v>
      </c>
      <c r="K454" s="10">
        <v>0</v>
      </c>
      <c r="L454" s="10">
        <f t="shared" si="36"/>
        <v>3091.7</v>
      </c>
    </row>
    <row r="455" spans="1:12" ht="13" hidden="1" x14ac:dyDescent="0.15">
      <c r="A455" s="46" t="s">
        <v>74</v>
      </c>
      <c r="B455" s="10">
        <v>-10372.549999999999</v>
      </c>
      <c r="C455" s="10">
        <v>4704.43</v>
      </c>
      <c r="D455" s="10">
        <v>616.4</v>
      </c>
      <c r="E455" s="10">
        <v>12</v>
      </c>
      <c r="F455" s="10">
        <v>0</v>
      </c>
      <c r="G455" s="10">
        <v>0</v>
      </c>
      <c r="H455" s="10">
        <v>0</v>
      </c>
      <c r="I455" s="10">
        <v>0</v>
      </c>
      <c r="J455" s="10">
        <v>0</v>
      </c>
      <c r="K455" s="10">
        <v>0</v>
      </c>
      <c r="L455" s="10">
        <f t="shared" si="36"/>
        <v>-5039.7199999999993</v>
      </c>
    </row>
    <row r="456" spans="1:12" ht="13" hidden="1" x14ac:dyDescent="0.15">
      <c r="A456" s="46" t="s">
        <v>73</v>
      </c>
      <c r="B456" s="10">
        <v>3173.07</v>
      </c>
      <c r="C456" s="10">
        <v>3173.09</v>
      </c>
      <c r="D456" s="10">
        <v>-2127.41</v>
      </c>
      <c r="E456" s="10">
        <v>552.89</v>
      </c>
      <c r="F456" s="10">
        <v>0</v>
      </c>
      <c r="G456" s="10">
        <v>0</v>
      </c>
      <c r="H456" s="10">
        <v>0</v>
      </c>
      <c r="I456" s="10">
        <v>0</v>
      </c>
      <c r="J456" s="10">
        <v>0</v>
      </c>
      <c r="K456" s="10">
        <v>0</v>
      </c>
      <c r="L456" s="10">
        <f t="shared" si="36"/>
        <v>4771.6400000000003</v>
      </c>
    </row>
    <row r="457" spans="1:12" ht="13" hidden="1" x14ac:dyDescent="0.15">
      <c r="A457" s="46" t="s">
        <v>71</v>
      </c>
      <c r="B457" s="10">
        <v>54999.69</v>
      </c>
      <c r="C457" s="10">
        <v>55000.02</v>
      </c>
      <c r="D457" s="10">
        <v>37500.019999999997</v>
      </c>
      <c r="E457" s="10">
        <v>14375.01</v>
      </c>
      <c r="F457" s="10">
        <v>0</v>
      </c>
      <c r="G457" s="10">
        <v>0</v>
      </c>
      <c r="H457" s="10">
        <v>0</v>
      </c>
      <c r="I457" s="10">
        <v>0</v>
      </c>
      <c r="J457" s="10">
        <v>0</v>
      </c>
      <c r="K457" s="10">
        <v>0</v>
      </c>
      <c r="L457" s="10">
        <f t="shared" si="36"/>
        <v>161874.74</v>
      </c>
    </row>
    <row r="458" spans="1:12" ht="13" hidden="1" x14ac:dyDescent="0.15">
      <c r="A458" s="47" t="s">
        <v>188</v>
      </c>
      <c r="B458" s="16">
        <f t="shared" ref="B458:L458" si="37">SUM(B436:B457)</f>
        <v>108055.56</v>
      </c>
      <c r="C458" s="16">
        <f t="shared" si="37"/>
        <v>130481.44999999998</v>
      </c>
      <c r="D458" s="16">
        <f t="shared" si="37"/>
        <v>92456.93</v>
      </c>
      <c r="E458" s="16">
        <f t="shared" si="37"/>
        <v>77006.61</v>
      </c>
      <c r="F458" s="16">
        <f t="shared" si="37"/>
        <v>-7405.62</v>
      </c>
      <c r="G458" s="16">
        <f t="shared" si="37"/>
        <v>0</v>
      </c>
      <c r="H458" s="16">
        <f t="shared" si="37"/>
        <v>0</v>
      </c>
      <c r="I458" s="16">
        <f t="shared" si="37"/>
        <v>0</v>
      </c>
      <c r="J458" s="16">
        <f t="shared" si="37"/>
        <v>0</v>
      </c>
      <c r="K458" s="16">
        <f t="shared" si="37"/>
        <v>0</v>
      </c>
      <c r="L458" s="16">
        <f t="shared" si="37"/>
        <v>400594.93</v>
      </c>
    </row>
    <row r="459" spans="1:12" ht="13" hidden="1" x14ac:dyDescent="0.15">
      <c r="A459" s="45" t="s">
        <v>189</v>
      </c>
      <c r="B459" s="7"/>
      <c r="C459" s="7"/>
      <c r="D459" s="7"/>
      <c r="E459" s="7"/>
      <c r="F459" s="7"/>
      <c r="G459" s="7"/>
      <c r="H459" s="7"/>
      <c r="I459" s="7"/>
      <c r="J459" s="7"/>
      <c r="K459" s="7"/>
      <c r="L459" s="7"/>
    </row>
    <row r="460" spans="1:12" ht="13" hidden="1" x14ac:dyDescent="0.15">
      <c r="A460" s="46" t="s">
        <v>105</v>
      </c>
      <c r="B460" s="10">
        <v>10925.01</v>
      </c>
      <c r="C460" s="10">
        <v>10925.01</v>
      </c>
      <c r="D460" s="10">
        <v>10505.56</v>
      </c>
      <c r="E460" s="10">
        <v>6444.44</v>
      </c>
      <c r="F460" s="10">
        <v>0</v>
      </c>
      <c r="G460" s="10">
        <v>0</v>
      </c>
      <c r="H460" s="10">
        <v>0</v>
      </c>
      <c r="I460" s="10">
        <v>0</v>
      </c>
      <c r="J460" s="10">
        <v>0</v>
      </c>
      <c r="K460" s="10">
        <v>0</v>
      </c>
      <c r="L460" s="10">
        <f>SUM(B460:K460)</f>
        <v>38800.020000000004</v>
      </c>
    </row>
    <row r="461" spans="1:12" ht="13" hidden="1" x14ac:dyDescent="0.15">
      <c r="A461" s="46" t="s">
        <v>101</v>
      </c>
      <c r="B461" s="10">
        <v>0</v>
      </c>
      <c r="C461" s="10">
        <v>0</v>
      </c>
      <c r="D461" s="10">
        <v>0</v>
      </c>
      <c r="E461" s="10">
        <v>13950</v>
      </c>
      <c r="F461" s="10">
        <v>0</v>
      </c>
      <c r="G461" s="10">
        <v>0</v>
      </c>
      <c r="H461" s="10">
        <v>0</v>
      </c>
      <c r="I461" s="10">
        <v>0</v>
      </c>
      <c r="J461" s="10">
        <v>0</v>
      </c>
      <c r="K461" s="10">
        <v>0</v>
      </c>
      <c r="L461" s="10">
        <f>SUM(B461:K461)</f>
        <v>13950</v>
      </c>
    </row>
    <row r="462" spans="1:12" ht="13" hidden="1" x14ac:dyDescent="0.15">
      <c r="A462" s="46" t="s">
        <v>132</v>
      </c>
      <c r="B462" s="10">
        <v>7398.69</v>
      </c>
      <c r="C462" s="10">
        <v>7398.69</v>
      </c>
      <c r="D462" s="10">
        <v>4932.46</v>
      </c>
      <c r="E462" s="10">
        <v>0</v>
      </c>
      <c r="F462" s="10">
        <v>0</v>
      </c>
      <c r="G462" s="10">
        <v>0</v>
      </c>
      <c r="H462" s="10">
        <v>0</v>
      </c>
      <c r="I462" s="10">
        <v>0</v>
      </c>
      <c r="J462" s="10">
        <v>0</v>
      </c>
      <c r="K462" s="10">
        <v>0</v>
      </c>
      <c r="L462" s="10">
        <f>SUM(B462:K462)</f>
        <v>19729.84</v>
      </c>
    </row>
    <row r="463" spans="1:12" ht="13" hidden="1" x14ac:dyDescent="0.15">
      <c r="A463" s="47" t="s">
        <v>190</v>
      </c>
      <c r="B463" s="16">
        <f t="shared" ref="B463:L463" si="38">SUM(B460:B462)</f>
        <v>18323.7</v>
      </c>
      <c r="C463" s="16">
        <f t="shared" si="38"/>
        <v>18323.7</v>
      </c>
      <c r="D463" s="16">
        <f t="shared" si="38"/>
        <v>15438.02</v>
      </c>
      <c r="E463" s="16">
        <f t="shared" si="38"/>
        <v>20394.439999999999</v>
      </c>
      <c r="F463" s="16">
        <f t="shared" si="38"/>
        <v>0</v>
      </c>
      <c r="G463" s="16">
        <f t="shared" si="38"/>
        <v>0</v>
      </c>
      <c r="H463" s="16">
        <f t="shared" si="38"/>
        <v>0</v>
      </c>
      <c r="I463" s="16">
        <f t="shared" si="38"/>
        <v>0</v>
      </c>
      <c r="J463" s="16">
        <f t="shared" si="38"/>
        <v>0</v>
      </c>
      <c r="K463" s="16">
        <f t="shared" si="38"/>
        <v>0</v>
      </c>
      <c r="L463" s="16">
        <f t="shared" si="38"/>
        <v>72479.86</v>
      </c>
    </row>
    <row r="464" spans="1:12" ht="13" hidden="1" x14ac:dyDescent="0.15">
      <c r="A464" s="48" t="s">
        <v>191</v>
      </c>
      <c r="B464" s="16">
        <f t="shared" ref="B464:L464" si="39">SUM(B320,B363,B391,B431,B434,B458,B463)</f>
        <v>8448864.4000000004</v>
      </c>
      <c r="C464" s="16">
        <f t="shared" si="39"/>
        <v>8878973.9099999983</v>
      </c>
      <c r="D464" s="16">
        <f t="shared" si="39"/>
        <v>9275655.129999999</v>
      </c>
      <c r="E464" s="16">
        <f t="shared" si="39"/>
        <v>9776388.4399999995</v>
      </c>
      <c r="F464" s="16">
        <f t="shared" si="39"/>
        <v>10605923.940000001</v>
      </c>
      <c r="G464" s="16">
        <f t="shared" si="39"/>
        <v>11030189.729999999</v>
      </c>
      <c r="H464" s="16">
        <f t="shared" si="39"/>
        <v>10408421.690000001</v>
      </c>
      <c r="I464" s="16">
        <f t="shared" si="39"/>
        <v>11631421.289999999</v>
      </c>
      <c r="J464" s="16">
        <f t="shared" si="39"/>
        <v>13099293.700000001</v>
      </c>
      <c r="K464" s="16">
        <f t="shared" si="39"/>
        <v>7179066.3599999994</v>
      </c>
      <c r="L464" s="16">
        <f t="shared" si="39"/>
        <v>100334198.59</v>
      </c>
    </row>
    <row r="465" spans="1:12" ht="13" hidden="1" x14ac:dyDescent="0.15">
      <c r="A465" s="37" t="s">
        <v>165</v>
      </c>
      <c r="B465" s="16">
        <f t="shared" ref="B465:L465" si="40">SUM(B464)</f>
        <v>8448864.4000000004</v>
      </c>
      <c r="C465" s="16">
        <f t="shared" si="40"/>
        <v>8878973.9099999983</v>
      </c>
      <c r="D465" s="16">
        <f t="shared" si="40"/>
        <v>9275655.129999999</v>
      </c>
      <c r="E465" s="16">
        <f t="shared" si="40"/>
        <v>9776388.4399999995</v>
      </c>
      <c r="F465" s="16">
        <f t="shared" si="40"/>
        <v>10605923.940000001</v>
      </c>
      <c r="G465" s="16">
        <f t="shared" si="40"/>
        <v>11030189.729999999</v>
      </c>
      <c r="H465" s="16">
        <f t="shared" si="40"/>
        <v>10408421.690000001</v>
      </c>
      <c r="I465" s="16">
        <f t="shared" si="40"/>
        <v>11631421.289999999</v>
      </c>
      <c r="J465" s="16">
        <f t="shared" si="40"/>
        <v>13099293.700000001</v>
      </c>
      <c r="K465" s="16">
        <f t="shared" si="40"/>
        <v>7179066.3599999994</v>
      </c>
      <c r="L465" s="16">
        <f t="shared" si="40"/>
        <v>100334198.59</v>
      </c>
    </row>
    <row r="466" spans="1:12" ht="13" x14ac:dyDescent="0.15">
      <c r="A466" s="35" t="s">
        <v>192</v>
      </c>
      <c r="B466" s="7">
        <v>14872050.150000002</v>
      </c>
      <c r="C466" s="7">
        <v>14185576.33</v>
      </c>
      <c r="D466" s="7">
        <v>14174004.100000001</v>
      </c>
      <c r="E466" s="7">
        <v>15523665.349999998</v>
      </c>
      <c r="F466" s="7">
        <v>14531361.329999998</v>
      </c>
      <c r="G466" s="7">
        <v>16241330.160000002</v>
      </c>
      <c r="H466" s="7">
        <v>14264970.5</v>
      </c>
      <c r="I466" s="7">
        <v>18294959.32</v>
      </c>
      <c r="J466" s="7">
        <v>16193851.299999999</v>
      </c>
      <c r="K466" s="7">
        <v>8735194.9499999993</v>
      </c>
      <c r="L466" s="7">
        <v>147016963.49000001</v>
      </c>
    </row>
    <row r="467" spans="1:12" ht="13" hidden="1" x14ac:dyDescent="0.15">
      <c r="A467" s="40" t="s">
        <v>193</v>
      </c>
      <c r="B467" s="7"/>
      <c r="C467" s="7"/>
      <c r="D467" s="7"/>
      <c r="E467" s="7"/>
      <c r="F467" s="7"/>
      <c r="G467" s="7"/>
      <c r="H467" s="7"/>
      <c r="I467" s="7"/>
      <c r="J467" s="7"/>
      <c r="K467" s="7"/>
      <c r="L467" s="7"/>
    </row>
    <row r="468" spans="1:12" ht="13" hidden="1" x14ac:dyDescent="0.15">
      <c r="A468" s="45" t="s">
        <v>194</v>
      </c>
      <c r="B468" s="7"/>
      <c r="C468" s="7"/>
      <c r="D468" s="7"/>
      <c r="E468" s="7"/>
      <c r="F468" s="7"/>
      <c r="G468" s="7"/>
      <c r="H468" s="7"/>
      <c r="I468" s="7"/>
      <c r="J468" s="7"/>
      <c r="K468" s="7"/>
      <c r="L468" s="7"/>
    </row>
    <row r="469" spans="1:12" ht="13" hidden="1" x14ac:dyDescent="0.15">
      <c r="A469" s="46" t="s">
        <v>129</v>
      </c>
      <c r="B469" s="10">
        <v>0</v>
      </c>
      <c r="C469" s="10">
        <v>0</v>
      </c>
      <c r="D469" s="10">
        <v>16069.45</v>
      </c>
      <c r="E469" s="10">
        <v>27725.39</v>
      </c>
      <c r="F469" s="10">
        <v>12765.96</v>
      </c>
      <c r="G469" s="10">
        <v>13097.66</v>
      </c>
      <c r="H469" s="10">
        <v>8747.2000000000007</v>
      </c>
      <c r="I469" s="10">
        <v>11396.34</v>
      </c>
      <c r="J469" s="10">
        <v>13838.4</v>
      </c>
      <c r="K469" s="10">
        <v>10379.69</v>
      </c>
      <c r="L469" s="10">
        <f t="shared" ref="L469:L500" si="41">SUM(B469:K469)</f>
        <v>114020.08999999998</v>
      </c>
    </row>
    <row r="470" spans="1:12" ht="13" hidden="1" x14ac:dyDescent="0.15">
      <c r="A470" s="46" t="s">
        <v>128</v>
      </c>
      <c r="B470" s="10">
        <v>1723.71</v>
      </c>
      <c r="C470" s="10">
        <v>0</v>
      </c>
      <c r="D470" s="10">
        <v>0</v>
      </c>
      <c r="E470" s="10">
        <v>0</v>
      </c>
      <c r="F470" s="10">
        <v>0</v>
      </c>
      <c r="G470" s="10">
        <v>0</v>
      </c>
      <c r="H470" s="10">
        <v>0</v>
      </c>
      <c r="I470" s="10">
        <v>0</v>
      </c>
      <c r="J470" s="10">
        <v>0</v>
      </c>
      <c r="K470" s="10">
        <v>0</v>
      </c>
      <c r="L470" s="10">
        <f t="shared" si="41"/>
        <v>1723.71</v>
      </c>
    </row>
    <row r="471" spans="1:12" ht="13" hidden="1" x14ac:dyDescent="0.15">
      <c r="A471" s="46" t="s">
        <v>127</v>
      </c>
      <c r="B471" s="10">
        <v>11179.8</v>
      </c>
      <c r="C471" s="10">
        <v>12813.83</v>
      </c>
      <c r="D471" s="10">
        <v>15354.21</v>
      </c>
      <c r="E471" s="10">
        <v>9138.11</v>
      </c>
      <c r="F471" s="10">
        <v>5977.38</v>
      </c>
      <c r="G471" s="10">
        <v>4051.63</v>
      </c>
      <c r="H471" s="10">
        <v>4230.03</v>
      </c>
      <c r="I471" s="10">
        <v>6093.69</v>
      </c>
      <c r="J471" s="10">
        <v>6528.9</v>
      </c>
      <c r="K471" s="10">
        <v>3131.73</v>
      </c>
      <c r="L471" s="10">
        <f t="shared" si="41"/>
        <v>78499.309999999983</v>
      </c>
    </row>
    <row r="472" spans="1:12" ht="13" hidden="1" x14ac:dyDescent="0.15">
      <c r="A472" s="46" t="s">
        <v>126</v>
      </c>
      <c r="B472" s="10">
        <v>48310.99</v>
      </c>
      <c r="C472" s="10">
        <v>55620.65</v>
      </c>
      <c r="D472" s="10">
        <v>41821.230000000003</v>
      </c>
      <c r="E472" s="10">
        <v>6418.43</v>
      </c>
      <c r="F472" s="10">
        <v>4553.08</v>
      </c>
      <c r="G472" s="10">
        <v>1509.44</v>
      </c>
      <c r="H472" s="10">
        <v>1338.51</v>
      </c>
      <c r="I472" s="10">
        <v>1755.97</v>
      </c>
      <c r="J472" s="10">
        <v>1805.77</v>
      </c>
      <c r="K472" s="10">
        <v>566.19000000000005</v>
      </c>
      <c r="L472" s="10">
        <f t="shared" si="41"/>
        <v>163700.25999999998</v>
      </c>
    </row>
    <row r="473" spans="1:12" ht="13" hidden="1" x14ac:dyDescent="0.15">
      <c r="A473" s="46" t="s">
        <v>125</v>
      </c>
      <c r="B473" s="10">
        <v>18883.810000000001</v>
      </c>
      <c r="C473" s="10">
        <v>31394.83</v>
      </c>
      <c r="D473" s="10">
        <v>22846.61</v>
      </c>
      <c r="E473" s="10">
        <v>19649.43</v>
      </c>
      <c r="F473" s="10">
        <v>365929.35</v>
      </c>
      <c r="G473" s="10">
        <v>25301.34</v>
      </c>
      <c r="H473" s="10">
        <v>27625.31</v>
      </c>
      <c r="I473" s="10">
        <v>27332.71</v>
      </c>
      <c r="J473" s="10">
        <v>4713.45</v>
      </c>
      <c r="K473" s="10">
        <v>1223.96</v>
      </c>
      <c r="L473" s="10">
        <f t="shared" si="41"/>
        <v>544900.79999999993</v>
      </c>
    </row>
    <row r="474" spans="1:12" ht="13" hidden="1" x14ac:dyDescent="0.15">
      <c r="A474" s="46" t="s">
        <v>123</v>
      </c>
      <c r="B474" s="10">
        <v>0</v>
      </c>
      <c r="C474" s="10">
        <v>5840.25</v>
      </c>
      <c r="D474" s="10">
        <v>6147.24</v>
      </c>
      <c r="E474" s="10">
        <v>5253.29</v>
      </c>
      <c r="F474" s="10">
        <v>4395.6400000000003</v>
      </c>
      <c r="G474" s="10">
        <v>3969.33</v>
      </c>
      <c r="H474" s="10">
        <v>4591.8500000000004</v>
      </c>
      <c r="I474" s="10">
        <v>5684.55</v>
      </c>
      <c r="J474" s="10">
        <v>2987.88</v>
      </c>
      <c r="K474" s="10">
        <v>1110.4100000000001</v>
      </c>
      <c r="L474" s="10">
        <f t="shared" si="41"/>
        <v>39980.44</v>
      </c>
    </row>
    <row r="475" spans="1:12" ht="13" hidden="1" x14ac:dyDescent="0.15">
      <c r="A475" s="46" t="s">
        <v>122</v>
      </c>
      <c r="B475" s="10">
        <v>0</v>
      </c>
      <c r="C475" s="10">
        <v>-57.51</v>
      </c>
      <c r="D475" s="10">
        <v>0</v>
      </c>
      <c r="E475" s="10">
        <v>0</v>
      </c>
      <c r="F475" s="10">
        <v>0</v>
      </c>
      <c r="G475" s="10">
        <v>0</v>
      </c>
      <c r="H475" s="10">
        <v>0</v>
      </c>
      <c r="I475" s="10">
        <v>0</v>
      </c>
      <c r="J475" s="10">
        <v>0</v>
      </c>
      <c r="K475" s="10">
        <v>0</v>
      </c>
      <c r="L475" s="10">
        <f t="shared" si="41"/>
        <v>-57.51</v>
      </c>
    </row>
    <row r="476" spans="1:12" ht="13" hidden="1" x14ac:dyDescent="0.15">
      <c r="A476" s="46" t="s">
        <v>121</v>
      </c>
      <c r="B476" s="10">
        <v>0</v>
      </c>
      <c r="C476" s="10">
        <v>-7708.17</v>
      </c>
      <c r="D476" s="10">
        <v>0</v>
      </c>
      <c r="E476" s="10">
        <v>0</v>
      </c>
      <c r="F476" s="10">
        <v>0</v>
      </c>
      <c r="G476" s="10">
        <v>0</v>
      </c>
      <c r="H476" s="10">
        <v>0</v>
      </c>
      <c r="I476" s="10">
        <v>0</v>
      </c>
      <c r="J476" s="10">
        <v>0</v>
      </c>
      <c r="K476" s="10">
        <v>0</v>
      </c>
      <c r="L476" s="10">
        <f t="shared" si="41"/>
        <v>-7708.17</v>
      </c>
    </row>
    <row r="477" spans="1:12" ht="13" hidden="1" x14ac:dyDescent="0.15">
      <c r="A477" s="46" t="s">
        <v>120</v>
      </c>
      <c r="B477" s="10">
        <v>26</v>
      </c>
      <c r="C477" s="10">
        <v>0</v>
      </c>
      <c r="D477" s="10">
        <v>409.91</v>
      </c>
      <c r="E477" s="10">
        <v>197.35</v>
      </c>
      <c r="F477" s="10">
        <v>15.85</v>
      </c>
      <c r="G477" s="10">
        <v>0</v>
      </c>
      <c r="H477" s="10">
        <v>0.45</v>
      </c>
      <c r="I477" s="10">
        <v>965.9</v>
      </c>
      <c r="J477" s="10">
        <v>0</v>
      </c>
      <c r="K477" s="10">
        <v>0</v>
      </c>
      <c r="L477" s="10">
        <f t="shared" si="41"/>
        <v>1615.46</v>
      </c>
    </row>
    <row r="478" spans="1:12" ht="13" hidden="1" x14ac:dyDescent="0.15">
      <c r="A478" s="46" t="s">
        <v>195</v>
      </c>
      <c r="B478" s="10">
        <v>0</v>
      </c>
      <c r="C478" s="10">
        <v>0</v>
      </c>
      <c r="D478" s="10">
        <v>0</v>
      </c>
      <c r="E478" s="10">
        <v>0</v>
      </c>
      <c r="F478" s="10">
        <v>0</v>
      </c>
      <c r="G478" s="10">
        <v>0</v>
      </c>
      <c r="H478" s="10">
        <v>5000</v>
      </c>
      <c r="I478" s="10">
        <v>0</v>
      </c>
      <c r="J478" s="10">
        <v>0</v>
      </c>
      <c r="K478" s="10">
        <v>0</v>
      </c>
      <c r="L478" s="10">
        <f t="shared" si="41"/>
        <v>5000</v>
      </c>
    </row>
    <row r="479" spans="1:12" ht="13" hidden="1" x14ac:dyDescent="0.15">
      <c r="A479" s="46" t="s">
        <v>119</v>
      </c>
      <c r="B479" s="10">
        <v>762.2</v>
      </c>
      <c r="C479" s="10">
        <v>875.83</v>
      </c>
      <c r="D479" s="10">
        <v>923.83</v>
      </c>
      <c r="E479" s="10">
        <v>838.19</v>
      </c>
      <c r="F479" s="10">
        <v>523.62</v>
      </c>
      <c r="G479" s="10">
        <v>3.39</v>
      </c>
      <c r="H479" s="10">
        <v>0</v>
      </c>
      <c r="I479" s="10">
        <v>0</v>
      </c>
      <c r="J479" s="10">
        <v>0</v>
      </c>
      <c r="K479" s="10">
        <v>0</v>
      </c>
      <c r="L479" s="10">
        <f t="shared" si="41"/>
        <v>3927.06</v>
      </c>
    </row>
    <row r="480" spans="1:12" ht="13" hidden="1" x14ac:dyDescent="0.15">
      <c r="A480" s="46" t="s">
        <v>117</v>
      </c>
      <c r="B480" s="10">
        <v>0</v>
      </c>
      <c r="C480" s="10">
        <v>0</v>
      </c>
      <c r="D480" s="10">
        <v>56.7</v>
      </c>
      <c r="E480" s="10">
        <v>89.9</v>
      </c>
      <c r="F480" s="10">
        <v>0</v>
      </c>
      <c r="G480" s="10">
        <v>922.36</v>
      </c>
      <c r="H480" s="10">
        <v>0</v>
      </c>
      <c r="I480" s="10">
        <v>0</v>
      </c>
      <c r="J480" s="10">
        <v>0</v>
      </c>
      <c r="K480" s="10">
        <v>0</v>
      </c>
      <c r="L480" s="10">
        <f t="shared" si="41"/>
        <v>1068.96</v>
      </c>
    </row>
    <row r="481" spans="1:12" ht="13" hidden="1" x14ac:dyDescent="0.15">
      <c r="A481" s="46" t="s">
        <v>115</v>
      </c>
      <c r="B481" s="10">
        <v>0</v>
      </c>
      <c r="C481" s="10">
        <v>0</v>
      </c>
      <c r="D481" s="10">
        <v>0</v>
      </c>
      <c r="E481" s="10">
        <v>0</v>
      </c>
      <c r="F481" s="10">
        <v>7569.04</v>
      </c>
      <c r="G481" s="10">
        <v>0</v>
      </c>
      <c r="H481" s="10">
        <v>0</v>
      </c>
      <c r="I481" s="10">
        <v>0</v>
      </c>
      <c r="J481" s="10">
        <v>0</v>
      </c>
      <c r="K481" s="10">
        <v>0</v>
      </c>
      <c r="L481" s="10">
        <f t="shared" si="41"/>
        <v>7569.04</v>
      </c>
    </row>
    <row r="482" spans="1:12" ht="13" hidden="1" x14ac:dyDescent="0.15">
      <c r="A482" s="46" t="s">
        <v>110</v>
      </c>
      <c r="B482" s="10">
        <v>160.13999999999999</v>
      </c>
      <c r="C482" s="10">
        <v>0</v>
      </c>
      <c r="D482" s="10">
        <v>77.22</v>
      </c>
      <c r="E482" s="10">
        <v>115.83</v>
      </c>
      <c r="F482" s="10">
        <v>115.83</v>
      </c>
      <c r="G482" s="10">
        <v>115.83</v>
      </c>
      <c r="H482" s="10">
        <v>115.83</v>
      </c>
      <c r="I482" s="10">
        <v>115.83</v>
      </c>
      <c r="J482" s="10">
        <v>115.83</v>
      </c>
      <c r="K482" s="10">
        <v>77.22</v>
      </c>
      <c r="L482" s="10">
        <f t="shared" si="41"/>
        <v>1009.5600000000002</v>
      </c>
    </row>
    <row r="483" spans="1:12" ht="13" hidden="1" x14ac:dyDescent="0.15">
      <c r="A483" s="46" t="s">
        <v>109</v>
      </c>
      <c r="B483" s="10">
        <v>0</v>
      </c>
      <c r="C483" s="10">
        <v>81.98</v>
      </c>
      <c r="D483" s="10">
        <v>9.89</v>
      </c>
      <c r="E483" s="10">
        <v>199</v>
      </c>
      <c r="F483" s="10">
        <v>179.4</v>
      </c>
      <c r="G483" s="10">
        <v>1400.57</v>
      </c>
      <c r="H483" s="10">
        <v>-1346.95</v>
      </c>
      <c r="I483" s="10">
        <v>0</v>
      </c>
      <c r="J483" s="10">
        <v>0</v>
      </c>
      <c r="K483" s="10">
        <v>0</v>
      </c>
      <c r="L483" s="10">
        <f t="shared" si="41"/>
        <v>523.88999999999987</v>
      </c>
    </row>
    <row r="484" spans="1:12" ht="13" hidden="1" x14ac:dyDescent="0.15">
      <c r="A484" s="46" t="s">
        <v>133</v>
      </c>
      <c r="B484" s="10">
        <v>549</v>
      </c>
      <c r="C484" s="10">
        <v>701.57</v>
      </c>
      <c r="D484" s="10">
        <v>0</v>
      </c>
      <c r="E484" s="10">
        <v>0</v>
      </c>
      <c r="F484" s="10">
        <v>5.72</v>
      </c>
      <c r="G484" s="10">
        <v>0</v>
      </c>
      <c r="H484" s="10">
        <v>0</v>
      </c>
      <c r="I484" s="10">
        <v>0</v>
      </c>
      <c r="J484" s="10">
        <v>0</v>
      </c>
      <c r="K484" s="10">
        <v>0</v>
      </c>
      <c r="L484" s="10">
        <f t="shared" si="41"/>
        <v>1256.2900000000002</v>
      </c>
    </row>
    <row r="485" spans="1:12" ht="13" hidden="1" x14ac:dyDescent="0.15">
      <c r="A485" s="46" t="s">
        <v>107</v>
      </c>
      <c r="B485" s="10">
        <v>1480.23</v>
      </c>
      <c r="C485" s="10">
        <v>1459.72</v>
      </c>
      <c r="D485" s="10">
        <v>1297.52</v>
      </c>
      <c r="E485" s="10">
        <v>1907.15</v>
      </c>
      <c r="F485" s="10">
        <v>2650.42</v>
      </c>
      <c r="G485" s="10">
        <v>1638.71</v>
      </c>
      <c r="H485" s="10">
        <v>1431.01</v>
      </c>
      <c r="I485" s="10">
        <v>895.14</v>
      </c>
      <c r="J485" s="10">
        <v>418.4</v>
      </c>
      <c r="K485" s="10">
        <v>312.67</v>
      </c>
      <c r="L485" s="10">
        <f t="shared" si="41"/>
        <v>13490.97</v>
      </c>
    </row>
    <row r="486" spans="1:12" ht="13" hidden="1" x14ac:dyDescent="0.15">
      <c r="A486" s="46" t="s">
        <v>105</v>
      </c>
      <c r="B486" s="10">
        <v>65176.63</v>
      </c>
      <c r="C486" s="10">
        <v>79393.81</v>
      </c>
      <c r="D486" s="10">
        <v>109560.44</v>
      </c>
      <c r="E486" s="10">
        <v>104293.97</v>
      </c>
      <c r="F486" s="10">
        <v>89808.72</v>
      </c>
      <c r="G486" s="10">
        <v>52075.32</v>
      </c>
      <c r="H486" s="10">
        <v>10906.65</v>
      </c>
      <c r="I486" s="10">
        <v>4249.9799999999996</v>
      </c>
      <c r="J486" s="10">
        <v>4250.0200000000004</v>
      </c>
      <c r="K486" s="10">
        <v>2833.36</v>
      </c>
      <c r="L486" s="10">
        <f t="shared" si="41"/>
        <v>522548.89999999997</v>
      </c>
    </row>
    <row r="487" spans="1:12" ht="13" hidden="1" x14ac:dyDescent="0.15">
      <c r="A487" s="46" t="s">
        <v>104</v>
      </c>
      <c r="B487" s="10">
        <v>163.43</v>
      </c>
      <c r="C487" s="10">
        <v>0</v>
      </c>
      <c r="D487" s="10">
        <v>19.59</v>
      </c>
      <c r="E487" s="10">
        <v>7502.85</v>
      </c>
      <c r="F487" s="10">
        <v>0</v>
      </c>
      <c r="G487" s="10">
        <v>0</v>
      </c>
      <c r="H487" s="10">
        <v>0</v>
      </c>
      <c r="I487" s="10">
        <v>0</v>
      </c>
      <c r="J487" s="10">
        <v>0</v>
      </c>
      <c r="K487" s="10">
        <v>0</v>
      </c>
      <c r="L487" s="10">
        <f t="shared" si="41"/>
        <v>7685.8700000000008</v>
      </c>
    </row>
    <row r="488" spans="1:12" ht="13" hidden="1" x14ac:dyDescent="0.15">
      <c r="A488" s="46" t="s">
        <v>103</v>
      </c>
      <c r="B488" s="10">
        <v>1288.46</v>
      </c>
      <c r="C488" s="10">
        <v>1949.19</v>
      </c>
      <c r="D488" s="10">
        <v>5950.02</v>
      </c>
      <c r="E488" s="10">
        <v>21035.66</v>
      </c>
      <c r="F488" s="10">
        <v>12322.02</v>
      </c>
      <c r="G488" s="10">
        <v>7615.46</v>
      </c>
      <c r="H488" s="10">
        <v>0</v>
      </c>
      <c r="I488" s="10">
        <v>1727.63</v>
      </c>
      <c r="J488" s="10">
        <v>1180.0899999999999</v>
      </c>
      <c r="K488" s="10">
        <v>0</v>
      </c>
      <c r="L488" s="10">
        <f t="shared" si="41"/>
        <v>53068.53</v>
      </c>
    </row>
    <row r="489" spans="1:12" ht="13" hidden="1" x14ac:dyDescent="0.15">
      <c r="A489" s="46" t="s">
        <v>101</v>
      </c>
      <c r="B489" s="10">
        <v>11130</v>
      </c>
      <c r="C489" s="10">
        <v>4720</v>
      </c>
      <c r="D489" s="10">
        <v>44680</v>
      </c>
      <c r="E489" s="10">
        <v>42545</v>
      </c>
      <c r="F489" s="10">
        <v>13750</v>
      </c>
      <c r="G489" s="10">
        <v>0</v>
      </c>
      <c r="H489" s="10">
        <v>0</v>
      </c>
      <c r="I489" s="10">
        <v>1376</v>
      </c>
      <c r="J489" s="10">
        <v>1664.46</v>
      </c>
      <c r="K489" s="10">
        <v>1626.47</v>
      </c>
      <c r="L489" s="10">
        <f t="shared" si="41"/>
        <v>121491.93000000001</v>
      </c>
    </row>
    <row r="490" spans="1:12" ht="13" hidden="1" x14ac:dyDescent="0.15">
      <c r="A490" s="46" t="s">
        <v>196</v>
      </c>
      <c r="B490" s="10">
        <v>0</v>
      </c>
      <c r="C490" s="10">
        <v>0</v>
      </c>
      <c r="D490" s="10">
        <v>2273.71</v>
      </c>
      <c r="E490" s="10">
        <v>0</v>
      </c>
      <c r="F490" s="10">
        <v>0</v>
      </c>
      <c r="G490" s="10">
        <v>0</v>
      </c>
      <c r="H490" s="10">
        <v>0</v>
      </c>
      <c r="I490" s="10">
        <v>0</v>
      </c>
      <c r="J490" s="10">
        <v>0</v>
      </c>
      <c r="K490" s="10">
        <v>0</v>
      </c>
      <c r="L490" s="10">
        <f t="shared" si="41"/>
        <v>2273.71</v>
      </c>
    </row>
    <row r="491" spans="1:12" ht="13" hidden="1" x14ac:dyDescent="0.15">
      <c r="A491" s="46" t="s">
        <v>197</v>
      </c>
      <c r="B491" s="10">
        <v>17421.61</v>
      </c>
      <c r="C491" s="10">
        <v>0</v>
      </c>
      <c r="D491" s="10">
        <v>0</v>
      </c>
      <c r="E491" s="10">
        <v>0</v>
      </c>
      <c r="F491" s="10">
        <v>0</v>
      </c>
      <c r="G491" s="10">
        <v>0</v>
      </c>
      <c r="H491" s="10">
        <v>0</v>
      </c>
      <c r="I491" s="10">
        <v>0</v>
      </c>
      <c r="J491" s="10">
        <v>0</v>
      </c>
      <c r="K491" s="10">
        <v>0</v>
      </c>
      <c r="L491" s="10">
        <f t="shared" si="41"/>
        <v>17421.61</v>
      </c>
    </row>
    <row r="492" spans="1:12" ht="13" hidden="1" x14ac:dyDescent="0.15">
      <c r="A492" s="46" t="s">
        <v>198</v>
      </c>
      <c r="B492" s="10">
        <v>0</v>
      </c>
      <c r="C492" s="10">
        <v>0</v>
      </c>
      <c r="D492" s="10">
        <v>0</v>
      </c>
      <c r="E492" s="10">
        <v>4044.25</v>
      </c>
      <c r="F492" s="10">
        <v>0</v>
      </c>
      <c r="G492" s="10">
        <v>0</v>
      </c>
      <c r="H492" s="10">
        <v>0</v>
      </c>
      <c r="I492" s="10">
        <v>0</v>
      </c>
      <c r="J492" s="10">
        <v>0</v>
      </c>
      <c r="K492" s="10">
        <v>0</v>
      </c>
      <c r="L492" s="10">
        <f t="shared" si="41"/>
        <v>4044.25</v>
      </c>
    </row>
    <row r="493" spans="1:12" ht="13" hidden="1" x14ac:dyDescent="0.15">
      <c r="A493" s="46" t="s">
        <v>199</v>
      </c>
      <c r="B493" s="10">
        <v>784.99</v>
      </c>
      <c r="C493" s="10">
        <v>13711.53</v>
      </c>
      <c r="D493" s="10">
        <v>1000</v>
      </c>
      <c r="E493" s="10">
        <v>457029.2</v>
      </c>
      <c r="F493" s="10">
        <v>230959.81</v>
      </c>
      <c r="G493" s="10">
        <v>161933.14000000001</v>
      </c>
      <c r="H493" s="10">
        <v>0</v>
      </c>
      <c r="I493" s="10">
        <v>0</v>
      </c>
      <c r="J493" s="10">
        <v>0</v>
      </c>
      <c r="K493" s="10">
        <v>0</v>
      </c>
      <c r="L493" s="10">
        <f t="shared" si="41"/>
        <v>865418.67</v>
      </c>
    </row>
    <row r="494" spans="1:12" ht="13" hidden="1" x14ac:dyDescent="0.15">
      <c r="A494" s="46" t="s">
        <v>100</v>
      </c>
      <c r="B494" s="10">
        <v>23064.5</v>
      </c>
      <c r="C494" s="10">
        <v>4236.34</v>
      </c>
      <c r="D494" s="10">
        <v>40496.519999999997</v>
      </c>
      <c r="E494" s="10">
        <v>94812.56</v>
      </c>
      <c r="F494" s="10">
        <v>10474.74</v>
      </c>
      <c r="G494" s="10">
        <v>229.75</v>
      </c>
      <c r="H494" s="10">
        <v>5404.51</v>
      </c>
      <c r="I494" s="10">
        <v>1626.18</v>
      </c>
      <c r="J494" s="10">
        <v>0</v>
      </c>
      <c r="K494" s="10">
        <v>0</v>
      </c>
      <c r="L494" s="10">
        <f t="shared" si="41"/>
        <v>180345.09999999998</v>
      </c>
    </row>
    <row r="495" spans="1:12" ht="13" hidden="1" x14ac:dyDescent="0.15">
      <c r="A495" s="46" t="s">
        <v>200</v>
      </c>
      <c r="B495" s="10">
        <v>28334.58</v>
      </c>
      <c r="C495" s="10">
        <v>52434.239999999998</v>
      </c>
      <c r="D495" s="10">
        <v>48879.02</v>
      </c>
      <c r="E495" s="10">
        <v>65954.31</v>
      </c>
      <c r="F495" s="10">
        <v>56945.82</v>
      </c>
      <c r="G495" s="10">
        <v>28787.48</v>
      </c>
      <c r="H495" s="10">
        <v>6083.37</v>
      </c>
      <c r="I495" s="10">
        <v>28478.85</v>
      </c>
      <c r="J495" s="10">
        <v>23633.5</v>
      </c>
      <c r="K495" s="10">
        <v>95.5</v>
      </c>
      <c r="L495" s="10">
        <f t="shared" si="41"/>
        <v>339626.67</v>
      </c>
    </row>
    <row r="496" spans="1:12" ht="13" hidden="1" x14ac:dyDescent="0.15">
      <c r="A496" s="46" t="s">
        <v>201</v>
      </c>
      <c r="B496" s="10">
        <v>137148.95000000001</v>
      </c>
      <c r="C496" s="10">
        <v>29810.5</v>
      </c>
      <c r="D496" s="10">
        <v>140833.75</v>
      </c>
      <c r="E496" s="10">
        <v>64645.22</v>
      </c>
      <c r="F496" s="10">
        <v>73478.740000000005</v>
      </c>
      <c r="G496" s="10">
        <v>1861.32</v>
      </c>
      <c r="H496" s="10">
        <v>4922.6400000000003</v>
      </c>
      <c r="I496" s="10">
        <v>2865.73</v>
      </c>
      <c r="J496" s="10">
        <v>0</v>
      </c>
      <c r="K496" s="10">
        <v>0</v>
      </c>
      <c r="L496" s="10">
        <f t="shared" si="41"/>
        <v>455566.85000000003</v>
      </c>
    </row>
    <row r="497" spans="1:12" ht="13" hidden="1" x14ac:dyDescent="0.15">
      <c r="A497" s="46" t="s">
        <v>99</v>
      </c>
      <c r="B497" s="10">
        <v>1691333.48</v>
      </c>
      <c r="C497" s="10">
        <v>1122141.83</v>
      </c>
      <c r="D497" s="10">
        <v>1341338.78</v>
      </c>
      <c r="E497" s="10">
        <v>2246441.52</v>
      </c>
      <c r="F497" s="10">
        <v>405772.79999999999</v>
      </c>
      <c r="G497" s="10">
        <v>152666.06</v>
      </c>
      <c r="H497" s="10">
        <v>12278.86</v>
      </c>
      <c r="I497" s="10">
        <v>40763.72</v>
      </c>
      <c r="J497" s="10">
        <v>-4320.0200000000004</v>
      </c>
      <c r="K497" s="10">
        <v>-4500.13</v>
      </c>
      <c r="L497" s="10">
        <f t="shared" si="41"/>
        <v>7003916.8999999994</v>
      </c>
    </row>
    <row r="498" spans="1:12" ht="13" hidden="1" x14ac:dyDescent="0.15">
      <c r="A498" s="46" t="s">
        <v>202</v>
      </c>
      <c r="B498" s="10">
        <v>173934.62</v>
      </c>
      <c r="C498" s="10">
        <v>164632.87</v>
      </c>
      <c r="D498" s="10">
        <v>173924.33</v>
      </c>
      <c r="E498" s="10">
        <v>197146.4</v>
      </c>
      <c r="F498" s="10">
        <v>198681.08</v>
      </c>
      <c r="G498" s="10">
        <v>61172.97</v>
      </c>
      <c r="H498" s="10">
        <v>0</v>
      </c>
      <c r="I498" s="10">
        <v>12309.34</v>
      </c>
      <c r="J498" s="10">
        <v>24617.24</v>
      </c>
      <c r="K498" s="10">
        <v>3.77</v>
      </c>
      <c r="L498" s="10">
        <f t="shared" si="41"/>
        <v>1006422.6199999999</v>
      </c>
    </row>
    <row r="499" spans="1:12" ht="13" hidden="1" x14ac:dyDescent="0.15">
      <c r="A499" s="46" t="s">
        <v>203</v>
      </c>
      <c r="B499" s="10">
        <v>113705.7</v>
      </c>
      <c r="C499" s="10">
        <v>261504.56</v>
      </c>
      <c r="D499" s="10">
        <v>11867.54</v>
      </c>
      <c r="E499" s="10">
        <v>12324.17</v>
      </c>
      <c r="F499" s="10">
        <v>10720.93</v>
      </c>
      <c r="G499" s="10">
        <v>10000</v>
      </c>
      <c r="H499" s="10">
        <v>0</v>
      </c>
      <c r="I499" s="10">
        <v>5718.75</v>
      </c>
      <c r="J499" s="10">
        <v>6872.87</v>
      </c>
      <c r="K499" s="10">
        <v>0</v>
      </c>
      <c r="L499" s="10">
        <f t="shared" si="41"/>
        <v>432714.51999999996</v>
      </c>
    </row>
    <row r="500" spans="1:12" ht="13" hidden="1" x14ac:dyDescent="0.15">
      <c r="A500" s="46" t="s">
        <v>132</v>
      </c>
      <c r="B500" s="10">
        <v>48694.63</v>
      </c>
      <c r="C500" s="10">
        <v>34419.620000000003</v>
      </c>
      <c r="D500" s="10">
        <v>34304.61</v>
      </c>
      <c r="E500" s="10">
        <v>28367.38</v>
      </c>
      <c r="F500" s="10">
        <v>23670.71</v>
      </c>
      <c r="G500" s="10">
        <v>22520.55</v>
      </c>
      <c r="H500" s="10">
        <v>10485.549999999999</v>
      </c>
      <c r="I500" s="10">
        <v>14125.97</v>
      </c>
      <c r="J500" s="10">
        <v>9470.3700000000008</v>
      </c>
      <c r="K500" s="10">
        <v>2500</v>
      </c>
      <c r="L500" s="10">
        <f t="shared" si="41"/>
        <v>228559.38999999996</v>
      </c>
    </row>
    <row r="501" spans="1:12" ht="13" hidden="1" x14ac:dyDescent="0.15">
      <c r="A501" s="46" t="s">
        <v>98</v>
      </c>
      <c r="B501" s="10">
        <v>210.95</v>
      </c>
      <c r="C501" s="10">
        <v>747</v>
      </c>
      <c r="D501" s="10">
        <v>0</v>
      </c>
      <c r="E501" s="10">
        <v>0</v>
      </c>
      <c r="F501" s="10">
        <v>4875.03</v>
      </c>
      <c r="G501" s="10">
        <v>0</v>
      </c>
      <c r="H501" s="10">
        <v>0</v>
      </c>
      <c r="I501" s="10">
        <v>0</v>
      </c>
      <c r="J501" s="10">
        <v>0</v>
      </c>
      <c r="K501" s="10">
        <v>0</v>
      </c>
      <c r="L501" s="10">
        <f t="shared" ref="L501:L521" si="42">SUM(B501:K501)</f>
        <v>5832.98</v>
      </c>
    </row>
    <row r="502" spans="1:12" ht="13" hidden="1" x14ac:dyDescent="0.15">
      <c r="A502" s="46" t="s">
        <v>95</v>
      </c>
      <c r="B502" s="10">
        <v>360.91</v>
      </c>
      <c r="C502" s="10">
        <v>0</v>
      </c>
      <c r="D502" s="10">
        <v>0</v>
      </c>
      <c r="E502" s="10">
        <v>0</v>
      </c>
      <c r="F502" s="10">
        <v>0</v>
      </c>
      <c r="G502" s="10">
        <v>0</v>
      </c>
      <c r="H502" s="10">
        <v>1310.73</v>
      </c>
      <c r="I502" s="10">
        <v>922.01</v>
      </c>
      <c r="J502" s="10">
        <v>499.1</v>
      </c>
      <c r="K502" s="10">
        <v>379.59</v>
      </c>
      <c r="L502" s="10">
        <f t="shared" si="42"/>
        <v>3472.34</v>
      </c>
    </row>
    <row r="503" spans="1:12" ht="13" hidden="1" x14ac:dyDescent="0.15">
      <c r="A503" s="46" t="s">
        <v>94</v>
      </c>
      <c r="B503" s="10">
        <v>0</v>
      </c>
      <c r="C503" s="10">
        <v>0</v>
      </c>
      <c r="D503" s="10">
        <v>0</v>
      </c>
      <c r="E503" s="10">
        <v>88.54</v>
      </c>
      <c r="F503" s="10">
        <v>219.21</v>
      </c>
      <c r="G503" s="10">
        <v>-219.21</v>
      </c>
      <c r="H503" s="10">
        <v>374.11</v>
      </c>
      <c r="I503" s="10">
        <v>362.75</v>
      </c>
      <c r="J503" s="10">
        <v>511.04</v>
      </c>
      <c r="K503" s="10">
        <v>0</v>
      </c>
      <c r="L503" s="10">
        <f t="shared" si="42"/>
        <v>1336.44</v>
      </c>
    </row>
    <row r="504" spans="1:12" ht="13" hidden="1" x14ac:dyDescent="0.15">
      <c r="A504" s="46" t="s">
        <v>93</v>
      </c>
      <c r="B504" s="10">
        <v>18475.23</v>
      </c>
      <c r="C504" s="10">
        <v>9222.4699999999993</v>
      </c>
      <c r="D504" s="10">
        <v>12620.76</v>
      </c>
      <c r="E504" s="10">
        <v>25806.53</v>
      </c>
      <c r="F504" s="10">
        <v>5356.39</v>
      </c>
      <c r="G504" s="10">
        <v>6654.72</v>
      </c>
      <c r="H504" s="10">
        <v>12752.58</v>
      </c>
      <c r="I504" s="10">
        <v>16952.080000000002</v>
      </c>
      <c r="J504" s="10">
        <v>2248.8200000000002</v>
      </c>
      <c r="K504" s="10">
        <v>11356.56</v>
      </c>
      <c r="L504" s="10">
        <f t="shared" si="42"/>
        <v>121446.14</v>
      </c>
    </row>
    <row r="505" spans="1:12" ht="13" hidden="1" x14ac:dyDescent="0.15">
      <c r="A505" s="46" t="s">
        <v>91</v>
      </c>
      <c r="B505" s="10">
        <v>3641.98</v>
      </c>
      <c r="C505" s="10">
        <v>2825.59</v>
      </c>
      <c r="D505" s="10">
        <v>3935.98</v>
      </c>
      <c r="E505" s="10">
        <v>13019.31</v>
      </c>
      <c r="F505" s="10">
        <v>351.68</v>
      </c>
      <c r="G505" s="10">
        <v>2080.59</v>
      </c>
      <c r="H505" s="10">
        <v>2257.67</v>
      </c>
      <c r="I505" s="10">
        <v>5030.53</v>
      </c>
      <c r="J505" s="10">
        <v>852.77</v>
      </c>
      <c r="K505" s="10">
        <v>2810.02</v>
      </c>
      <c r="L505" s="10">
        <f t="shared" si="42"/>
        <v>36806.119999999995</v>
      </c>
    </row>
    <row r="506" spans="1:12" ht="13" hidden="1" x14ac:dyDescent="0.15">
      <c r="A506" s="46" t="s">
        <v>90</v>
      </c>
      <c r="B506" s="10">
        <v>13385.83</v>
      </c>
      <c r="C506" s="10">
        <v>19074.48</v>
      </c>
      <c r="D506" s="10">
        <v>2720.53</v>
      </c>
      <c r="E506" s="10">
        <v>15963.17</v>
      </c>
      <c r="F506" s="10">
        <v>5380.64</v>
      </c>
      <c r="G506" s="10">
        <v>14748.07</v>
      </c>
      <c r="H506" s="10">
        <v>6320.47</v>
      </c>
      <c r="I506" s="10">
        <v>15675.03</v>
      </c>
      <c r="J506" s="10">
        <v>8665.75</v>
      </c>
      <c r="K506" s="10">
        <v>8556.58</v>
      </c>
      <c r="L506" s="10">
        <f t="shared" si="42"/>
        <v>110490.55</v>
      </c>
    </row>
    <row r="507" spans="1:12" ht="13" hidden="1" x14ac:dyDescent="0.15">
      <c r="A507" s="46" t="s">
        <v>89</v>
      </c>
      <c r="B507" s="10">
        <v>689.23</v>
      </c>
      <c r="C507" s="10">
        <v>1228.29</v>
      </c>
      <c r="D507" s="10">
        <v>-1164.51</v>
      </c>
      <c r="E507" s="10">
        <v>-790.03</v>
      </c>
      <c r="F507" s="10">
        <v>603.09</v>
      </c>
      <c r="G507" s="10">
        <v>513.38</v>
      </c>
      <c r="H507" s="10">
        <v>2304.14</v>
      </c>
      <c r="I507" s="10">
        <v>-1425.19</v>
      </c>
      <c r="J507" s="10">
        <v>-1953.25</v>
      </c>
      <c r="K507" s="10">
        <v>-4790.8999999999996</v>
      </c>
      <c r="L507" s="10">
        <f t="shared" si="42"/>
        <v>-4785.75</v>
      </c>
    </row>
    <row r="508" spans="1:12" ht="13" hidden="1" x14ac:dyDescent="0.15">
      <c r="A508" s="46" t="s">
        <v>88</v>
      </c>
      <c r="B508" s="10">
        <v>1329.37</v>
      </c>
      <c r="C508" s="10">
        <v>1145.1099999999999</v>
      </c>
      <c r="D508" s="10">
        <v>1359.54</v>
      </c>
      <c r="E508" s="10">
        <v>1224.73</v>
      </c>
      <c r="F508" s="10">
        <v>815.48</v>
      </c>
      <c r="G508" s="10">
        <v>5155.62</v>
      </c>
      <c r="H508" s="10">
        <v>15333.8</v>
      </c>
      <c r="I508" s="10">
        <v>16948.86</v>
      </c>
      <c r="J508" s="10">
        <v>16594.669999999998</v>
      </c>
      <c r="K508" s="10">
        <v>11938.7</v>
      </c>
      <c r="L508" s="10">
        <f t="shared" si="42"/>
        <v>71845.87999999999</v>
      </c>
    </row>
    <row r="509" spans="1:12" ht="13" hidden="1" x14ac:dyDescent="0.15">
      <c r="A509" s="46" t="s">
        <v>87</v>
      </c>
      <c r="B509" s="10">
        <v>0</v>
      </c>
      <c r="C509" s="10">
        <v>0</v>
      </c>
      <c r="D509" s="10">
        <v>0</v>
      </c>
      <c r="E509" s="10">
        <v>0</v>
      </c>
      <c r="F509" s="10">
        <v>0</v>
      </c>
      <c r="G509" s="10">
        <v>522.91999999999996</v>
      </c>
      <c r="H509" s="10">
        <v>502.8</v>
      </c>
      <c r="I509" s="10">
        <v>500.06</v>
      </c>
      <c r="J509" s="10">
        <v>342.12</v>
      </c>
      <c r="K509" s="10">
        <v>0</v>
      </c>
      <c r="L509" s="10">
        <f t="shared" si="42"/>
        <v>1867.9</v>
      </c>
    </row>
    <row r="510" spans="1:12" ht="13" hidden="1" x14ac:dyDescent="0.15">
      <c r="A510" s="46" t="s">
        <v>86</v>
      </c>
      <c r="B510" s="10">
        <v>4618.2700000000004</v>
      </c>
      <c r="C510" s="10">
        <v>5515.77</v>
      </c>
      <c r="D510" s="10">
        <v>5787.7</v>
      </c>
      <c r="E510" s="10">
        <v>5376.82</v>
      </c>
      <c r="F510" s="10">
        <v>3341.55</v>
      </c>
      <c r="G510" s="10">
        <v>3388.71</v>
      </c>
      <c r="H510" s="10">
        <v>3223.76</v>
      </c>
      <c r="I510" s="10">
        <v>3217.79</v>
      </c>
      <c r="J510" s="10">
        <v>3525.21</v>
      </c>
      <c r="K510" s="10">
        <v>0</v>
      </c>
      <c r="L510" s="10">
        <f t="shared" si="42"/>
        <v>37995.58</v>
      </c>
    </row>
    <row r="511" spans="1:12" ht="13" hidden="1" x14ac:dyDescent="0.15">
      <c r="A511" s="46" t="s">
        <v>85</v>
      </c>
      <c r="B511" s="10">
        <v>14031.06</v>
      </c>
      <c r="C511" s="10">
        <v>15900.49</v>
      </c>
      <c r="D511" s="10">
        <v>21285.65</v>
      </c>
      <c r="E511" s="10">
        <v>15124.5</v>
      </c>
      <c r="F511" s="10">
        <v>9722.75</v>
      </c>
      <c r="G511" s="10">
        <v>9740.44</v>
      </c>
      <c r="H511" s="10">
        <v>9320.19</v>
      </c>
      <c r="I511" s="10">
        <v>9256.75</v>
      </c>
      <c r="J511" s="10">
        <v>9665.58</v>
      </c>
      <c r="K511" s="10">
        <v>0</v>
      </c>
      <c r="L511" s="10">
        <f t="shared" si="42"/>
        <v>114047.41</v>
      </c>
    </row>
    <row r="512" spans="1:12" ht="13" hidden="1" x14ac:dyDescent="0.15">
      <c r="A512" s="46" t="s">
        <v>84</v>
      </c>
      <c r="B512" s="10">
        <v>193.36</v>
      </c>
      <c r="C512" s="10">
        <v>279.27</v>
      </c>
      <c r="D512" s="10">
        <v>278.72000000000003</v>
      </c>
      <c r="E512" s="10">
        <v>145.01</v>
      </c>
      <c r="F512" s="10">
        <v>78.260000000000005</v>
      </c>
      <c r="G512" s="10">
        <v>86.83</v>
      </c>
      <c r="H512" s="10">
        <v>100.48</v>
      </c>
      <c r="I512" s="10">
        <v>113.18</v>
      </c>
      <c r="J512" s="10">
        <v>114.08</v>
      </c>
      <c r="K512" s="10">
        <v>78.84</v>
      </c>
      <c r="L512" s="10">
        <f t="shared" si="42"/>
        <v>1468.03</v>
      </c>
    </row>
    <row r="513" spans="1:12" ht="13" hidden="1" x14ac:dyDescent="0.15">
      <c r="A513" s="46" t="s">
        <v>83</v>
      </c>
      <c r="B513" s="10">
        <v>27403.61</v>
      </c>
      <c r="C513" s="10">
        <v>33735.480000000003</v>
      </c>
      <c r="D513" s="10">
        <v>26522.01</v>
      </c>
      <c r="E513" s="10">
        <v>13282.44</v>
      </c>
      <c r="F513" s="10">
        <v>21180.78</v>
      </c>
      <c r="G513" s="10">
        <v>16893.919999999998</v>
      </c>
      <c r="H513" s="10">
        <v>197936.42</v>
      </c>
      <c r="I513" s="10">
        <v>11565.57</v>
      </c>
      <c r="J513" s="10">
        <v>12234.26</v>
      </c>
      <c r="K513" s="10">
        <v>988.81</v>
      </c>
      <c r="L513" s="10">
        <f t="shared" si="42"/>
        <v>361743.30000000005</v>
      </c>
    </row>
    <row r="514" spans="1:12" ht="13" hidden="1" x14ac:dyDescent="0.15">
      <c r="A514" s="46" t="s">
        <v>82</v>
      </c>
      <c r="B514" s="10">
        <v>38654.53</v>
      </c>
      <c r="C514" s="10">
        <v>42819.39</v>
      </c>
      <c r="D514" s="10">
        <v>42544.4</v>
      </c>
      <c r="E514" s="10">
        <v>24391.62</v>
      </c>
      <c r="F514" s="10">
        <v>12776.73</v>
      </c>
      <c r="G514" s="10">
        <v>7104.61</v>
      </c>
      <c r="H514" s="10">
        <v>9187.74</v>
      </c>
      <c r="I514" s="10">
        <v>11607.18</v>
      </c>
      <c r="J514" s="10">
        <v>17639.73</v>
      </c>
      <c r="K514" s="10">
        <v>10956.02</v>
      </c>
      <c r="L514" s="10">
        <f t="shared" si="42"/>
        <v>217681.94999999998</v>
      </c>
    </row>
    <row r="515" spans="1:12" ht="13" hidden="1" x14ac:dyDescent="0.15">
      <c r="A515" s="46" t="s">
        <v>81</v>
      </c>
      <c r="B515" s="10">
        <v>0</v>
      </c>
      <c r="C515" s="10">
        <v>7680.73</v>
      </c>
      <c r="D515" s="10">
        <v>9873.32</v>
      </c>
      <c r="E515" s="10">
        <v>5942.63</v>
      </c>
      <c r="F515" s="10">
        <v>5009.17</v>
      </c>
      <c r="G515" s="10">
        <v>3361.04</v>
      </c>
      <c r="H515" s="10">
        <v>2267.29</v>
      </c>
      <c r="I515" s="10">
        <v>216.66</v>
      </c>
      <c r="J515" s="10">
        <v>799.18</v>
      </c>
      <c r="K515" s="10">
        <v>566.94000000000005</v>
      </c>
      <c r="L515" s="10">
        <f t="shared" si="42"/>
        <v>35716.960000000006</v>
      </c>
    </row>
    <row r="516" spans="1:12" ht="13" hidden="1" x14ac:dyDescent="0.15">
      <c r="A516" s="46" t="s">
        <v>77</v>
      </c>
      <c r="B516" s="10">
        <v>0</v>
      </c>
      <c r="C516" s="10">
        <v>0</v>
      </c>
      <c r="D516" s="10">
        <v>13100</v>
      </c>
      <c r="E516" s="10">
        <v>-13100</v>
      </c>
      <c r="F516" s="10">
        <v>750</v>
      </c>
      <c r="G516" s="10">
        <v>0</v>
      </c>
      <c r="H516" s="10">
        <v>0</v>
      </c>
      <c r="I516" s="10">
        <v>0</v>
      </c>
      <c r="J516" s="10">
        <v>0</v>
      </c>
      <c r="K516" s="10">
        <v>0</v>
      </c>
      <c r="L516" s="10">
        <f t="shared" si="42"/>
        <v>750</v>
      </c>
    </row>
    <row r="517" spans="1:12" ht="13" hidden="1" x14ac:dyDescent="0.15">
      <c r="A517" s="46" t="s">
        <v>76</v>
      </c>
      <c r="B517" s="10">
        <v>0</v>
      </c>
      <c r="C517" s="10">
        <v>0</v>
      </c>
      <c r="D517" s="10">
        <v>0</v>
      </c>
      <c r="E517" s="10">
        <v>0</v>
      </c>
      <c r="F517" s="10">
        <v>20000</v>
      </c>
      <c r="G517" s="10">
        <v>0</v>
      </c>
      <c r="H517" s="10">
        <v>10673.1</v>
      </c>
      <c r="I517" s="10">
        <v>0</v>
      </c>
      <c r="J517" s="10">
        <v>0</v>
      </c>
      <c r="K517" s="10">
        <v>0</v>
      </c>
      <c r="L517" s="10">
        <f t="shared" si="42"/>
        <v>30673.1</v>
      </c>
    </row>
    <row r="518" spans="1:12" ht="13" hidden="1" x14ac:dyDescent="0.15">
      <c r="A518" s="46" t="s">
        <v>75</v>
      </c>
      <c r="B518" s="10">
        <v>0</v>
      </c>
      <c r="C518" s="10">
        <v>0</v>
      </c>
      <c r="D518" s="10">
        <v>0</v>
      </c>
      <c r="E518" s="10">
        <v>996.71</v>
      </c>
      <c r="F518" s="10">
        <v>0</v>
      </c>
      <c r="G518" s="10">
        <v>0</v>
      </c>
      <c r="H518" s="10">
        <v>0</v>
      </c>
      <c r="I518" s="10">
        <v>0</v>
      </c>
      <c r="J518" s="10">
        <v>0</v>
      </c>
      <c r="K518" s="10">
        <v>0</v>
      </c>
      <c r="L518" s="10">
        <f t="shared" si="42"/>
        <v>996.71</v>
      </c>
    </row>
    <row r="519" spans="1:12" ht="13" hidden="1" x14ac:dyDescent="0.15">
      <c r="A519" s="46" t="s">
        <v>74</v>
      </c>
      <c r="B519" s="10">
        <v>50124.77</v>
      </c>
      <c r="C519" s="10">
        <v>52816.41</v>
      </c>
      <c r="D519" s="10">
        <v>75272.350000000006</v>
      </c>
      <c r="E519" s="10">
        <v>65462.14</v>
      </c>
      <c r="F519" s="10">
        <v>42168.34</v>
      </c>
      <c r="G519" s="10">
        <v>43067.87</v>
      </c>
      <c r="H519" s="10">
        <v>14949.76</v>
      </c>
      <c r="I519" s="10">
        <v>23711</v>
      </c>
      <c r="J519" s="10">
        <v>35901.54</v>
      </c>
      <c r="K519" s="10">
        <v>-7024.53</v>
      </c>
      <c r="L519" s="10">
        <f t="shared" si="42"/>
        <v>396449.64999999997</v>
      </c>
    </row>
    <row r="520" spans="1:12" ht="13" hidden="1" x14ac:dyDescent="0.15">
      <c r="A520" s="46" t="s">
        <v>73</v>
      </c>
      <c r="B520" s="10">
        <v>7988.45</v>
      </c>
      <c r="C520" s="10">
        <v>8563.74</v>
      </c>
      <c r="D520" s="10">
        <v>-6606.66</v>
      </c>
      <c r="E520" s="10">
        <v>1554.11</v>
      </c>
      <c r="F520" s="10">
        <v>4408.8900000000003</v>
      </c>
      <c r="G520" s="10">
        <v>1056.6400000000001</v>
      </c>
      <c r="H520" s="10">
        <v>-6947.94</v>
      </c>
      <c r="I520" s="10">
        <v>3058.67</v>
      </c>
      <c r="J520" s="10">
        <v>-2338.0500000000002</v>
      </c>
      <c r="K520" s="10">
        <v>-8967.93</v>
      </c>
      <c r="L520" s="10">
        <f t="shared" si="42"/>
        <v>1769.9199999999983</v>
      </c>
    </row>
    <row r="521" spans="1:12" ht="13" hidden="1" x14ac:dyDescent="0.15">
      <c r="A521" s="46" t="s">
        <v>71</v>
      </c>
      <c r="B521" s="10">
        <v>295613</v>
      </c>
      <c r="C521" s="10">
        <v>322107.83</v>
      </c>
      <c r="D521" s="10">
        <v>370881.79</v>
      </c>
      <c r="E521" s="10">
        <v>266135.94</v>
      </c>
      <c r="F521" s="10">
        <v>156641.01</v>
      </c>
      <c r="G521" s="10">
        <v>146605.14000000001</v>
      </c>
      <c r="H521" s="10">
        <v>104123.25</v>
      </c>
      <c r="I521" s="10">
        <v>125685.77</v>
      </c>
      <c r="J521" s="10">
        <v>129455.83</v>
      </c>
      <c r="K521" s="10">
        <v>88863.51</v>
      </c>
      <c r="L521" s="10">
        <f t="shared" si="42"/>
        <v>2006113.07</v>
      </c>
    </row>
    <row r="522" spans="1:12" ht="13" hidden="1" x14ac:dyDescent="0.15">
      <c r="A522" s="47" t="s">
        <v>204</v>
      </c>
      <c r="B522" s="16">
        <f t="shared" ref="B522:L522" si="43">SUM(B469:B521)</f>
        <v>2871978.0100000002</v>
      </c>
      <c r="C522" s="16">
        <f t="shared" si="43"/>
        <v>2393639.52</v>
      </c>
      <c r="D522" s="16">
        <f t="shared" si="43"/>
        <v>2638553.7000000002</v>
      </c>
      <c r="E522" s="16">
        <f t="shared" si="43"/>
        <v>3858298.7299999995</v>
      </c>
      <c r="F522" s="16">
        <f t="shared" si="43"/>
        <v>1824945.6599999995</v>
      </c>
      <c r="G522" s="16">
        <f t="shared" si="43"/>
        <v>811633.6</v>
      </c>
      <c r="H522" s="16">
        <f t="shared" si="43"/>
        <v>487805.17</v>
      </c>
      <c r="I522" s="16">
        <f t="shared" si="43"/>
        <v>410880.98</v>
      </c>
      <c r="J522" s="16">
        <f t="shared" si="43"/>
        <v>332535.54000000004</v>
      </c>
      <c r="K522" s="16">
        <f t="shared" si="43"/>
        <v>135073.04999999999</v>
      </c>
      <c r="L522" s="16">
        <f t="shared" si="43"/>
        <v>15765343.960000001</v>
      </c>
    </row>
    <row r="523" spans="1:12" ht="13" hidden="1" x14ac:dyDescent="0.15">
      <c r="A523" s="45" t="s">
        <v>205</v>
      </c>
      <c r="B523" s="7"/>
      <c r="C523" s="7"/>
      <c r="D523" s="7"/>
      <c r="E523" s="7"/>
      <c r="F523" s="7"/>
      <c r="G523" s="7"/>
      <c r="H523" s="7"/>
      <c r="I523" s="7"/>
      <c r="J523" s="7"/>
      <c r="K523" s="7"/>
      <c r="L523" s="7"/>
    </row>
    <row r="524" spans="1:12" ht="13" hidden="1" x14ac:dyDescent="0.15">
      <c r="A524" s="46" t="s">
        <v>129</v>
      </c>
      <c r="B524" s="10">
        <v>0</v>
      </c>
      <c r="C524" s="10">
        <v>0</v>
      </c>
      <c r="D524" s="10">
        <v>5891.87</v>
      </c>
      <c r="E524" s="10">
        <v>5110.8999999999996</v>
      </c>
      <c r="F524" s="10">
        <v>0</v>
      </c>
      <c r="G524" s="10">
        <v>0</v>
      </c>
      <c r="H524" s="10">
        <v>0</v>
      </c>
      <c r="I524" s="10">
        <v>0</v>
      </c>
      <c r="J524" s="10">
        <v>0</v>
      </c>
      <c r="K524" s="10">
        <v>0</v>
      </c>
      <c r="L524" s="10">
        <f t="shared" ref="L524:L554" si="44">SUM(B524:K524)</f>
        <v>11002.77</v>
      </c>
    </row>
    <row r="525" spans="1:12" ht="13" hidden="1" x14ac:dyDescent="0.15">
      <c r="A525" s="46" t="s">
        <v>128</v>
      </c>
      <c r="B525" s="10">
        <v>718.22</v>
      </c>
      <c r="C525" s="10">
        <v>0</v>
      </c>
      <c r="D525" s="10">
        <v>0</v>
      </c>
      <c r="E525" s="10">
        <v>0</v>
      </c>
      <c r="F525" s="10">
        <v>0</v>
      </c>
      <c r="G525" s="10">
        <v>0</v>
      </c>
      <c r="H525" s="10">
        <v>0</v>
      </c>
      <c r="I525" s="10">
        <v>0</v>
      </c>
      <c r="J525" s="10">
        <v>0</v>
      </c>
      <c r="K525" s="10">
        <v>0</v>
      </c>
      <c r="L525" s="10">
        <f t="shared" si="44"/>
        <v>718.22</v>
      </c>
    </row>
    <row r="526" spans="1:12" ht="13" hidden="1" x14ac:dyDescent="0.15">
      <c r="A526" s="46" t="s">
        <v>127</v>
      </c>
      <c r="B526" s="10">
        <v>4658.25</v>
      </c>
      <c r="C526" s="10">
        <v>5536.54</v>
      </c>
      <c r="D526" s="10">
        <v>5320.84</v>
      </c>
      <c r="E526" s="10">
        <v>4460.83</v>
      </c>
      <c r="F526" s="10">
        <v>0</v>
      </c>
      <c r="G526" s="10">
        <v>0</v>
      </c>
      <c r="H526" s="10">
        <v>0</v>
      </c>
      <c r="I526" s="10">
        <v>0</v>
      </c>
      <c r="J526" s="10">
        <v>0</v>
      </c>
      <c r="K526" s="10">
        <v>0</v>
      </c>
      <c r="L526" s="10">
        <f t="shared" si="44"/>
        <v>19976.46</v>
      </c>
    </row>
    <row r="527" spans="1:12" ht="13" hidden="1" x14ac:dyDescent="0.15">
      <c r="A527" s="46" t="s">
        <v>126</v>
      </c>
      <c r="B527" s="10">
        <v>20684.3</v>
      </c>
      <c r="C527" s="10">
        <v>24092.83</v>
      </c>
      <c r="D527" s="10">
        <v>15259.37</v>
      </c>
      <c r="E527" s="10">
        <v>2394.9</v>
      </c>
      <c r="F527" s="10">
        <v>0</v>
      </c>
      <c r="G527" s="10">
        <v>0</v>
      </c>
      <c r="H527" s="10">
        <v>0</v>
      </c>
      <c r="I527" s="10">
        <v>0</v>
      </c>
      <c r="J527" s="10">
        <v>0</v>
      </c>
      <c r="K527" s="10">
        <v>0</v>
      </c>
      <c r="L527" s="10">
        <f t="shared" si="44"/>
        <v>62431.400000000009</v>
      </c>
    </row>
    <row r="528" spans="1:12" ht="13" hidden="1" x14ac:dyDescent="0.15">
      <c r="A528" s="46" t="s">
        <v>125</v>
      </c>
      <c r="B528" s="10">
        <v>0</v>
      </c>
      <c r="C528" s="10">
        <v>0</v>
      </c>
      <c r="D528" s="10">
        <v>0</v>
      </c>
      <c r="E528" s="10">
        <v>475.91</v>
      </c>
      <c r="F528" s="10">
        <v>0</v>
      </c>
      <c r="G528" s="10">
        <v>0</v>
      </c>
      <c r="H528" s="10">
        <v>0</v>
      </c>
      <c r="I528" s="10">
        <v>0</v>
      </c>
      <c r="J528" s="10">
        <v>0</v>
      </c>
      <c r="K528" s="10">
        <v>0</v>
      </c>
      <c r="L528" s="10">
        <f t="shared" si="44"/>
        <v>475.91</v>
      </c>
    </row>
    <row r="529" spans="1:12" ht="13" hidden="1" x14ac:dyDescent="0.15">
      <c r="A529" s="46" t="s">
        <v>123</v>
      </c>
      <c r="B529" s="10">
        <v>0</v>
      </c>
      <c r="C529" s="10">
        <v>4525.79</v>
      </c>
      <c r="D529" s="10">
        <v>3842.04</v>
      </c>
      <c r="E529" s="10">
        <v>2513.08</v>
      </c>
      <c r="F529" s="10">
        <v>0</v>
      </c>
      <c r="G529" s="10">
        <v>0</v>
      </c>
      <c r="H529" s="10">
        <v>0</v>
      </c>
      <c r="I529" s="10">
        <v>0</v>
      </c>
      <c r="J529" s="10">
        <v>0</v>
      </c>
      <c r="K529" s="10">
        <v>0</v>
      </c>
      <c r="L529" s="10">
        <f t="shared" si="44"/>
        <v>10880.91</v>
      </c>
    </row>
    <row r="530" spans="1:12" ht="13" hidden="1" x14ac:dyDescent="0.15">
      <c r="A530" s="46" t="s">
        <v>122</v>
      </c>
      <c r="B530" s="10">
        <v>0</v>
      </c>
      <c r="C530" s="10">
        <v>-139.66999999999999</v>
      </c>
      <c r="D530" s="10">
        <v>0</v>
      </c>
      <c r="E530" s="10">
        <v>0</v>
      </c>
      <c r="F530" s="10">
        <v>0</v>
      </c>
      <c r="G530" s="10">
        <v>0</v>
      </c>
      <c r="H530" s="10">
        <v>0</v>
      </c>
      <c r="I530" s="10">
        <v>0</v>
      </c>
      <c r="J530" s="10">
        <v>0</v>
      </c>
      <c r="K530" s="10">
        <v>0</v>
      </c>
      <c r="L530" s="10">
        <f t="shared" si="44"/>
        <v>-139.66999999999999</v>
      </c>
    </row>
    <row r="531" spans="1:12" ht="13" hidden="1" x14ac:dyDescent="0.15">
      <c r="A531" s="46" t="s">
        <v>120</v>
      </c>
      <c r="B531" s="10">
        <v>5.5</v>
      </c>
      <c r="C531" s="10">
        <v>0</v>
      </c>
      <c r="D531" s="10">
        <v>0</v>
      </c>
      <c r="E531" s="10">
        <v>350</v>
      </c>
      <c r="F531" s="10">
        <v>0</v>
      </c>
      <c r="G531" s="10">
        <v>0</v>
      </c>
      <c r="H531" s="10">
        <v>0</v>
      </c>
      <c r="I531" s="10">
        <v>0</v>
      </c>
      <c r="J531" s="10">
        <v>0</v>
      </c>
      <c r="K531" s="10">
        <v>0</v>
      </c>
      <c r="L531" s="10">
        <f t="shared" si="44"/>
        <v>355.5</v>
      </c>
    </row>
    <row r="532" spans="1:12" ht="13" hidden="1" x14ac:dyDescent="0.15">
      <c r="A532" s="46" t="s">
        <v>109</v>
      </c>
      <c r="B532" s="10">
        <v>0</v>
      </c>
      <c r="C532" s="10">
        <v>22.85</v>
      </c>
      <c r="D532" s="10">
        <v>62.1</v>
      </c>
      <c r="E532" s="10">
        <v>0</v>
      </c>
      <c r="F532" s="10">
        <v>0</v>
      </c>
      <c r="G532" s="10">
        <v>0</v>
      </c>
      <c r="H532" s="10">
        <v>0</v>
      </c>
      <c r="I532" s="10">
        <v>0</v>
      </c>
      <c r="J532" s="10">
        <v>0</v>
      </c>
      <c r="K532" s="10">
        <v>0</v>
      </c>
      <c r="L532" s="10">
        <f t="shared" si="44"/>
        <v>84.95</v>
      </c>
    </row>
    <row r="533" spans="1:12" ht="13" hidden="1" x14ac:dyDescent="0.15">
      <c r="A533" s="46" t="s">
        <v>105</v>
      </c>
      <c r="B533" s="10">
        <v>56571.519999999997</v>
      </c>
      <c r="C533" s="10">
        <v>41386.839999999997</v>
      </c>
      <c r="D533" s="10">
        <v>1584</v>
      </c>
      <c r="E533" s="10">
        <v>4562</v>
      </c>
      <c r="F533" s="10">
        <v>0</v>
      </c>
      <c r="G533" s="10">
        <v>0</v>
      </c>
      <c r="H533" s="10">
        <v>0</v>
      </c>
      <c r="I533" s="10">
        <v>0</v>
      </c>
      <c r="J533" s="10">
        <v>0</v>
      </c>
      <c r="K533" s="10">
        <v>0</v>
      </c>
      <c r="L533" s="10">
        <f t="shared" si="44"/>
        <v>104104.35999999999</v>
      </c>
    </row>
    <row r="534" spans="1:12" ht="13" hidden="1" x14ac:dyDescent="0.15">
      <c r="A534" s="46" t="s">
        <v>103</v>
      </c>
      <c r="B534" s="10">
        <v>4836.95</v>
      </c>
      <c r="C534" s="10">
        <v>7413.85</v>
      </c>
      <c r="D534" s="10">
        <v>9641.9699999999993</v>
      </c>
      <c r="E534" s="10">
        <v>22138.75</v>
      </c>
      <c r="F534" s="10">
        <v>0</v>
      </c>
      <c r="G534" s="10">
        <v>0</v>
      </c>
      <c r="H534" s="10">
        <v>0</v>
      </c>
      <c r="I534" s="10">
        <v>0</v>
      </c>
      <c r="J534" s="10">
        <v>0</v>
      </c>
      <c r="K534" s="10">
        <v>0</v>
      </c>
      <c r="L534" s="10">
        <f t="shared" si="44"/>
        <v>44031.519999999997</v>
      </c>
    </row>
    <row r="535" spans="1:12" ht="13" hidden="1" x14ac:dyDescent="0.15">
      <c r="A535" s="46" t="s">
        <v>101</v>
      </c>
      <c r="B535" s="10">
        <v>20650</v>
      </c>
      <c r="C535" s="10">
        <v>60969.75</v>
      </c>
      <c r="D535" s="10">
        <v>8398.2000000000007</v>
      </c>
      <c r="E535" s="10">
        <v>-594.80999999999995</v>
      </c>
      <c r="F535" s="10">
        <v>0</v>
      </c>
      <c r="G535" s="10">
        <v>0</v>
      </c>
      <c r="H535" s="10">
        <v>0</v>
      </c>
      <c r="I535" s="10">
        <v>0</v>
      </c>
      <c r="J535" s="10">
        <v>0</v>
      </c>
      <c r="K535" s="10">
        <v>0</v>
      </c>
      <c r="L535" s="10">
        <f t="shared" si="44"/>
        <v>89423.14</v>
      </c>
    </row>
    <row r="536" spans="1:12" ht="13" hidden="1" x14ac:dyDescent="0.15">
      <c r="A536" s="46" t="s">
        <v>199</v>
      </c>
      <c r="B536" s="10">
        <v>810279.34</v>
      </c>
      <c r="C536" s="10">
        <v>821636.31</v>
      </c>
      <c r="D536" s="10">
        <v>822860.69</v>
      </c>
      <c r="E536" s="10">
        <v>114068.42</v>
      </c>
      <c r="F536" s="10">
        <v>0</v>
      </c>
      <c r="G536" s="10">
        <v>0</v>
      </c>
      <c r="H536" s="10">
        <v>0</v>
      </c>
      <c r="I536" s="10">
        <v>0</v>
      </c>
      <c r="J536" s="10">
        <v>0</v>
      </c>
      <c r="K536" s="10">
        <v>0</v>
      </c>
      <c r="L536" s="10">
        <f t="shared" si="44"/>
        <v>2568844.7599999998</v>
      </c>
    </row>
    <row r="537" spans="1:12" ht="13" hidden="1" x14ac:dyDescent="0.15">
      <c r="A537" s="46" t="s">
        <v>100</v>
      </c>
      <c r="B537" s="10">
        <v>33.47</v>
      </c>
      <c r="C537" s="10">
        <v>49.6</v>
      </c>
      <c r="D537" s="10">
        <v>0</v>
      </c>
      <c r="E537" s="10">
        <v>0</v>
      </c>
      <c r="F537" s="10">
        <v>0</v>
      </c>
      <c r="G537" s="10">
        <v>0</v>
      </c>
      <c r="H537" s="10">
        <v>0</v>
      </c>
      <c r="I537" s="10">
        <v>0</v>
      </c>
      <c r="J537" s="10">
        <v>0</v>
      </c>
      <c r="K537" s="10">
        <v>0</v>
      </c>
      <c r="L537" s="10">
        <f t="shared" si="44"/>
        <v>83.07</v>
      </c>
    </row>
    <row r="538" spans="1:12" ht="13" hidden="1" x14ac:dyDescent="0.15">
      <c r="A538" s="46" t="s">
        <v>200</v>
      </c>
      <c r="B538" s="10">
        <v>0</v>
      </c>
      <c r="C538" s="10">
        <v>15500</v>
      </c>
      <c r="D538" s="10">
        <v>7500</v>
      </c>
      <c r="E538" s="10">
        <v>-7500</v>
      </c>
      <c r="F538" s="10">
        <v>0</v>
      </c>
      <c r="G538" s="10">
        <v>0</v>
      </c>
      <c r="H538" s="10">
        <v>0</v>
      </c>
      <c r="I538" s="10">
        <v>0</v>
      </c>
      <c r="J538" s="10">
        <v>0</v>
      </c>
      <c r="K538" s="10">
        <v>0</v>
      </c>
      <c r="L538" s="10">
        <f t="shared" si="44"/>
        <v>15500</v>
      </c>
    </row>
    <row r="539" spans="1:12" ht="13" hidden="1" x14ac:dyDescent="0.15">
      <c r="A539" s="46" t="s">
        <v>99</v>
      </c>
      <c r="B539" s="10">
        <v>0</v>
      </c>
      <c r="C539" s="10">
        <v>0</v>
      </c>
      <c r="D539" s="10">
        <v>0</v>
      </c>
      <c r="E539" s="10">
        <v>192.39</v>
      </c>
      <c r="F539" s="10">
        <v>0</v>
      </c>
      <c r="G539" s="10">
        <v>0</v>
      </c>
      <c r="H539" s="10">
        <v>0</v>
      </c>
      <c r="I539" s="10">
        <v>0</v>
      </c>
      <c r="J539" s="10">
        <v>0</v>
      </c>
      <c r="K539" s="10">
        <v>0</v>
      </c>
      <c r="L539" s="10">
        <f t="shared" si="44"/>
        <v>192.39</v>
      </c>
    </row>
    <row r="540" spans="1:12" ht="13" hidden="1" x14ac:dyDescent="0.15">
      <c r="A540" s="46" t="s">
        <v>203</v>
      </c>
      <c r="B540" s="10">
        <v>41133.1</v>
      </c>
      <c r="C540" s="10">
        <v>13220.11</v>
      </c>
      <c r="D540" s="10">
        <v>10126.26</v>
      </c>
      <c r="E540" s="10">
        <v>2141.3200000000002</v>
      </c>
      <c r="F540" s="10">
        <v>0</v>
      </c>
      <c r="G540" s="10">
        <v>0</v>
      </c>
      <c r="H540" s="10">
        <v>0</v>
      </c>
      <c r="I540" s="10">
        <v>0</v>
      </c>
      <c r="J540" s="10">
        <v>0</v>
      </c>
      <c r="K540" s="10">
        <v>0</v>
      </c>
      <c r="L540" s="10">
        <f t="shared" si="44"/>
        <v>66620.790000000008</v>
      </c>
    </row>
    <row r="541" spans="1:12" ht="13" hidden="1" x14ac:dyDescent="0.15">
      <c r="A541" s="46" t="s">
        <v>132</v>
      </c>
      <c r="B541" s="10">
        <v>14487.44</v>
      </c>
      <c r="C541" s="10">
        <v>18985.66</v>
      </c>
      <c r="D541" s="10">
        <v>8921.75</v>
      </c>
      <c r="E541" s="10">
        <v>3296.43</v>
      </c>
      <c r="F541" s="10">
        <v>0</v>
      </c>
      <c r="G541" s="10">
        <v>0</v>
      </c>
      <c r="H541" s="10">
        <v>0</v>
      </c>
      <c r="I541" s="10">
        <v>0</v>
      </c>
      <c r="J541" s="10">
        <v>0</v>
      </c>
      <c r="K541" s="10">
        <v>0</v>
      </c>
      <c r="L541" s="10">
        <f t="shared" si="44"/>
        <v>45691.28</v>
      </c>
    </row>
    <row r="542" spans="1:12" ht="13" hidden="1" x14ac:dyDescent="0.15">
      <c r="A542" s="46" t="s">
        <v>98</v>
      </c>
      <c r="B542" s="10">
        <v>3490</v>
      </c>
      <c r="C542" s="10">
        <v>0</v>
      </c>
      <c r="D542" s="10">
        <v>1995</v>
      </c>
      <c r="E542" s="10">
        <v>0</v>
      </c>
      <c r="F542" s="10">
        <v>0</v>
      </c>
      <c r="G542" s="10">
        <v>0</v>
      </c>
      <c r="H542" s="10">
        <v>0</v>
      </c>
      <c r="I542" s="10">
        <v>0</v>
      </c>
      <c r="J542" s="10">
        <v>0</v>
      </c>
      <c r="K542" s="10">
        <v>0</v>
      </c>
      <c r="L542" s="10">
        <f t="shared" si="44"/>
        <v>5485</v>
      </c>
    </row>
    <row r="543" spans="1:12" ht="13" hidden="1" x14ac:dyDescent="0.15">
      <c r="A543" s="46" t="s">
        <v>93</v>
      </c>
      <c r="B543" s="10">
        <v>2851.29</v>
      </c>
      <c r="C543" s="10">
        <v>1744.03</v>
      </c>
      <c r="D543" s="10">
        <v>2044.83</v>
      </c>
      <c r="E543" s="10">
        <v>2711.94</v>
      </c>
      <c r="F543" s="10">
        <v>0</v>
      </c>
      <c r="G543" s="10">
        <v>0</v>
      </c>
      <c r="H543" s="10">
        <v>0</v>
      </c>
      <c r="I543" s="10">
        <v>0</v>
      </c>
      <c r="J543" s="10">
        <v>0</v>
      </c>
      <c r="K543" s="10">
        <v>0</v>
      </c>
      <c r="L543" s="10">
        <f t="shared" si="44"/>
        <v>9352.09</v>
      </c>
    </row>
    <row r="544" spans="1:12" ht="13" hidden="1" x14ac:dyDescent="0.15">
      <c r="A544" s="46" t="s">
        <v>91</v>
      </c>
      <c r="B544" s="10">
        <v>689.77</v>
      </c>
      <c r="C544" s="10">
        <v>538.38</v>
      </c>
      <c r="D544" s="10">
        <v>617.70000000000005</v>
      </c>
      <c r="E544" s="10">
        <v>214.75</v>
      </c>
      <c r="F544" s="10">
        <v>0</v>
      </c>
      <c r="G544" s="10">
        <v>0</v>
      </c>
      <c r="H544" s="10">
        <v>0</v>
      </c>
      <c r="I544" s="10">
        <v>0</v>
      </c>
      <c r="J544" s="10">
        <v>0</v>
      </c>
      <c r="K544" s="10">
        <v>0</v>
      </c>
      <c r="L544" s="10">
        <f t="shared" si="44"/>
        <v>2060.6000000000004</v>
      </c>
    </row>
    <row r="545" spans="1:12" ht="13" hidden="1" x14ac:dyDescent="0.15">
      <c r="A545" s="46" t="s">
        <v>90</v>
      </c>
      <c r="B545" s="10">
        <v>2128.15</v>
      </c>
      <c r="C545" s="10">
        <v>3613.6</v>
      </c>
      <c r="D545" s="10">
        <v>3921.72</v>
      </c>
      <c r="E545" s="10">
        <v>1245.6500000000001</v>
      </c>
      <c r="F545" s="10">
        <v>0</v>
      </c>
      <c r="G545" s="10">
        <v>0</v>
      </c>
      <c r="H545" s="10">
        <v>0</v>
      </c>
      <c r="I545" s="10">
        <v>0</v>
      </c>
      <c r="J545" s="10">
        <v>0</v>
      </c>
      <c r="K545" s="10">
        <v>0</v>
      </c>
      <c r="L545" s="10">
        <f t="shared" si="44"/>
        <v>10909.119999999999</v>
      </c>
    </row>
    <row r="546" spans="1:12" ht="13" hidden="1" x14ac:dyDescent="0.15">
      <c r="A546" s="46" t="s">
        <v>88</v>
      </c>
      <c r="B546" s="10">
        <v>789.08</v>
      </c>
      <c r="C546" s="10">
        <v>836.3</v>
      </c>
      <c r="D546" s="10">
        <v>340.31</v>
      </c>
      <c r="E546" s="10">
        <v>231.51</v>
      </c>
      <c r="F546" s="10">
        <v>266.42</v>
      </c>
      <c r="G546" s="10">
        <v>0</v>
      </c>
      <c r="H546" s="10">
        <v>0</v>
      </c>
      <c r="I546" s="10">
        <v>0</v>
      </c>
      <c r="J546" s="10">
        <v>0</v>
      </c>
      <c r="K546" s="10">
        <v>0</v>
      </c>
      <c r="L546" s="10">
        <f t="shared" si="44"/>
        <v>2463.62</v>
      </c>
    </row>
    <row r="547" spans="1:12" ht="13" hidden="1" x14ac:dyDescent="0.15">
      <c r="A547" s="46" t="s">
        <v>84</v>
      </c>
      <c r="B547" s="10">
        <v>85.93</v>
      </c>
      <c r="C547" s="10">
        <v>111.71</v>
      </c>
      <c r="D547" s="10">
        <v>102.18</v>
      </c>
      <c r="E547" s="10">
        <v>27.42</v>
      </c>
      <c r="F547" s="10">
        <v>0</v>
      </c>
      <c r="G547" s="10">
        <v>0</v>
      </c>
      <c r="H547" s="10">
        <v>0</v>
      </c>
      <c r="I547" s="10">
        <v>0</v>
      </c>
      <c r="J547" s="10">
        <v>0</v>
      </c>
      <c r="K547" s="10">
        <v>0</v>
      </c>
      <c r="L547" s="10">
        <f t="shared" si="44"/>
        <v>327.24</v>
      </c>
    </row>
    <row r="548" spans="1:12" ht="13" hidden="1" x14ac:dyDescent="0.15">
      <c r="A548" s="46" t="s">
        <v>83</v>
      </c>
      <c r="B548" s="10">
        <v>23172.06</v>
      </c>
      <c r="C548" s="10">
        <v>11492.78</v>
      </c>
      <c r="D548" s="10">
        <v>9437.4500000000007</v>
      </c>
      <c r="E548" s="10">
        <v>4196.99</v>
      </c>
      <c r="F548" s="10">
        <v>1046.55</v>
      </c>
      <c r="G548" s="10">
        <v>0</v>
      </c>
      <c r="H548" s="10">
        <v>0</v>
      </c>
      <c r="I548" s="10">
        <v>0</v>
      </c>
      <c r="J548" s="10">
        <v>0</v>
      </c>
      <c r="K548" s="10">
        <v>0</v>
      </c>
      <c r="L548" s="10">
        <f t="shared" si="44"/>
        <v>49345.830000000009</v>
      </c>
    </row>
    <row r="549" spans="1:12" ht="13" hidden="1" x14ac:dyDescent="0.15">
      <c r="A549" s="46" t="s">
        <v>82</v>
      </c>
      <c r="B549" s="10">
        <v>17072.669999999998</v>
      </c>
      <c r="C549" s="10">
        <v>17006.560000000001</v>
      </c>
      <c r="D549" s="10">
        <v>15664.19</v>
      </c>
      <c r="E549" s="10">
        <v>4945.37</v>
      </c>
      <c r="F549" s="10">
        <v>25.09</v>
      </c>
      <c r="G549" s="10">
        <v>0</v>
      </c>
      <c r="H549" s="10">
        <v>0</v>
      </c>
      <c r="I549" s="10">
        <v>0</v>
      </c>
      <c r="J549" s="10">
        <v>0</v>
      </c>
      <c r="K549" s="10">
        <v>0</v>
      </c>
      <c r="L549" s="10">
        <f t="shared" si="44"/>
        <v>54713.88</v>
      </c>
    </row>
    <row r="550" spans="1:12" ht="13" hidden="1" x14ac:dyDescent="0.15">
      <c r="A550" s="46" t="s">
        <v>81</v>
      </c>
      <c r="B550" s="10">
        <v>0</v>
      </c>
      <c r="C550" s="10">
        <v>2611.09</v>
      </c>
      <c r="D550" s="10">
        <v>1527.09</v>
      </c>
      <c r="E550" s="10">
        <v>710.19</v>
      </c>
      <c r="F550" s="10">
        <v>0</v>
      </c>
      <c r="G550" s="10">
        <v>0</v>
      </c>
      <c r="H550" s="10">
        <v>0</v>
      </c>
      <c r="I550" s="10">
        <v>0</v>
      </c>
      <c r="J550" s="10">
        <v>0</v>
      </c>
      <c r="K550" s="10">
        <v>0</v>
      </c>
      <c r="L550" s="10">
        <f t="shared" si="44"/>
        <v>4848.3700000000008</v>
      </c>
    </row>
    <row r="551" spans="1:12" ht="13" hidden="1" x14ac:dyDescent="0.15">
      <c r="A551" s="46" t="s">
        <v>77</v>
      </c>
      <c r="B551" s="10">
        <v>0</v>
      </c>
      <c r="C551" s="10">
        <v>0</v>
      </c>
      <c r="D551" s="10">
        <v>15875</v>
      </c>
      <c r="E551" s="10">
        <v>16012</v>
      </c>
      <c r="F551" s="10">
        <v>0</v>
      </c>
      <c r="G551" s="10">
        <v>0</v>
      </c>
      <c r="H551" s="10">
        <v>0</v>
      </c>
      <c r="I551" s="10">
        <v>0</v>
      </c>
      <c r="J551" s="10">
        <v>0</v>
      </c>
      <c r="K551" s="10">
        <v>0</v>
      </c>
      <c r="L551" s="10">
        <f t="shared" si="44"/>
        <v>31887</v>
      </c>
    </row>
    <row r="552" spans="1:12" ht="13" hidden="1" x14ac:dyDescent="0.15">
      <c r="A552" s="46" t="s">
        <v>74</v>
      </c>
      <c r="B552" s="10">
        <v>25654.54</v>
      </c>
      <c r="C552" s="10">
        <v>25070.1</v>
      </c>
      <c r="D552" s="10">
        <v>25156.26</v>
      </c>
      <c r="E552" s="10">
        <v>472.03</v>
      </c>
      <c r="F552" s="10">
        <v>0</v>
      </c>
      <c r="G552" s="10">
        <v>0</v>
      </c>
      <c r="H552" s="10">
        <v>0</v>
      </c>
      <c r="I552" s="10">
        <v>0</v>
      </c>
      <c r="J552" s="10">
        <v>0</v>
      </c>
      <c r="K552" s="10">
        <v>0</v>
      </c>
      <c r="L552" s="10">
        <f t="shared" si="44"/>
        <v>76352.929999999993</v>
      </c>
    </row>
    <row r="553" spans="1:12" ht="13" hidden="1" x14ac:dyDescent="0.15">
      <c r="A553" s="46" t="s">
        <v>73</v>
      </c>
      <c r="B553" s="10">
        <v>1531.82</v>
      </c>
      <c r="C553" s="10">
        <v>-555.76</v>
      </c>
      <c r="D553" s="10">
        <v>-5534.39</v>
      </c>
      <c r="E553" s="10">
        <v>-1834.38</v>
      </c>
      <c r="F553" s="10">
        <v>0</v>
      </c>
      <c r="G553" s="10">
        <v>0</v>
      </c>
      <c r="H553" s="10">
        <v>0</v>
      </c>
      <c r="I553" s="10">
        <v>0</v>
      </c>
      <c r="J553" s="10">
        <v>0</v>
      </c>
      <c r="K553" s="10">
        <v>0</v>
      </c>
      <c r="L553" s="10">
        <f t="shared" si="44"/>
        <v>-6392.71</v>
      </c>
    </row>
    <row r="554" spans="1:12" ht="13" hidden="1" x14ac:dyDescent="0.15">
      <c r="A554" s="46" t="s">
        <v>71</v>
      </c>
      <c r="B554" s="10">
        <v>146408.14000000001</v>
      </c>
      <c r="C554" s="10">
        <v>163428.26</v>
      </c>
      <c r="D554" s="10">
        <v>134180.87</v>
      </c>
      <c r="E554" s="10">
        <v>63999.18</v>
      </c>
      <c r="F554" s="10">
        <v>2088.21</v>
      </c>
      <c r="G554" s="10">
        <v>0</v>
      </c>
      <c r="H554" s="10">
        <v>0</v>
      </c>
      <c r="I554" s="10">
        <v>0</v>
      </c>
      <c r="J554" s="10">
        <v>0</v>
      </c>
      <c r="K554" s="10">
        <v>0</v>
      </c>
      <c r="L554" s="10">
        <f t="shared" si="44"/>
        <v>510104.66000000003</v>
      </c>
    </row>
    <row r="555" spans="1:12" ht="13" hidden="1" x14ac:dyDescent="0.15">
      <c r="A555" s="47" t="s">
        <v>206</v>
      </c>
      <c r="B555" s="16">
        <f t="shared" ref="B555:L555" si="45">SUM(B524:B554)</f>
        <v>1197931.54</v>
      </c>
      <c r="C555" s="16">
        <f t="shared" si="45"/>
        <v>1239097.5100000002</v>
      </c>
      <c r="D555" s="16">
        <f t="shared" si="45"/>
        <v>1104737.2999999998</v>
      </c>
      <c r="E555" s="16">
        <f t="shared" si="45"/>
        <v>246542.77</v>
      </c>
      <c r="F555" s="16">
        <f t="shared" si="45"/>
        <v>3426.27</v>
      </c>
      <c r="G555" s="16">
        <f t="shared" si="45"/>
        <v>0</v>
      </c>
      <c r="H555" s="16">
        <f t="shared" si="45"/>
        <v>0</v>
      </c>
      <c r="I555" s="16">
        <f t="shared" si="45"/>
        <v>0</v>
      </c>
      <c r="J555" s="16">
        <f t="shared" si="45"/>
        <v>0</v>
      </c>
      <c r="K555" s="16">
        <f t="shared" si="45"/>
        <v>0</v>
      </c>
      <c r="L555" s="16">
        <f t="shared" si="45"/>
        <v>3791735.39</v>
      </c>
    </row>
    <row r="556" spans="1:12" ht="13" hidden="1" x14ac:dyDescent="0.15">
      <c r="A556" s="45" t="s">
        <v>207</v>
      </c>
      <c r="B556" s="7"/>
      <c r="C556" s="7"/>
      <c r="D556" s="7"/>
      <c r="E556" s="7"/>
      <c r="F556" s="7"/>
      <c r="G556" s="7"/>
      <c r="H556" s="7"/>
      <c r="I556" s="7"/>
      <c r="J556" s="7"/>
      <c r="K556" s="7"/>
      <c r="L556" s="7"/>
    </row>
    <row r="557" spans="1:12" ht="13" hidden="1" x14ac:dyDescent="0.15">
      <c r="A557" s="46" t="s">
        <v>129</v>
      </c>
      <c r="B557" s="10">
        <v>0</v>
      </c>
      <c r="C557" s="10">
        <v>0</v>
      </c>
      <c r="D557" s="10">
        <v>11163.01</v>
      </c>
      <c r="E557" s="10">
        <v>40727.25</v>
      </c>
      <c r="F557" s="10">
        <v>31367.47</v>
      </c>
      <c r="G557" s="10">
        <v>44515.94</v>
      </c>
      <c r="H557" s="10">
        <v>45783.3</v>
      </c>
      <c r="I557" s="10">
        <v>48063.33</v>
      </c>
      <c r="J557" s="10">
        <v>47475.53</v>
      </c>
      <c r="K557" s="10">
        <v>50794.18</v>
      </c>
      <c r="L557" s="10">
        <f t="shared" ref="L557:L598" si="46">SUM(B557:K557)</f>
        <v>319890.01000000007</v>
      </c>
    </row>
    <row r="558" spans="1:12" ht="13" hidden="1" x14ac:dyDescent="0.15">
      <c r="A558" s="46" t="s">
        <v>128</v>
      </c>
      <c r="B558" s="10">
        <v>1580.07</v>
      </c>
      <c r="C558" s="10">
        <v>0</v>
      </c>
      <c r="D558" s="10">
        <v>0</v>
      </c>
      <c r="E558" s="10">
        <v>0</v>
      </c>
      <c r="F558" s="10">
        <v>0</v>
      </c>
      <c r="G558" s="10">
        <v>0</v>
      </c>
      <c r="H558" s="10">
        <v>0</v>
      </c>
      <c r="I558" s="10">
        <v>0</v>
      </c>
      <c r="J558" s="10">
        <v>0</v>
      </c>
      <c r="K558" s="10">
        <v>0</v>
      </c>
      <c r="L558" s="10">
        <f t="shared" si="46"/>
        <v>1580.07</v>
      </c>
    </row>
    <row r="559" spans="1:12" ht="13" hidden="1" x14ac:dyDescent="0.15">
      <c r="A559" s="46" t="s">
        <v>127</v>
      </c>
      <c r="B559" s="10">
        <v>10248.15</v>
      </c>
      <c r="C559" s="10">
        <v>11548.15</v>
      </c>
      <c r="D559" s="10">
        <v>12395.52</v>
      </c>
      <c r="E559" s="10">
        <v>11637.67</v>
      </c>
      <c r="F559" s="10">
        <v>16437.8</v>
      </c>
      <c r="G559" s="10">
        <v>15169.42</v>
      </c>
      <c r="H559" s="10">
        <v>13907.81</v>
      </c>
      <c r="I559" s="10">
        <v>17062.39</v>
      </c>
      <c r="J559" s="10">
        <v>18859.97</v>
      </c>
      <c r="K559" s="10">
        <v>16557.7</v>
      </c>
      <c r="L559" s="10">
        <f t="shared" si="46"/>
        <v>143824.57999999999</v>
      </c>
    </row>
    <row r="560" spans="1:12" ht="13" hidden="1" x14ac:dyDescent="0.15">
      <c r="A560" s="46" t="s">
        <v>126</v>
      </c>
      <c r="B560" s="10">
        <v>42570.2</v>
      </c>
      <c r="C560" s="10">
        <v>47374.86</v>
      </c>
      <c r="D560" s="10">
        <v>30936.38</v>
      </c>
      <c r="E560" s="10">
        <v>11816.88</v>
      </c>
      <c r="F560" s="10">
        <v>11492.94</v>
      </c>
      <c r="G560" s="10">
        <v>6248.97</v>
      </c>
      <c r="H560" s="10">
        <v>7469.32</v>
      </c>
      <c r="I560" s="10">
        <v>6237.83</v>
      </c>
      <c r="J560" s="10">
        <v>7310.03</v>
      </c>
      <c r="K560" s="10">
        <v>3066.13</v>
      </c>
      <c r="L560" s="10">
        <f t="shared" si="46"/>
        <v>174523.54</v>
      </c>
    </row>
    <row r="561" spans="1:12" ht="13" hidden="1" x14ac:dyDescent="0.15">
      <c r="A561" s="46" t="s">
        <v>125</v>
      </c>
      <c r="B561" s="10">
        <v>0</v>
      </c>
      <c r="C561" s="10">
        <v>0</v>
      </c>
      <c r="D561" s="10">
        <v>0</v>
      </c>
      <c r="E561" s="10">
        <v>2500.5</v>
      </c>
      <c r="F561" s="10">
        <v>349055.63</v>
      </c>
      <c r="G561" s="10">
        <v>3837.63</v>
      </c>
      <c r="H561" s="10">
        <v>5958.89</v>
      </c>
      <c r="I561" s="10">
        <v>5336.32</v>
      </c>
      <c r="J561" s="10">
        <v>15779.34</v>
      </c>
      <c r="K561" s="10">
        <v>6331.7</v>
      </c>
      <c r="L561" s="10">
        <f t="shared" si="46"/>
        <v>388800.01000000007</v>
      </c>
    </row>
    <row r="562" spans="1:12" ht="13" hidden="1" x14ac:dyDescent="0.15">
      <c r="A562" s="46" t="s">
        <v>123</v>
      </c>
      <c r="B562" s="10">
        <v>0</v>
      </c>
      <c r="C562" s="10">
        <v>9029.81</v>
      </c>
      <c r="D562" s="10">
        <v>8718.25</v>
      </c>
      <c r="E562" s="10">
        <v>7983.83</v>
      </c>
      <c r="F562" s="10">
        <v>11022.48</v>
      </c>
      <c r="G562" s="10">
        <v>11549.07</v>
      </c>
      <c r="H562" s="10">
        <v>13502.38</v>
      </c>
      <c r="I562" s="10">
        <v>14211.36</v>
      </c>
      <c r="J562" s="10">
        <v>9457.08</v>
      </c>
      <c r="K562" s="10">
        <v>8328.08</v>
      </c>
      <c r="L562" s="10">
        <f t="shared" si="46"/>
        <v>93802.34</v>
      </c>
    </row>
    <row r="563" spans="1:12" ht="13" hidden="1" x14ac:dyDescent="0.15">
      <c r="A563" s="46" t="s">
        <v>122</v>
      </c>
      <c r="B563" s="10">
        <v>0</v>
      </c>
      <c r="C563" s="10">
        <v>-98.58</v>
      </c>
      <c r="D563" s="10">
        <v>0</v>
      </c>
      <c r="E563" s="10">
        <v>0</v>
      </c>
      <c r="F563" s="10">
        <v>0</v>
      </c>
      <c r="G563" s="10">
        <v>0</v>
      </c>
      <c r="H563" s="10">
        <v>0</v>
      </c>
      <c r="I563" s="10">
        <v>0</v>
      </c>
      <c r="J563" s="10">
        <v>0</v>
      </c>
      <c r="K563" s="10">
        <v>0</v>
      </c>
      <c r="L563" s="10">
        <f t="shared" si="46"/>
        <v>-98.58</v>
      </c>
    </row>
    <row r="564" spans="1:12" ht="13" hidden="1" x14ac:dyDescent="0.15">
      <c r="A564" s="46" t="s">
        <v>121</v>
      </c>
      <c r="B564" s="10">
        <v>0</v>
      </c>
      <c r="C564" s="10">
        <v>-6.87</v>
      </c>
      <c r="D564" s="10">
        <v>0</v>
      </c>
      <c r="E564" s="10">
        <v>0</v>
      </c>
      <c r="F564" s="10">
        <v>0</v>
      </c>
      <c r="G564" s="10">
        <v>0</v>
      </c>
      <c r="H564" s="10">
        <v>0</v>
      </c>
      <c r="I564" s="10">
        <v>0</v>
      </c>
      <c r="J564" s="10">
        <v>0</v>
      </c>
      <c r="K564" s="10">
        <v>0</v>
      </c>
      <c r="L564" s="10">
        <f t="shared" si="46"/>
        <v>-6.87</v>
      </c>
    </row>
    <row r="565" spans="1:12" ht="13" hidden="1" x14ac:dyDescent="0.15">
      <c r="A565" s="46" t="s">
        <v>120</v>
      </c>
      <c r="B565" s="10">
        <v>0</v>
      </c>
      <c r="C565" s="10">
        <v>46.32</v>
      </c>
      <c r="D565" s="10">
        <v>173.44</v>
      </c>
      <c r="E565" s="10">
        <v>331.76</v>
      </c>
      <c r="F565" s="10">
        <v>952.56</v>
      </c>
      <c r="G565" s="10">
        <v>1240.98</v>
      </c>
      <c r="H565" s="10">
        <v>-46.46</v>
      </c>
      <c r="I565" s="10">
        <v>2146.94</v>
      </c>
      <c r="J565" s="10">
        <v>267.23</v>
      </c>
      <c r="K565" s="10">
        <v>620.79999999999995</v>
      </c>
      <c r="L565" s="10">
        <f t="shared" si="46"/>
        <v>5733.5700000000006</v>
      </c>
    </row>
    <row r="566" spans="1:12" ht="13" hidden="1" x14ac:dyDescent="0.15">
      <c r="A566" s="46" t="s">
        <v>119</v>
      </c>
      <c r="B566" s="10">
        <v>466.26</v>
      </c>
      <c r="C566" s="10">
        <v>449.43</v>
      </c>
      <c r="D566" s="10">
        <v>478.14</v>
      </c>
      <c r="E566" s="10">
        <v>500.88</v>
      </c>
      <c r="F566" s="10">
        <v>0</v>
      </c>
      <c r="G566" s="10">
        <v>0</v>
      </c>
      <c r="H566" s="10">
        <v>0</v>
      </c>
      <c r="I566" s="10">
        <v>0</v>
      </c>
      <c r="J566" s="10">
        <v>0</v>
      </c>
      <c r="K566" s="10">
        <v>0</v>
      </c>
      <c r="L566" s="10">
        <f t="shared" si="46"/>
        <v>1894.71</v>
      </c>
    </row>
    <row r="567" spans="1:12" ht="13" hidden="1" x14ac:dyDescent="0.15">
      <c r="A567" s="46" t="s">
        <v>117</v>
      </c>
      <c r="B567" s="10">
        <v>0</v>
      </c>
      <c r="C567" s="10">
        <v>201.6</v>
      </c>
      <c r="D567" s="10">
        <v>1057.76</v>
      </c>
      <c r="E567" s="10">
        <v>181.2</v>
      </c>
      <c r="F567" s="10">
        <v>871.75</v>
      </c>
      <c r="G567" s="10">
        <v>0</v>
      </c>
      <c r="H567" s="10">
        <v>0</v>
      </c>
      <c r="I567" s="10">
        <v>0</v>
      </c>
      <c r="J567" s="10">
        <v>0</v>
      </c>
      <c r="K567" s="10">
        <v>0</v>
      </c>
      <c r="L567" s="10">
        <f t="shared" si="46"/>
        <v>2312.31</v>
      </c>
    </row>
    <row r="568" spans="1:12" ht="13" hidden="1" x14ac:dyDescent="0.15">
      <c r="A568" s="46" t="s">
        <v>110</v>
      </c>
      <c r="B568" s="10">
        <v>80.06</v>
      </c>
      <c r="C568" s="10">
        <v>0</v>
      </c>
      <c r="D568" s="10">
        <v>0</v>
      </c>
      <c r="E568" s="10">
        <v>0</v>
      </c>
      <c r="F568" s="10">
        <v>0</v>
      </c>
      <c r="G568" s="10">
        <v>0</v>
      </c>
      <c r="H568" s="10">
        <v>0</v>
      </c>
      <c r="I568" s="10">
        <v>0</v>
      </c>
      <c r="J568" s="10">
        <v>0</v>
      </c>
      <c r="K568" s="10">
        <v>0</v>
      </c>
      <c r="L568" s="10">
        <f t="shared" si="46"/>
        <v>80.06</v>
      </c>
    </row>
    <row r="569" spans="1:12" ht="13" hidden="1" x14ac:dyDescent="0.15">
      <c r="A569" s="46" t="s">
        <v>109</v>
      </c>
      <c r="B569" s="10">
        <v>0</v>
      </c>
      <c r="C569" s="10">
        <v>0</v>
      </c>
      <c r="D569" s="10">
        <v>0</v>
      </c>
      <c r="E569" s="10">
        <v>0</v>
      </c>
      <c r="F569" s="10">
        <v>0</v>
      </c>
      <c r="G569" s="10">
        <v>0</v>
      </c>
      <c r="H569" s="10">
        <v>0</v>
      </c>
      <c r="I569" s="10">
        <v>0</v>
      </c>
      <c r="J569" s="10">
        <v>220.49</v>
      </c>
      <c r="K569" s="10">
        <v>0</v>
      </c>
      <c r="L569" s="10">
        <f t="shared" si="46"/>
        <v>220.49</v>
      </c>
    </row>
    <row r="570" spans="1:12" ht="13" hidden="1" x14ac:dyDescent="0.15">
      <c r="A570" s="46" t="s">
        <v>107</v>
      </c>
      <c r="B570" s="10">
        <v>1511.77</v>
      </c>
      <c r="C570" s="10">
        <v>2887.73</v>
      </c>
      <c r="D570" s="10">
        <v>1207.81</v>
      </c>
      <c r="E570" s="10">
        <v>1247.24</v>
      </c>
      <c r="F570" s="10">
        <v>2141.6799999999998</v>
      </c>
      <c r="G570" s="10">
        <v>2182.25</v>
      </c>
      <c r="H570" s="10">
        <v>1356.84</v>
      </c>
      <c r="I570" s="10">
        <v>3535.52</v>
      </c>
      <c r="J570" s="10">
        <v>1043.78</v>
      </c>
      <c r="K570" s="10">
        <v>2463.77</v>
      </c>
      <c r="L570" s="10">
        <f t="shared" si="46"/>
        <v>19578.39</v>
      </c>
    </row>
    <row r="571" spans="1:12" ht="13" hidden="1" x14ac:dyDescent="0.15">
      <c r="A571" s="46" t="s">
        <v>106</v>
      </c>
      <c r="B571" s="10">
        <v>0</v>
      </c>
      <c r="C571" s="10">
        <v>0</v>
      </c>
      <c r="D571" s="10">
        <v>0</v>
      </c>
      <c r="E571" s="10">
        <v>29.61</v>
      </c>
      <c r="F571" s="10">
        <v>39.159999999999997</v>
      </c>
      <c r="G571" s="10">
        <v>22.69</v>
      </c>
      <c r="H571" s="10">
        <v>18.579999999999998</v>
      </c>
      <c r="I571" s="10">
        <v>22.17</v>
      </c>
      <c r="J571" s="10">
        <v>0</v>
      </c>
      <c r="K571" s="10">
        <v>0</v>
      </c>
      <c r="L571" s="10">
        <f t="shared" si="46"/>
        <v>132.20999999999998</v>
      </c>
    </row>
    <row r="572" spans="1:12" ht="13" hidden="1" x14ac:dyDescent="0.15">
      <c r="A572" s="46" t="s">
        <v>105</v>
      </c>
      <c r="B572" s="10">
        <v>488.64</v>
      </c>
      <c r="C572" s="10">
        <v>0</v>
      </c>
      <c r="D572" s="10">
        <v>0</v>
      </c>
      <c r="E572" s="10">
        <v>0</v>
      </c>
      <c r="F572" s="10">
        <v>0</v>
      </c>
      <c r="G572" s="10">
        <v>0</v>
      </c>
      <c r="H572" s="10">
        <v>0</v>
      </c>
      <c r="I572" s="10">
        <v>0</v>
      </c>
      <c r="J572" s="10">
        <v>0</v>
      </c>
      <c r="K572" s="10">
        <v>1000</v>
      </c>
      <c r="L572" s="10">
        <f t="shared" si="46"/>
        <v>1488.6399999999999</v>
      </c>
    </row>
    <row r="573" spans="1:12" ht="13" hidden="1" x14ac:dyDescent="0.15">
      <c r="A573" s="46" t="s">
        <v>103</v>
      </c>
      <c r="B573" s="10">
        <v>0</v>
      </c>
      <c r="C573" s="10">
        <v>0</v>
      </c>
      <c r="D573" s="10">
        <v>0</v>
      </c>
      <c r="E573" s="10">
        <v>11.68</v>
      </c>
      <c r="F573" s="10">
        <v>0</v>
      </c>
      <c r="G573" s="10">
        <v>0</v>
      </c>
      <c r="H573" s="10">
        <v>0</v>
      </c>
      <c r="I573" s="10">
        <v>0</v>
      </c>
      <c r="J573" s="10">
        <v>0</v>
      </c>
      <c r="K573" s="10">
        <v>0</v>
      </c>
      <c r="L573" s="10">
        <f t="shared" si="46"/>
        <v>11.68</v>
      </c>
    </row>
    <row r="574" spans="1:12" ht="13" hidden="1" x14ac:dyDescent="0.15">
      <c r="A574" s="46" t="s">
        <v>102</v>
      </c>
      <c r="B574" s="10">
        <v>0</v>
      </c>
      <c r="C574" s="10">
        <v>0</v>
      </c>
      <c r="D574" s="10">
        <v>1453.79</v>
      </c>
      <c r="E574" s="10">
        <v>1573.1</v>
      </c>
      <c r="F574" s="10">
        <v>1626.56</v>
      </c>
      <c r="G574" s="10">
        <v>862.25</v>
      </c>
      <c r="H574" s="10">
        <v>1124.3399999999999</v>
      </c>
      <c r="I574" s="10">
        <v>2722.02</v>
      </c>
      <c r="J574" s="10">
        <v>0</v>
      </c>
      <c r="K574" s="10">
        <v>0</v>
      </c>
      <c r="L574" s="10">
        <f t="shared" si="46"/>
        <v>9362.06</v>
      </c>
    </row>
    <row r="575" spans="1:12" ht="13" hidden="1" x14ac:dyDescent="0.15">
      <c r="A575" s="46" t="s">
        <v>101</v>
      </c>
      <c r="B575" s="10">
        <v>38032.449999999997</v>
      </c>
      <c r="C575" s="10">
        <v>120822.84</v>
      </c>
      <c r="D575" s="10">
        <v>78081.440000000002</v>
      </c>
      <c r="E575" s="10">
        <v>34511.56</v>
      </c>
      <c r="F575" s="10">
        <v>60518.34</v>
      </c>
      <c r="G575" s="10">
        <v>62806.03</v>
      </c>
      <c r="H575" s="10">
        <v>97102.720000000001</v>
      </c>
      <c r="I575" s="10">
        <v>55644.46</v>
      </c>
      <c r="J575" s="10">
        <v>0</v>
      </c>
      <c r="K575" s="10">
        <v>0</v>
      </c>
      <c r="L575" s="10">
        <f t="shared" si="46"/>
        <v>547519.84</v>
      </c>
    </row>
    <row r="576" spans="1:12" ht="13" hidden="1" x14ac:dyDescent="0.15">
      <c r="A576" s="46" t="s">
        <v>199</v>
      </c>
      <c r="B576" s="10">
        <v>0</v>
      </c>
      <c r="C576" s="10">
        <v>0</v>
      </c>
      <c r="D576" s="10">
        <v>0</v>
      </c>
      <c r="E576" s="10">
        <v>0</v>
      </c>
      <c r="F576" s="10">
        <v>-1342.24</v>
      </c>
      <c r="G576" s="10">
        <v>0</v>
      </c>
      <c r="H576" s="10">
        <v>0</v>
      </c>
      <c r="I576" s="10">
        <v>0</v>
      </c>
      <c r="J576" s="10">
        <v>0</v>
      </c>
      <c r="K576" s="10">
        <v>0</v>
      </c>
      <c r="L576" s="10">
        <f t="shared" si="46"/>
        <v>-1342.24</v>
      </c>
    </row>
    <row r="577" spans="1:12" ht="13" hidden="1" x14ac:dyDescent="0.15">
      <c r="A577" s="46" t="s">
        <v>100</v>
      </c>
      <c r="B577" s="10">
        <v>0</v>
      </c>
      <c r="C577" s="10">
        <v>0</v>
      </c>
      <c r="D577" s="10">
        <v>0</v>
      </c>
      <c r="E577" s="10">
        <v>68.239999999999995</v>
      </c>
      <c r="F577" s="10">
        <v>0</v>
      </c>
      <c r="G577" s="10">
        <v>58.49</v>
      </c>
      <c r="H577" s="10">
        <v>0</v>
      </c>
      <c r="I577" s="10">
        <v>0</v>
      </c>
      <c r="J577" s="10">
        <v>0</v>
      </c>
      <c r="K577" s="10">
        <v>154.08000000000001</v>
      </c>
      <c r="L577" s="10">
        <f t="shared" si="46"/>
        <v>280.81</v>
      </c>
    </row>
    <row r="578" spans="1:12" ht="13" hidden="1" x14ac:dyDescent="0.15">
      <c r="A578" s="46" t="s">
        <v>99</v>
      </c>
      <c r="B578" s="10">
        <v>0</v>
      </c>
      <c r="C578" s="10">
        <v>770</v>
      </c>
      <c r="D578" s="10">
        <v>0</v>
      </c>
      <c r="E578" s="10">
        <v>15029</v>
      </c>
      <c r="F578" s="10">
        <v>0</v>
      </c>
      <c r="G578" s="10">
        <v>4420.78</v>
      </c>
      <c r="H578" s="10">
        <v>5032.47</v>
      </c>
      <c r="I578" s="10">
        <v>11.65</v>
      </c>
      <c r="J578" s="10">
        <v>503.08</v>
      </c>
      <c r="K578" s="10">
        <v>0</v>
      </c>
      <c r="L578" s="10">
        <f t="shared" si="46"/>
        <v>25766.980000000003</v>
      </c>
    </row>
    <row r="579" spans="1:12" ht="13" hidden="1" x14ac:dyDescent="0.15">
      <c r="A579" s="46" t="s">
        <v>132</v>
      </c>
      <c r="B579" s="10">
        <v>349</v>
      </c>
      <c r="C579" s="10">
        <v>0</v>
      </c>
      <c r="D579" s="10">
        <v>85</v>
      </c>
      <c r="E579" s="10">
        <v>0</v>
      </c>
      <c r="F579" s="10">
        <v>0</v>
      </c>
      <c r="G579" s="10">
        <v>0</v>
      </c>
      <c r="H579" s="10">
        <v>85</v>
      </c>
      <c r="I579" s="10">
        <v>0</v>
      </c>
      <c r="J579" s="10">
        <v>623.95000000000005</v>
      </c>
      <c r="K579" s="10">
        <v>0</v>
      </c>
      <c r="L579" s="10">
        <f t="shared" si="46"/>
        <v>1142.95</v>
      </c>
    </row>
    <row r="580" spans="1:12" ht="13" hidden="1" x14ac:dyDescent="0.15">
      <c r="A580" s="46" t="s">
        <v>97</v>
      </c>
      <c r="B580" s="10">
        <v>1102.5</v>
      </c>
      <c r="C580" s="10">
        <v>0</v>
      </c>
      <c r="D580" s="10">
        <v>0</v>
      </c>
      <c r="E580" s="10">
        <v>0</v>
      </c>
      <c r="F580" s="10">
        <v>0</v>
      </c>
      <c r="G580" s="10">
        <v>0</v>
      </c>
      <c r="H580" s="10">
        <v>0</v>
      </c>
      <c r="I580" s="10">
        <v>0</v>
      </c>
      <c r="J580" s="10">
        <v>0</v>
      </c>
      <c r="K580" s="10">
        <v>0</v>
      </c>
      <c r="L580" s="10">
        <f t="shared" si="46"/>
        <v>1102.5</v>
      </c>
    </row>
    <row r="581" spans="1:12" ht="13" hidden="1" x14ac:dyDescent="0.15">
      <c r="A581" s="46" t="s">
        <v>95</v>
      </c>
      <c r="B581" s="10">
        <v>0</v>
      </c>
      <c r="C581" s="10">
        <v>0</v>
      </c>
      <c r="D581" s="10">
        <v>0</v>
      </c>
      <c r="E581" s="10">
        <v>0</v>
      </c>
      <c r="F581" s="10">
        <v>0</v>
      </c>
      <c r="G581" s="10">
        <v>497.76</v>
      </c>
      <c r="H581" s="10">
        <v>658.23</v>
      </c>
      <c r="I581" s="10">
        <v>1690.8</v>
      </c>
      <c r="J581" s="10">
        <v>296.52999999999997</v>
      </c>
      <c r="K581" s="10">
        <v>567.11</v>
      </c>
      <c r="L581" s="10">
        <f t="shared" si="46"/>
        <v>3710.43</v>
      </c>
    </row>
    <row r="582" spans="1:12" ht="13" hidden="1" x14ac:dyDescent="0.15">
      <c r="A582" s="46" t="s">
        <v>94</v>
      </c>
      <c r="B582" s="10">
        <v>0</v>
      </c>
      <c r="C582" s="10">
        <v>0</v>
      </c>
      <c r="D582" s="10">
        <v>0</v>
      </c>
      <c r="E582" s="10">
        <v>379.93</v>
      </c>
      <c r="F582" s="10">
        <v>1917.9</v>
      </c>
      <c r="G582" s="10">
        <v>887.33</v>
      </c>
      <c r="H582" s="10">
        <v>5138.08</v>
      </c>
      <c r="I582" s="10">
        <v>348.32</v>
      </c>
      <c r="J582" s="10">
        <v>0</v>
      </c>
      <c r="K582" s="10">
        <v>0</v>
      </c>
      <c r="L582" s="10">
        <f t="shared" si="46"/>
        <v>8671.56</v>
      </c>
    </row>
    <row r="583" spans="1:12" ht="13" hidden="1" x14ac:dyDescent="0.15">
      <c r="A583" s="46" t="s">
        <v>93</v>
      </c>
      <c r="B583" s="10">
        <v>23868.81</v>
      </c>
      <c r="C583" s="10">
        <v>14709.28</v>
      </c>
      <c r="D583" s="10">
        <v>11347.14</v>
      </c>
      <c r="E583" s="10">
        <v>20638.39</v>
      </c>
      <c r="F583" s="10">
        <v>11259.13</v>
      </c>
      <c r="G583" s="10">
        <v>37095.46</v>
      </c>
      <c r="H583" s="10">
        <v>19386.79</v>
      </c>
      <c r="I583" s="10">
        <v>59788.7</v>
      </c>
      <c r="J583" s="10">
        <v>11677.4</v>
      </c>
      <c r="K583" s="10">
        <v>18796.86</v>
      </c>
      <c r="L583" s="10">
        <f t="shared" si="46"/>
        <v>228567.96000000002</v>
      </c>
    </row>
    <row r="584" spans="1:12" ht="13" hidden="1" x14ac:dyDescent="0.15">
      <c r="A584" s="46" t="s">
        <v>91</v>
      </c>
      <c r="B584" s="10">
        <v>5714.95</v>
      </c>
      <c r="C584" s="10">
        <v>4763.45</v>
      </c>
      <c r="D584" s="10">
        <v>3761.47</v>
      </c>
      <c r="E584" s="10">
        <v>5079.5600000000004</v>
      </c>
      <c r="F584" s="10">
        <v>1558.9</v>
      </c>
      <c r="G584" s="10">
        <v>7600.83</v>
      </c>
      <c r="H584" s="10">
        <v>1656.07</v>
      </c>
      <c r="I584" s="10">
        <v>17052</v>
      </c>
      <c r="J584" s="10">
        <v>2560.9899999999998</v>
      </c>
      <c r="K584" s="10">
        <v>4048.49</v>
      </c>
      <c r="L584" s="10">
        <f t="shared" si="46"/>
        <v>53796.71</v>
      </c>
    </row>
    <row r="585" spans="1:12" ht="13" hidden="1" x14ac:dyDescent="0.15">
      <c r="A585" s="46" t="s">
        <v>90</v>
      </c>
      <c r="B585" s="10">
        <v>30486.95</v>
      </c>
      <c r="C585" s="10">
        <v>14828.05</v>
      </c>
      <c r="D585" s="10">
        <v>16214.4</v>
      </c>
      <c r="E585" s="10">
        <v>28882.05</v>
      </c>
      <c r="F585" s="10">
        <v>20496.18</v>
      </c>
      <c r="G585" s="10">
        <v>31525.69</v>
      </c>
      <c r="H585" s="10">
        <v>23149.86</v>
      </c>
      <c r="I585" s="10">
        <v>47147.040000000001</v>
      </c>
      <c r="J585" s="10">
        <v>22353.71</v>
      </c>
      <c r="K585" s="10">
        <v>20419.59</v>
      </c>
      <c r="L585" s="10">
        <f t="shared" si="46"/>
        <v>255503.52</v>
      </c>
    </row>
    <row r="586" spans="1:12" ht="13" hidden="1" x14ac:dyDescent="0.15">
      <c r="A586" s="46" t="s">
        <v>89</v>
      </c>
      <c r="B586" s="10">
        <v>-3128.47</v>
      </c>
      <c r="C586" s="10">
        <v>337.82</v>
      </c>
      <c r="D586" s="10">
        <v>-1047.01</v>
      </c>
      <c r="E586" s="10">
        <v>293.51</v>
      </c>
      <c r="F586" s="10">
        <v>-4187.1000000000004</v>
      </c>
      <c r="G586" s="10">
        <v>0</v>
      </c>
      <c r="H586" s="10">
        <v>0</v>
      </c>
      <c r="I586" s="10">
        <v>0</v>
      </c>
      <c r="J586" s="10">
        <v>0</v>
      </c>
      <c r="K586" s="10">
        <v>0</v>
      </c>
      <c r="L586" s="10">
        <f t="shared" si="46"/>
        <v>-7731.25</v>
      </c>
    </row>
    <row r="587" spans="1:12" ht="13" hidden="1" x14ac:dyDescent="0.15">
      <c r="A587" s="46" t="s">
        <v>88</v>
      </c>
      <c r="B587" s="10">
        <v>954.14</v>
      </c>
      <c r="C587" s="10">
        <v>703.03</v>
      </c>
      <c r="D587" s="10">
        <v>574.1</v>
      </c>
      <c r="E587" s="10">
        <v>592.12</v>
      </c>
      <c r="F587" s="10">
        <v>0</v>
      </c>
      <c r="G587" s="10">
        <v>0</v>
      </c>
      <c r="H587" s="10">
        <v>0</v>
      </c>
      <c r="I587" s="10">
        <v>0</v>
      </c>
      <c r="J587" s="10">
        <v>0</v>
      </c>
      <c r="K587" s="10">
        <v>0</v>
      </c>
      <c r="L587" s="10">
        <f t="shared" si="46"/>
        <v>2823.39</v>
      </c>
    </row>
    <row r="588" spans="1:12" ht="13" hidden="1" x14ac:dyDescent="0.15">
      <c r="A588" s="46" t="s">
        <v>86</v>
      </c>
      <c r="B588" s="10">
        <v>3015.09</v>
      </c>
      <c r="C588" s="10">
        <v>2853.16</v>
      </c>
      <c r="D588" s="10">
        <v>3028.37</v>
      </c>
      <c r="E588" s="10">
        <v>3207.92</v>
      </c>
      <c r="F588" s="10">
        <v>0</v>
      </c>
      <c r="G588" s="10">
        <v>0</v>
      </c>
      <c r="H588" s="10">
        <v>0</v>
      </c>
      <c r="I588" s="10">
        <v>0</v>
      </c>
      <c r="J588" s="10">
        <v>0</v>
      </c>
      <c r="K588" s="10">
        <v>0</v>
      </c>
      <c r="L588" s="10">
        <f t="shared" si="46"/>
        <v>12104.539999999999</v>
      </c>
    </row>
    <row r="589" spans="1:12" ht="13" hidden="1" x14ac:dyDescent="0.15">
      <c r="A589" s="46" t="s">
        <v>85</v>
      </c>
      <c r="B589" s="10">
        <v>8366.86</v>
      </c>
      <c r="C589" s="10">
        <v>8124.63</v>
      </c>
      <c r="D589" s="10">
        <v>8644.6299999999992</v>
      </c>
      <c r="E589" s="10">
        <v>9031.92</v>
      </c>
      <c r="F589" s="10">
        <v>0</v>
      </c>
      <c r="G589" s="10">
        <v>0</v>
      </c>
      <c r="H589" s="10">
        <v>0</v>
      </c>
      <c r="I589" s="10">
        <v>0</v>
      </c>
      <c r="J589" s="10">
        <v>0</v>
      </c>
      <c r="K589" s="10">
        <v>0</v>
      </c>
      <c r="L589" s="10">
        <f t="shared" si="46"/>
        <v>34168.04</v>
      </c>
    </row>
    <row r="590" spans="1:12" ht="13" hidden="1" x14ac:dyDescent="0.15">
      <c r="A590" s="46" t="s">
        <v>84</v>
      </c>
      <c r="B590" s="10">
        <v>157.53</v>
      </c>
      <c r="C590" s="10">
        <v>232.45</v>
      </c>
      <c r="D590" s="10">
        <v>204.43</v>
      </c>
      <c r="E590" s="10">
        <v>224.96</v>
      </c>
      <c r="F590" s="10">
        <v>234.75</v>
      </c>
      <c r="G590" s="10">
        <v>264.57</v>
      </c>
      <c r="H590" s="10">
        <v>278.60000000000002</v>
      </c>
      <c r="I590" s="10">
        <v>271.43</v>
      </c>
      <c r="J590" s="10">
        <v>249.23</v>
      </c>
      <c r="K590" s="10">
        <v>320.33</v>
      </c>
      <c r="L590" s="10">
        <f t="shared" si="46"/>
        <v>2438.2799999999997</v>
      </c>
    </row>
    <row r="591" spans="1:12" ht="13" hidden="1" x14ac:dyDescent="0.15">
      <c r="A591" s="46" t="s">
        <v>83</v>
      </c>
      <c r="B591" s="10">
        <v>46271.79</v>
      </c>
      <c r="C591" s="10">
        <v>41870.69</v>
      </c>
      <c r="D591" s="10">
        <v>23588.87</v>
      </c>
      <c r="E591" s="10">
        <v>20915.05</v>
      </c>
      <c r="F591" s="10">
        <v>60440.88</v>
      </c>
      <c r="G591" s="10">
        <v>41760.68</v>
      </c>
      <c r="H591" s="10">
        <v>15097.45</v>
      </c>
      <c r="I591" s="10">
        <v>16311.6</v>
      </c>
      <c r="J591" s="10">
        <v>55675.64</v>
      </c>
      <c r="K591" s="10">
        <v>35331.86</v>
      </c>
      <c r="L591" s="10">
        <f t="shared" si="46"/>
        <v>357264.51</v>
      </c>
    </row>
    <row r="592" spans="1:12" ht="13" hidden="1" x14ac:dyDescent="0.15">
      <c r="A592" s="46" t="s">
        <v>82</v>
      </c>
      <c r="B592" s="10">
        <v>33878.769999999997</v>
      </c>
      <c r="C592" s="10">
        <v>37458.6</v>
      </c>
      <c r="D592" s="10">
        <v>33008.22</v>
      </c>
      <c r="E592" s="10">
        <v>39671.870000000003</v>
      </c>
      <c r="F592" s="10">
        <v>40660.269999999997</v>
      </c>
      <c r="G592" s="10">
        <v>41756.17</v>
      </c>
      <c r="H592" s="10">
        <v>40129.870000000003</v>
      </c>
      <c r="I592" s="10">
        <v>46439.18</v>
      </c>
      <c r="J592" s="10">
        <v>43049.84</v>
      </c>
      <c r="K592" s="10">
        <v>33138.58</v>
      </c>
      <c r="L592" s="10">
        <f t="shared" si="46"/>
        <v>389191.36999999994</v>
      </c>
    </row>
    <row r="593" spans="1:12" ht="13" hidden="1" x14ac:dyDescent="0.15">
      <c r="A593" s="46" t="s">
        <v>81</v>
      </c>
      <c r="B593" s="10">
        <v>0</v>
      </c>
      <c r="C593" s="10">
        <v>8624.6299999999992</v>
      </c>
      <c r="D593" s="10">
        <v>7395.45</v>
      </c>
      <c r="E593" s="10">
        <v>10911.38</v>
      </c>
      <c r="F593" s="10">
        <v>11156.87</v>
      </c>
      <c r="G593" s="10">
        <v>12842.61</v>
      </c>
      <c r="H593" s="10">
        <v>11683.99</v>
      </c>
      <c r="I593" s="10">
        <v>11447.96</v>
      </c>
      <c r="J593" s="10">
        <v>10700.53</v>
      </c>
      <c r="K593" s="10">
        <v>11449.97</v>
      </c>
      <c r="L593" s="10">
        <f t="shared" si="46"/>
        <v>96213.39</v>
      </c>
    </row>
    <row r="594" spans="1:12" ht="13" hidden="1" x14ac:dyDescent="0.15">
      <c r="A594" s="46" t="s">
        <v>76</v>
      </c>
      <c r="B594" s="10">
        <v>8653.85</v>
      </c>
      <c r="C594" s="10">
        <v>0</v>
      </c>
      <c r="D594" s="10">
        <v>0</v>
      </c>
      <c r="E594" s="10">
        <v>0</v>
      </c>
      <c r="F594" s="10">
        <v>0</v>
      </c>
      <c r="G594" s="10">
        <v>0</v>
      </c>
      <c r="H594" s="10">
        <v>0</v>
      </c>
      <c r="I594" s="10">
        <v>0</v>
      </c>
      <c r="J594" s="10">
        <v>0</v>
      </c>
      <c r="K594" s="10">
        <v>0</v>
      </c>
      <c r="L594" s="10">
        <f t="shared" si="46"/>
        <v>8653.85</v>
      </c>
    </row>
    <row r="595" spans="1:12" ht="13" hidden="1" x14ac:dyDescent="0.15">
      <c r="A595" s="46" t="s">
        <v>75</v>
      </c>
      <c r="B595" s="10">
        <v>0</v>
      </c>
      <c r="C595" s="10">
        <v>0</v>
      </c>
      <c r="D595" s="10">
        <v>0</v>
      </c>
      <c r="E595" s="10">
        <v>668.75</v>
      </c>
      <c r="F595" s="10">
        <v>0</v>
      </c>
      <c r="G595" s="10">
        <v>0</v>
      </c>
      <c r="H595" s="10">
        <v>0</v>
      </c>
      <c r="I595" s="10">
        <v>0</v>
      </c>
      <c r="J595" s="10">
        <v>0</v>
      </c>
      <c r="K595" s="10">
        <v>0</v>
      </c>
      <c r="L595" s="10">
        <f t="shared" si="46"/>
        <v>668.75</v>
      </c>
    </row>
    <row r="596" spans="1:12" ht="13" hidden="1" x14ac:dyDescent="0.15">
      <c r="A596" s="46" t="s">
        <v>74</v>
      </c>
      <c r="B596" s="10">
        <v>76468.509999999995</v>
      </c>
      <c r="C596" s="10">
        <v>75435.460000000006</v>
      </c>
      <c r="D596" s="10">
        <v>74268.5</v>
      </c>
      <c r="E596" s="10">
        <v>82171.66</v>
      </c>
      <c r="F596" s="10">
        <v>79781.09</v>
      </c>
      <c r="G596" s="10">
        <v>77916.12</v>
      </c>
      <c r="H596" s="10">
        <v>64620</v>
      </c>
      <c r="I596" s="10">
        <v>68498.350000000006</v>
      </c>
      <c r="J596" s="10">
        <v>79234.42</v>
      </c>
      <c r="K596" s="10">
        <v>2355.25</v>
      </c>
      <c r="L596" s="10">
        <f t="shared" si="46"/>
        <v>680749.36</v>
      </c>
    </row>
    <row r="597" spans="1:12" ht="13" hidden="1" x14ac:dyDescent="0.15">
      <c r="A597" s="46" t="s">
        <v>73</v>
      </c>
      <c r="B597" s="10">
        <v>8628.7999999999993</v>
      </c>
      <c r="C597" s="10">
        <v>20780.060000000001</v>
      </c>
      <c r="D597" s="10">
        <v>-4801.3599999999997</v>
      </c>
      <c r="E597" s="10">
        <v>12274.07</v>
      </c>
      <c r="F597" s="10">
        <v>807.55</v>
      </c>
      <c r="G597" s="10">
        <v>26183.39</v>
      </c>
      <c r="H597" s="10">
        <v>2570.7399999999998</v>
      </c>
      <c r="I597" s="10">
        <v>3650.61</v>
      </c>
      <c r="J597" s="10">
        <v>12368.55</v>
      </c>
      <c r="K597" s="10">
        <v>36738.370000000003</v>
      </c>
      <c r="L597" s="10">
        <f t="shared" si="46"/>
        <v>119200.78</v>
      </c>
    </row>
    <row r="598" spans="1:12" ht="13" hidden="1" x14ac:dyDescent="0.15">
      <c r="A598" s="46" t="s">
        <v>71</v>
      </c>
      <c r="B598" s="10">
        <v>417425.37</v>
      </c>
      <c r="C598" s="10">
        <v>431680.18</v>
      </c>
      <c r="D598" s="10">
        <v>382301.86</v>
      </c>
      <c r="E598" s="10">
        <v>406204.07</v>
      </c>
      <c r="F598" s="10">
        <v>418885.15</v>
      </c>
      <c r="G598" s="10">
        <v>441076.27</v>
      </c>
      <c r="H598" s="10">
        <v>447640.82</v>
      </c>
      <c r="I598" s="10">
        <v>462622.93</v>
      </c>
      <c r="J598" s="10">
        <v>404864.48</v>
      </c>
      <c r="K598" s="10">
        <v>405514.6</v>
      </c>
      <c r="L598" s="10">
        <f t="shared" si="46"/>
        <v>4218215.7300000004</v>
      </c>
    </row>
    <row r="599" spans="1:12" ht="13" hidden="1" x14ac:dyDescent="0.15">
      <c r="A599" s="47" t="s">
        <v>208</v>
      </c>
      <c r="B599" s="16">
        <f t="shared" ref="B599:L599" si="47">SUM(B557:B598)</f>
        <v>757192.05</v>
      </c>
      <c r="C599" s="16">
        <f t="shared" si="47"/>
        <v>855426.78</v>
      </c>
      <c r="D599" s="16">
        <f t="shared" si="47"/>
        <v>704239.61</v>
      </c>
      <c r="E599" s="16">
        <f t="shared" si="47"/>
        <v>769297.61</v>
      </c>
      <c r="F599" s="16">
        <f t="shared" si="47"/>
        <v>1127195.7000000002</v>
      </c>
      <c r="G599" s="16">
        <f t="shared" si="47"/>
        <v>872321.37999999989</v>
      </c>
      <c r="H599" s="16">
        <f t="shared" si="47"/>
        <v>823305.69</v>
      </c>
      <c r="I599" s="16">
        <f t="shared" si="47"/>
        <v>890262.90999999992</v>
      </c>
      <c r="J599" s="16">
        <f t="shared" si="47"/>
        <v>744571.79999999993</v>
      </c>
      <c r="K599" s="16">
        <f t="shared" si="47"/>
        <v>657997.44999999995</v>
      </c>
      <c r="L599" s="16">
        <f t="shared" si="47"/>
        <v>8201810.9800000004</v>
      </c>
    </row>
    <row r="600" spans="1:12" ht="13" hidden="1" x14ac:dyDescent="0.15">
      <c r="A600" s="45" t="s">
        <v>209</v>
      </c>
      <c r="B600" s="7"/>
      <c r="C600" s="7"/>
      <c r="D600" s="7"/>
      <c r="E600" s="7"/>
      <c r="F600" s="7"/>
      <c r="G600" s="7"/>
      <c r="H600" s="7"/>
      <c r="I600" s="7"/>
      <c r="J600" s="7"/>
      <c r="K600" s="7"/>
      <c r="L600" s="7"/>
    </row>
    <row r="601" spans="1:12" ht="13" hidden="1" x14ac:dyDescent="0.15">
      <c r="A601" s="46" t="s">
        <v>129</v>
      </c>
      <c r="B601" s="10">
        <v>0</v>
      </c>
      <c r="C601" s="10">
        <v>0</v>
      </c>
      <c r="D601" s="10">
        <v>0</v>
      </c>
      <c r="E601" s="10">
        <v>11101.75</v>
      </c>
      <c r="F601" s="10">
        <v>14567.59</v>
      </c>
      <c r="G601" s="10">
        <v>14105.33</v>
      </c>
      <c r="H601" s="10">
        <v>11431.52</v>
      </c>
      <c r="I601" s="10">
        <v>15927.66</v>
      </c>
      <c r="J601" s="10">
        <v>11826.37</v>
      </c>
      <c r="K601" s="10">
        <v>6314.89</v>
      </c>
      <c r="L601" s="10">
        <f t="shared" ref="L601:L629" si="48">SUM(B601:K601)</f>
        <v>85275.11</v>
      </c>
    </row>
    <row r="602" spans="1:12" ht="13" hidden="1" x14ac:dyDescent="0.15">
      <c r="A602" s="46" t="s">
        <v>127</v>
      </c>
      <c r="B602" s="10">
        <v>0</v>
      </c>
      <c r="C602" s="10">
        <v>0</v>
      </c>
      <c r="D602" s="10">
        <v>0</v>
      </c>
      <c r="E602" s="10">
        <v>7708.71</v>
      </c>
      <c r="F602" s="10">
        <v>7471.71</v>
      </c>
      <c r="G602" s="10">
        <v>4126.2700000000004</v>
      </c>
      <c r="H602" s="10">
        <v>2903.32</v>
      </c>
      <c r="I602" s="10">
        <v>4874.97</v>
      </c>
      <c r="J602" s="10">
        <v>4089.46</v>
      </c>
      <c r="K602" s="10">
        <v>2097.02</v>
      </c>
      <c r="L602" s="10">
        <f t="shared" si="48"/>
        <v>33271.46</v>
      </c>
    </row>
    <row r="603" spans="1:12" ht="13" hidden="1" x14ac:dyDescent="0.15">
      <c r="A603" s="46" t="s">
        <v>126</v>
      </c>
      <c r="B603" s="10">
        <v>0</v>
      </c>
      <c r="C603" s="10">
        <v>0</v>
      </c>
      <c r="D603" s="10">
        <v>0</v>
      </c>
      <c r="E603" s="10">
        <v>5885.7</v>
      </c>
      <c r="F603" s="10">
        <v>6434.11</v>
      </c>
      <c r="G603" s="10">
        <v>3618.95</v>
      </c>
      <c r="H603" s="10">
        <v>2207.0300000000002</v>
      </c>
      <c r="I603" s="10">
        <v>1020.02</v>
      </c>
      <c r="J603" s="10">
        <v>1926.15</v>
      </c>
      <c r="K603" s="10">
        <v>402.06</v>
      </c>
      <c r="L603" s="10">
        <f t="shared" si="48"/>
        <v>21494.02</v>
      </c>
    </row>
    <row r="604" spans="1:12" ht="13" hidden="1" x14ac:dyDescent="0.15">
      <c r="A604" s="46" t="s">
        <v>125</v>
      </c>
      <c r="B604" s="10">
        <v>0</v>
      </c>
      <c r="C604" s="10">
        <v>0</v>
      </c>
      <c r="D604" s="10">
        <v>0</v>
      </c>
      <c r="E604" s="10">
        <v>516.22</v>
      </c>
      <c r="F604" s="10">
        <v>1591.93</v>
      </c>
      <c r="G604" s="10">
        <v>1744.38</v>
      </c>
      <c r="H604" s="10">
        <v>2708.58</v>
      </c>
      <c r="I604" s="10">
        <v>2425.6</v>
      </c>
      <c r="J604" s="10">
        <v>4526.1899999999996</v>
      </c>
      <c r="K604" s="10">
        <v>775.53</v>
      </c>
      <c r="L604" s="10">
        <f t="shared" si="48"/>
        <v>14288.430000000002</v>
      </c>
    </row>
    <row r="605" spans="1:12" ht="13" hidden="1" x14ac:dyDescent="0.15">
      <c r="A605" s="46" t="s">
        <v>123</v>
      </c>
      <c r="B605" s="10">
        <v>0</v>
      </c>
      <c r="C605" s="10">
        <v>0</v>
      </c>
      <c r="D605" s="10">
        <v>0</v>
      </c>
      <c r="E605" s="10">
        <v>1232.3699999999999</v>
      </c>
      <c r="F605" s="10">
        <v>4733.46</v>
      </c>
      <c r="G605" s="10">
        <v>4328.2700000000004</v>
      </c>
      <c r="H605" s="10">
        <v>2970.18</v>
      </c>
      <c r="I605" s="10">
        <v>2842.26</v>
      </c>
      <c r="J605" s="10">
        <v>2458.0700000000002</v>
      </c>
      <c r="K605" s="10">
        <v>1665.62</v>
      </c>
      <c r="L605" s="10">
        <f t="shared" si="48"/>
        <v>20230.23</v>
      </c>
    </row>
    <row r="606" spans="1:12" ht="13" hidden="1" x14ac:dyDescent="0.15">
      <c r="A606" s="46" t="s">
        <v>120</v>
      </c>
      <c r="B606" s="10">
        <v>0</v>
      </c>
      <c r="C606" s="10">
        <v>0</v>
      </c>
      <c r="D606" s="10">
        <v>0</v>
      </c>
      <c r="E606" s="10">
        <v>0</v>
      </c>
      <c r="F606" s="10">
        <v>0</v>
      </c>
      <c r="G606" s="10">
        <v>0</v>
      </c>
      <c r="H606" s="10">
        <v>0</v>
      </c>
      <c r="I606" s="10">
        <v>0</v>
      </c>
      <c r="J606" s="10">
        <v>203.98</v>
      </c>
      <c r="K606" s="10">
        <v>0</v>
      </c>
      <c r="L606" s="10">
        <f t="shared" si="48"/>
        <v>203.98</v>
      </c>
    </row>
    <row r="607" spans="1:12" ht="13" hidden="1" x14ac:dyDescent="0.15">
      <c r="A607" s="46" t="s">
        <v>105</v>
      </c>
      <c r="B607" s="10">
        <v>0</v>
      </c>
      <c r="C607" s="10">
        <v>0</v>
      </c>
      <c r="D607" s="10">
        <v>0</v>
      </c>
      <c r="E607" s="10">
        <v>3812</v>
      </c>
      <c r="F607" s="10">
        <v>22092.99</v>
      </c>
      <c r="G607" s="10">
        <v>36067.61</v>
      </c>
      <c r="H607" s="10">
        <v>77163.509999999995</v>
      </c>
      <c r="I607" s="10">
        <v>101722.76</v>
      </c>
      <c r="J607" s="10">
        <v>93457.52</v>
      </c>
      <c r="K607" s="10">
        <v>56235.02</v>
      </c>
      <c r="L607" s="10">
        <f t="shared" si="48"/>
        <v>390551.41000000003</v>
      </c>
    </row>
    <row r="608" spans="1:12" ht="13" hidden="1" x14ac:dyDescent="0.15">
      <c r="A608" s="46" t="s">
        <v>103</v>
      </c>
      <c r="B608" s="10">
        <v>0</v>
      </c>
      <c r="C608" s="10">
        <v>0</v>
      </c>
      <c r="D608" s="10">
        <v>0</v>
      </c>
      <c r="E608" s="10">
        <v>4099.96</v>
      </c>
      <c r="F608" s="10">
        <v>-1160.1400000000001</v>
      </c>
      <c r="G608" s="10">
        <v>0</v>
      </c>
      <c r="H608" s="10">
        <v>15.24</v>
      </c>
      <c r="I608" s="10">
        <v>0</v>
      </c>
      <c r="J608" s="10">
        <v>53.83</v>
      </c>
      <c r="K608" s="10">
        <v>0</v>
      </c>
      <c r="L608" s="10">
        <f t="shared" si="48"/>
        <v>3008.8899999999994</v>
      </c>
    </row>
    <row r="609" spans="1:12" ht="13" hidden="1" x14ac:dyDescent="0.15">
      <c r="A609" s="46" t="s">
        <v>101</v>
      </c>
      <c r="B609" s="10">
        <v>0</v>
      </c>
      <c r="C609" s="10">
        <v>0</v>
      </c>
      <c r="D609" s="10">
        <v>0</v>
      </c>
      <c r="E609" s="10">
        <v>0</v>
      </c>
      <c r="F609" s="10">
        <v>71.42</v>
      </c>
      <c r="G609" s="10">
        <v>29002.52</v>
      </c>
      <c r="H609" s="10">
        <v>-24612.2</v>
      </c>
      <c r="I609" s="10">
        <v>73765</v>
      </c>
      <c r="J609" s="10">
        <v>32460</v>
      </c>
      <c r="K609" s="10">
        <v>6728.55</v>
      </c>
      <c r="L609" s="10">
        <f t="shared" si="48"/>
        <v>117415.29</v>
      </c>
    </row>
    <row r="610" spans="1:12" ht="13" hidden="1" x14ac:dyDescent="0.15">
      <c r="A610" s="46" t="s">
        <v>199</v>
      </c>
      <c r="B610" s="10">
        <v>0</v>
      </c>
      <c r="C610" s="10">
        <v>0</v>
      </c>
      <c r="D610" s="10">
        <v>0</v>
      </c>
      <c r="E610" s="10">
        <v>105413.79</v>
      </c>
      <c r="F610" s="10">
        <v>523291.25</v>
      </c>
      <c r="G610" s="10">
        <v>191015.89</v>
      </c>
      <c r="H610" s="10">
        <v>421023.64</v>
      </c>
      <c r="I610" s="10">
        <v>573657.02</v>
      </c>
      <c r="J610" s="10">
        <v>353532.83</v>
      </c>
      <c r="K610" s="10">
        <v>161713.93</v>
      </c>
      <c r="L610" s="10">
        <f t="shared" si="48"/>
        <v>2329648.35</v>
      </c>
    </row>
    <row r="611" spans="1:12" ht="13" hidden="1" x14ac:dyDescent="0.15">
      <c r="A611" s="46" t="s">
        <v>100</v>
      </c>
      <c r="B611" s="10">
        <v>0</v>
      </c>
      <c r="C611" s="10">
        <v>0</v>
      </c>
      <c r="D611" s="10">
        <v>0</v>
      </c>
      <c r="E611" s="10">
        <v>0</v>
      </c>
      <c r="F611" s="10">
        <v>0</v>
      </c>
      <c r="G611" s="10">
        <v>12739.9</v>
      </c>
      <c r="H611" s="10">
        <v>2088</v>
      </c>
      <c r="I611" s="10">
        <v>3106.71</v>
      </c>
      <c r="J611" s="10">
        <v>1625</v>
      </c>
      <c r="K611" s="10">
        <v>-1625</v>
      </c>
      <c r="L611" s="10">
        <f t="shared" si="48"/>
        <v>17934.61</v>
      </c>
    </row>
    <row r="612" spans="1:12" ht="13" hidden="1" x14ac:dyDescent="0.15">
      <c r="A612" s="46" t="s">
        <v>201</v>
      </c>
      <c r="B612" s="10">
        <v>0</v>
      </c>
      <c r="C612" s="10">
        <v>0</v>
      </c>
      <c r="D612" s="10">
        <v>0</v>
      </c>
      <c r="E612" s="10">
        <v>0</v>
      </c>
      <c r="F612" s="10">
        <v>0</v>
      </c>
      <c r="G612" s="10">
        <v>0</v>
      </c>
      <c r="H612" s="10">
        <v>4572.13</v>
      </c>
      <c r="I612" s="10">
        <v>0</v>
      </c>
      <c r="J612" s="10">
        <v>0</v>
      </c>
      <c r="K612" s="10">
        <v>0</v>
      </c>
      <c r="L612" s="10">
        <f t="shared" si="48"/>
        <v>4572.13</v>
      </c>
    </row>
    <row r="613" spans="1:12" ht="13" hidden="1" x14ac:dyDescent="0.15">
      <c r="A613" s="46" t="s">
        <v>203</v>
      </c>
      <c r="B613" s="10">
        <v>0</v>
      </c>
      <c r="C613" s="10">
        <v>0</v>
      </c>
      <c r="D613" s="10">
        <v>0</v>
      </c>
      <c r="E613" s="10">
        <v>4585.91</v>
      </c>
      <c r="F613" s="10">
        <v>3413.45</v>
      </c>
      <c r="G613" s="10">
        <v>291.87</v>
      </c>
      <c r="H613" s="10">
        <v>0</v>
      </c>
      <c r="I613" s="10">
        <v>0</v>
      </c>
      <c r="J613" s="10">
        <v>0</v>
      </c>
      <c r="K613" s="10">
        <v>0</v>
      </c>
      <c r="L613" s="10">
        <f t="shared" si="48"/>
        <v>8291.23</v>
      </c>
    </row>
    <row r="614" spans="1:12" ht="13" hidden="1" x14ac:dyDescent="0.15">
      <c r="A614" s="46" t="s">
        <v>132</v>
      </c>
      <c r="B614" s="10">
        <v>0</v>
      </c>
      <c r="C614" s="10">
        <v>0</v>
      </c>
      <c r="D614" s="10">
        <v>0</v>
      </c>
      <c r="E614" s="10">
        <v>2935</v>
      </c>
      <c r="F614" s="10">
        <v>6260</v>
      </c>
      <c r="G614" s="10">
        <v>0</v>
      </c>
      <c r="H614" s="10">
        <v>0</v>
      </c>
      <c r="I614" s="10">
        <v>0</v>
      </c>
      <c r="J614" s="10">
        <v>0</v>
      </c>
      <c r="K614" s="10">
        <v>0</v>
      </c>
      <c r="L614" s="10">
        <f t="shared" si="48"/>
        <v>9195</v>
      </c>
    </row>
    <row r="615" spans="1:12" ht="13" hidden="1" x14ac:dyDescent="0.15">
      <c r="A615" s="46" t="s">
        <v>98</v>
      </c>
      <c r="B615" s="10">
        <v>0</v>
      </c>
      <c r="C615" s="10">
        <v>0</v>
      </c>
      <c r="D615" s="10">
        <v>0</v>
      </c>
      <c r="E615" s="10">
        <v>490</v>
      </c>
      <c r="F615" s="10">
        <v>3790</v>
      </c>
      <c r="G615" s="10">
        <v>0</v>
      </c>
      <c r="H615" s="10">
        <v>2199</v>
      </c>
      <c r="I615" s="10">
        <v>0</v>
      </c>
      <c r="J615" s="10">
        <v>2120.75</v>
      </c>
      <c r="K615" s="10">
        <v>0</v>
      </c>
      <c r="L615" s="10">
        <f t="shared" si="48"/>
        <v>8599.75</v>
      </c>
    </row>
    <row r="616" spans="1:12" ht="13" hidden="1" x14ac:dyDescent="0.15">
      <c r="A616" s="46" t="s">
        <v>96</v>
      </c>
      <c r="B616" s="10">
        <v>0</v>
      </c>
      <c r="C616" s="10">
        <v>0</v>
      </c>
      <c r="D616" s="10">
        <v>0</v>
      </c>
      <c r="E616" s="10">
        <v>10840.5</v>
      </c>
      <c r="F616" s="10">
        <v>0</v>
      </c>
      <c r="G616" s="10">
        <v>0</v>
      </c>
      <c r="H616" s="10">
        <v>0</v>
      </c>
      <c r="I616" s="10">
        <v>0</v>
      </c>
      <c r="J616" s="10">
        <v>0</v>
      </c>
      <c r="K616" s="10">
        <v>0</v>
      </c>
      <c r="L616" s="10">
        <f t="shared" si="48"/>
        <v>10840.5</v>
      </c>
    </row>
    <row r="617" spans="1:12" ht="13" hidden="1" x14ac:dyDescent="0.15">
      <c r="A617" s="46" t="s">
        <v>95</v>
      </c>
      <c r="B617" s="10">
        <v>0</v>
      </c>
      <c r="C617" s="10">
        <v>0</v>
      </c>
      <c r="D617" s="10">
        <v>0</v>
      </c>
      <c r="E617" s="10">
        <v>0</v>
      </c>
      <c r="F617" s="10">
        <v>18.16</v>
      </c>
      <c r="G617" s="10">
        <v>12.66</v>
      </c>
      <c r="H617" s="10">
        <v>0</v>
      </c>
      <c r="I617" s="10">
        <v>0</v>
      </c>
      <c r="J617" s="10">
        <v>0</v>
      </c>
      <c r="K617" s="10">
        <v>0</v>
      </c>
      <c r="L617" s="10">
        <f t="shared" si="48"/>
        <v>30.82</v>
      </c>
    </row>
    <row r="618" spans="1:12" ht="13" hidden="1" x14ac:dyDescent="0.15">
      <c r="A618" s="46" t="s">
        <v>93</v>
      </c>
      <c r="B618" s="10">
        <v>0</v>
      </c>
      <c r="C618" s="10">
        <v>0</v>
      </c>
      <c r="D618" s="10">
        <v>0</v>
      </c>
      <c r="E618" s="10">
        <v>0</v>
      </c>
      <c r="F618" s="10">
        <v>1733.92</v>
      </c>
      <c r="G618" s="10">
        <v>0</v>
      </c>
      <c r="H618" s="10">
        <v>0</v>
      </c>
      <c r="I618" s="10">
        <v>0</v>
      </c>
      <c r="J618" s="10">
        <v>0</v>
      </c>
      <c r="K618" s="10">
        <v>0</v>
      </c>
      <c r="L618" s="10">
        <f t="shared" si="48"/>
        <v>1733.92</v>
      </c>
    </row>
    <row r="619" spans="1:12" ht="13" hidden="1" x14ac:dyDescent="0.15">
      <c r="A619" s="46" t="s">
        <v>91</v>
      </c>
      <c r="B619" s="10">
        <v>0</v>
      </c>
      <c r="C619" s="10">
        <v>0</v>
      </c>
      <c r="D619" s="10">
        <v>0</v>
      </c>
      <c r="E619" s="10">
        <v>0</v>
      </c>
      <c r="F619" s="10">
        <v>526.28</v>
      </c>
      <c r="G619" s="10">
        <v>1.73</v>
      </c>
      <c r="H619" s="10">
        <v>0</v>
      </c>
      <c r="I619" s="10">
        <v>0</v>
      </c>
      <c r="J619" s="10">
        <v>0</v>
      </c>
      <c r="K619" s="10">
        <v>0</v>
      </c>
      <c r="L619" s="10">
        <f t="shared" si="48"/>
        <v>528.01</v>
      </c>
    </row>
    <row r="620" spans="1:12" ht="13" hidden="1" x14ac:dyDescent="0.15">
      <c r="A620" s="46" t="s">
        <v>90</v>
      </c>
      <c r="B620" s="10">
        <v>0</v>
      </c>
      <c r="C620" s="10">
        <v>0</v>
      </c>
      <c r="D620" s="10">
        <v>0</v>
      </c>
      <c r="E620" s="10">
        <v>27.99</v>
      </c>
      <c r="F620" s="10">
        <v>1494</v>
      </c>
      <c r="G620" s="10">
        <v>36.18</v>
      </c>
      <c r="H620" s="10">
        <v>0</v>
      </c>
      <c r="I620" s="10">
        <v>0</v>
      </c>
      <c r="J620" s="10">
        <v>0</v>
      </c>
      <c r="K620" s="10">
        <v>0</v>
      </c>
      <c r="L620" s="10">
        <f t="shared" si="48"/>
        <v>1558.17</v>
      </c>
    </row>
    <row r="621" spans="1:12" ht="13" hidden="1" x14ac:dyDescent="0.15">
      <c r="A621" s="46" t="s">
        <v>88</v>
      </c>
      <c r="B621" s="10">
        <v>0</v>
      </c>
      <c r="C621" s="10">
        <v>0</v>
      </c>
      <c r="D621" s="10">
        <v>0</v>
      </c>
      <c r="E621" s="10">
        <v>117.67</v>
      </c>
      <c r="F621" s="10">
        <v>522.23</v>
      </c>
      <c r="G621" s="10">
        <v>507.96</v>
      </c>
      <c r="H621" s="10">
        <v>227.02</v>
      </c>
      <c r="I621" s="10">
        <v>223.97</v>
      </c>
      <c r="J621" s="10">
        <v>227.77</v>
      </c>
      <c r="K621" s="10">
        <v>569.12</v>
      </c>
      <c r="L621" s="10">
        <f t="shared" si="48"/>
        <v>2395.7399999999998</v>
      </c>
    </row>
    <row r="622" spans="1:12" ht="13" hidden="1" x14ac:dyDescent="0.15">
      <c r="A622" s="46" t="s">
        <v>84</v>
      </c>
      <c r="B622" s="10">
        <v>0</v>
      </c>
      <c r="C622" s="10">
        <v>0</v>
      </c>
      <c r="D622" s="10">
        <v>0</v>
      </c>
      <c r="E622" s="10">
        <v>53.61</v>
      </c>
      <c r="F622" s="10">
        <v>78.260000000000005</v>
      </c>
      <c r="G622" s="10">
        <v>66.06</v>
      </c>
      <c r="H622" s="10">
        <v>57.47</v>
      </c>
      <c r="I622" s="10">
        <v>78.8</v>
      </c>
      <c r="J622" s="10">
        <v>53.37</v>
      </c>
      <c r="K622" s="10">
        <v>24.64</v>
      </c>
      <c r="L622" s="10">
        <f t="shared" si="48"/>
        <v>412.21</v>
      </c>
    </row>
    <row r="623" spans="1:12" ht="13" hidden="1" x14ac:dyDescent="0.15">
      <c r="A623" s="46" t="s">
        <v>83</v>
      </c>
      <c r="B623" s="10">
        <v>0</v>
      </c>
      <c r="C623" s="10">
        <v>0</v>
      </c>
      <c r="D623" s="10">
        <v>0</v>
      </c>
      <c r="E623" s="10">
        <v>4366.62</v>
      </c>
      <c r="F623" s="10">
        <v>11039.48</v>
      </c>
      <c r="G623" s="10">
        <v>4859.33</v>
      </c>
      <c r="H623" s="10">
        <v>5846.36</v>
      </c>
      <c r="I623" s="10">
        <v>5965.69</v>
      </c>
      <c r="J623" s="10">
        <v>8265.36</v>
      </c>
      <c r="K623" s="10">
        <v>2553.13</v>
      </c>
      <c r="L623" s="10">
        <f t="shared" si="48"/>
        <v>42895.969999999994</v>
      </c>
    </row>
    <row r="624" spans="1:12" ht="13" hidden="1" x14ac:dyDescent="0.15">
      <c r="A624" s="46" t="s">
        <v>82</v>
      </c>
      <c r="B624" s="10">
        <v>0</v>
      </c>
      <c r="C624" s="10">
        <v>0</v>
      </c>
      <c r="D624" s="10">
        <v>0</v>
      </c>
      <c r="E624" s="10">
        <v>8730.5400000000009</v>
      </c>
      <c r="F624" s="10">
        <v>12773.65</v>
      </c>
      <c r="G624" s="10">
        <v>11313.34</v>
      </c>
      <c r="H624" s="10">
        <v>8379.42</v>
      </c>
      <c r="I624" s="10">
        <v>13194</v>
      </c>
      <c r="J624" s="10">
        <v>9234.61</v>
      </c>
      <c r="K624" s="10">
        <v>3025.56</v>
      </c>
      <c r="L624" s="10">
        <f t="shared" si="48"/>
        <v>66651.12</v>
      </c>
    </row>
    <row r="625" spans="1:12" ht="13" hidden="1" x14ac:dyDescent="0.15">
      <c r="A625" s="46" t="s">
        <v>81</v>
      </c>
      <c r="B625" s="10">
        <v>0</v>
      </c>
      <c r="C625" s="10">
        <v>0</v>
      </c>
      <c r="D625" s="10">
        <v>0</v>
      </c>
      <c r="E625" s="10">
        <v>730.02</v>
      </c>
      <c r="F625" s="10">
        <v>1310.26</v>
      </c>
      <c r="G625" s="10">
        <v>514.71</v>
      </c>
      <c r="H625" s="10">
        <v>539.61</v>
      </c>
      <c r="I625" s="10">
        <v>563.49</v>
      </c>
      <c r="J625" s="10">
        <v>799.82</v>
      </c>
      <c r="K625" s="10">
        <v>344.83</v>
      </c>
      <c r="L625" s="10">
        <f t="shared" si="48"/>
        <v>4802.74</v>
      </c>
    </row>
    <row r="626" spans="1:12" ht="13" hidden="1" x14ac:dyDescent="0.15">
      <c r="A626" s="46" t="s">
        <v>77</v>
      </c>
      <c r="B626" s="10">
        <v>0</v>
      </c>
      <c r="C626" s="10">
        <v>0</v>
      </c>
      <c r="D626" s="10">
        <v>0</v>
      </c>
      <c r="E626" s="10">
        <v>0</v>
      </c>
      <c r="F626" s="10">
        <v>7000</v>
      </c>
      <c r="G626" s="10">
        <v>-25</v>
      </c>
      <c r="H626" s="10">
        <v>0</v>
      </c>
      <c r="I626" s="10">
        <v>0</v>
      </c>
      <c r="J626" s="10">
        <v>0</v>
      </c>
      <c r="K626" s="10">
        <v>0</v>
      </c>
      <c r="L626" s="10">
        <f t="shared" si="48"/>
        <v>6975</v>
      </c>
    </row>
    <row r="627" spans="1:12" ht="13" hidden="1" x14ac:dyDescent="0.15">
      <c r="A627" s="46" t="s">
        <v>74</v>
      </c>
      <c r="B627" s="10">
        <v>0</v>
      </c>
      <c r="C627" s="10">
        <v>0</v>
      </c>
      <c r="D627" s="10">
        <v>0</v>
      </c>
      <c r="E627" s="10">
        <v>14103.34</v>
      </c>
      <c r="F627" s="10">
        <v>14778.52</v>
      </c>
      <c r="G627" s="10">
        <v>6141.96</v>
      </c>
      <c r="H627" s="10">
        <v>6887.58</v>
      </c>
      <c r="I627" s="10">
        <v>6842.4</v>
      </c>
      <c r="J627" s="10">
        <v>10231.799999999999</v>
      </c>
      <c r="K627" s="10">
        <v>-3352.72</v>
      </c>
      <c r="L627" s="10">
        <f t="shared" si="48"/>
        <v>55632.880000000005</v>
      </c>
    </row>
    <row r="628" spans="1:12" ht="13" hidden="1" x14ac:dyDescent="0.15">
      <c r="A628" s="46" t="s">
        <v>73</v>
      </c>
      <c r="B628" s="10">
        <v>0</v>
      </c>
      <c r="C628" s="10">
        <v>0</v>
      </c>
      <c r="D628" s="10">
        <v>0</v>
      </c>
      <c r="E628" s="10">
        <v>981.46</v>
      </c>
      <c r="F628" s="10">
        <v>-1046.25</v>
      </c>
      <c r="G628" s="10">
        <v>-1397.99</v>
      </c>
      <c r="H628" s="10">
        <v>2063.12</v>
      </c>
      <c r="I628" s="10">
        <v>-1222.9000000000001</v>
      </c>
      <c r="J628" s="10">
        <v>1913.17</v>
      </c>
      <c r="K628" s="10">
        <v>-4598.28</v>
      </c>
      <c r="L628" s="10">
        <f t="shared" si="48"/>
        <v>-3307.67</v>
      </c>
    </row>
    <row r="629" spans="1:12" ht="13" hidden="1" x14ac:dyDescent="0.15">
      <c r="A629" s="46" t="s">
        <v>71</v>
      </c>
      <c r="B629" s="10">
        <v>0</v>
      </c>
      <c r="C629" s="10">
        <v>0</v>
      </c>
      <c r="D629" s="10">
        <v>0</v>
      </c>
      <c r="E629" s="10">
        <v>52935.11</v>
      </c>
      <c r="F629" s="10">
        <v>100782.35</v>
      </c>
      <c r="G629" s="10">
        <v>74487.56</v>
      </c>
      <c r="H629" s="10">
        <v>62810.07</v>
      </c>
      <c r="I629" s="10">
        <v>80673.58</v>
      </c>
      <c r="J629" s="10">
        <v>69908.13</v>
      </c>
      <c r="K629" s="10">
        <v>41174.14</v>
      </c>
      <c r="L629" s="10">
        <f t="shared" si="48"/>
        <v>482770.94000000006</v>
      </c>
    </row>
    <row r="630" spans="1:12" ht="13" hidden="1" x14ac:dyDescent="0.15">
      <c r="A630" s="47" t="s">
        <v>210</v>
      </c>
      <c r="B630" s="16">
        <f t="shared" ref="B630:L630" si="49">SUM(B601:B629)</f>
        <v>0</v>
      </c>
      <c r="C630" s="16">
        <f t="shared" si="49"/>
        <v>0</v>
      </c>
      <c r="D630" s="16">
        <f t="shared" si="49"/>
        <v>0</v>
      </c>
      <c r="E630" s="16">
        <f t="shared" si="49"/>
        <v>240668.26999999996</v>
      </c>
      <c r="F630" s="16">
        <f t="shared" si="49"/>
        <v>743568.63000000012</v>
      </c>
      <c r="G630" s="16">
        <f t="shared" si="49"/>
        <v>393559.49000000011</v>
      </c>
      <c r="H630" s="16">
        <f t="shared" si="49"/>
        <v>591480.59999999986</v>
      </c>
      <c r="I630" s="16">
        <f t="shared" si="49"/>
        <v>885661.02999999991</v>
      </c>
      <c r="J630" s="16">
        <f t="shared" si="49"/>
        <v>608914.18000000005</v>
      </c>
      <c r="K630" s="16">
        <f t="shared" si="49"/>
        <v>274048.03999999998</v>
      </c>
      <c r="L630" s="16">
        <f t="shared" si="49"/>
        <v>3737900.2399999998</v>
      </c>
    </row>
    <row r="631" spans="1:12" ht="13" hidden="1" x14ac:dyDescent="0.15">
      <c r="A631" s="45" t="s">
        <v>211</v>
      </c>
      <c r="B631" s="7"/>
      <c r="C631" s="7"/>
      <c r="D631" s="7"/>
      <c r="E631" s="7"/>
      <c r="F631" s="7"/>
      <c r="G631" s="7"/>
      <c r="H631" s="7"/>
      <c r="I631" s="7"/>
      <c r="J631" s="7"/>
      <c r="K631" s="7"/>
      <c r="L631" s="7"/>
    </row>
    <row r="632" spans="1:12" ht="13" hidden="1" x14ac:dyDescent="0.15">
      <c r="A632" s="46" t="s">
        <v>129</v>
      </c>
      <c r="B632" s="10">
        <v>0</v>
      </c>
      <c r="C632" s="10">
        <v>0</v>
      </c>
      <c r="D632" s="10">
        <v>0</v>
      </c>
      <c r="E632" s="10">
        <v>5986.63</v>
      </c>
      <c r="F632" s="10">
        <v>6531.3</v>
      </c>
      <c r="G632" s="10">
        <v>8678.69</v>
      </c>
      <c r="H632" s="10">
        <v>7151.79</v>
      </c>
      <c r="I632" s="10">
        <v>8615.84</v>
      </c>
      <c r="J632" s="10">
        <v>6073.61</v>
      </c>
      <c r="K632" s="10">
        <v>0</v>
      </c>
      <c r="L632" s="10">
        <f t="shared" ref="L632:L670" si="50">SUM(B632:K632)</f>
        <v>43037.86</v>
      </c>
    </row>
    <row r="633" spans="1:12" ht="13" hidden="1" x14ac:dyDescent="0.15">
      <c r="A633" s="46" t="s">
        <v>127</v>
      </c>
      <c r="B633" s="10">
        <v>0</v>
      </c>
      <c r="C633" s="10">
        <v>0</v>
      </c>
      <c r="D633" s="10">
        <v>0</v>
      </c>
      <c r="E633" s="10">
        <v>2928.92</v>
      </c>
      <c r="F633" s="10">
        <v>2988.71</v>
      </c>
      <c r="G633" s="10">
        <v>2223.56</v>
      </c>
      <c r="H633" s="10">
        <v>1671.33</v>
      </c>
      <c r="I633" s="10">
        <v>2437.4899999999998</v>
      </c>
      <c r="J633" s="10">
        <v>1556.55</v>
      </c>
      <c r="K633" s="10">
        <v>0</v>
      </c>
      <c r="L633" s="10">
        <f t="shared" si="50"/>
        <v>13806.56</v>
      </c>
    </row>
    <row r="634" spans="1:12" ht="13" hidden="1" x14ac:dyDescent="0.15">
      <c r="A634" s="46" t="s">
        <v>126</v>
      </c>
      <c r="B634" s="10">
        <v>0</v>
      </c>
      <c r="C634" s="10">
        <v>0</v>
      </c>
      <c r="D634" s="10">
        <v>0</v>
      </c>
      <c r="E634" s="10">
        <v>2117.4</v>
      </c>
      <c r="F634" s="10">
        <v>2453.5700000000002</v>
      </c>
      <c r="G634" s="10">
        <v>1212.1400000000001</v>
      </c>
      <c r="H634" s="10">
        <v>1174.53</v>
      </c>
      <c r="I634" s="10">
        <v>1140.25</v>
      </c>
      <c r="J634" s="10">
        <v>1318.34</v>
      </c>
      <c r="K634" s="10">
        <v>0</v>
      </c>
      <c r="L634" s="10">
        <f t="shared" si="50"/>
        <v>9416.23</v>
      </c>
    </row>
    <row r="635" spans="1:12" ht="13" hidden="1" x14ac:dyDescent="0.15">
      <c r="A635" s="46" t="s">
        <v>125</v>
      </c>
      <c r="B635" s="10">
        <v>0</v>
      </c>
      <c r="C635" s="10">
        <v>0</v>
      </c>
      <c r="D635" s="10">
        <v>0</v>
      </c>
      <c r="E635" s="10">
        <v>0</v>
      </c>
      <c r="F635" s="10">
        <v>277.27</v>
      </c>
      <c r="G635" s="10">
        <v>697.75</v>
      </c>
      <c r="H635" s="10">
        <v>1083.44</v>
      </c>
      <c r="I635" s="10">
        <v>970.24</v>
      </c>
      <c r="J635" s="10">
        <v>1904.62</v>
      </c>
      <c r="K635" s="10">
        <v>0</v>
      </c>
      <c r="L635" s="10">
        <f t="shared" si="50"/>
        <v>4933.32</v>
      </c>
    </row>
    <row r="636" spans="1:12" ht="13" hidden="1" x14ac:dyDescent="0.15">
      <c r="A636" s="46" t="s">
        <v>123</v>
      </c>
      <c r="B636" s="10">
        <v>0</v>
      </c>
      <c r="C636" s="10">
        <v>0</v>
      </c>
      <c r="D636" s="10">
        <v>0</v>
      </c>
      <c r="E636" s="10">
        <v>492.95</v>
      </c>
      <c r="F636" s="10">
        <v>1893.39</v>
      </c>
      <c r="G636" s="10">
        <v>1984.66</v>
      </c>
      <c r="H636" s="10">
        <v>1980.12</v>
      </c>
      <c r="I636" s="10">
        <v>1894.86</v>
      </c>
      <c r="J636" s="10">
        <v>1368.88</v>
      </c>
      <c r="K636" s="10">
        <v>1110.4100000000001</v>
      </c>
      <c r="L636" s="10">
        <f t="shared" si="50"/>
        <v>10725.27</v>
      </c>
    </row>
    <row r="637" spans="1:12" ht="13" hidden="1" x14ac:dyDescent="0.15">
      <c r="A637" s="46" t="s">
        <v>120</v>
      </c>
      <c r="B637" s="10">
        <v>0</v>
      </c>
      <c r="C637" s="10">
        <v>0</v>
      </c>
      <c r="D637" s="10">
        <v>0</v>
      </c>
      <c r="E637" s="10">
        <v>0</v>
      </c>
      <c r="F637" s="10">
        <v>0</v>
      </c>
      <c r="G637" s="10">
        <v>97.67</v>
      </c>
      <c r="H637" s="10">
        <v>806.34</v>
      </c>
      <c r="I637" s="10">
        <v>10</v>
      </c>
      <c r="J637" s="10">
        <v>0</v>
      </c>
      <c r="K637" s="10">
        <v>0</v>
      </c>
      <c r="L637" s="10">
        <f t="shared" si="50"/>
        <v>914.01</v>
      </c>
    </row>
    <row r="638" spans="1:12" ht="13" hidden="1" x14ac:dyDescent="0.15">
      <c r="A638" s="46" t="s">
        <v>119</v>
      </c>
      <c r="B638" s="10">
        <v>0</v>
      </c>
      <c r="C638" s="10">
        <v>0</v>
      </c>
      <c r="D638" s="10">
        <v>0</v>
      </c>
      <c r="E638" s="10">
        <v>149.04</v>
      </c>
      <c r="F638" s="10">
        <v>0</v>
      </c>
      <c r="G638" s="10">
        <v>0</v>
      </c>
      <c r="H638" s="10">
        <v>0</v>
      </c>
      <c r="I638" s="10">
        <v>0</v>
      </c>
      <c r="J638" s="10">
        <v>0</v>
      </c>
      <c r="K638" s="10">
        <v>0</v>
      </c>
      <c r="L638" s="10">
        <f t="shared" si="50"/>
        <v>149.04</v>
      </c>
    </row>
    <row r="639" spans="1:12" ht="13" hidden="1" x14ac:dyDescent="0.15">
      <c r="A639" s="46" t="s">
        <v>109</v>
      </c>
      <c r="B639" s="10">
        <v>0</v>
      </c>
      <c r="C639" s="10">
        <v>0</v>
      </c>
      <c r="D639" s="10">
        <v>0</v>
      </c>
      <c r="E639" s="10">
        <v>0</v>
      </c>
      <c r="F639" s="10">
        <v>0</v>
      </c>
      <c r="G639" s="10">
        <v>142.71</v>
      </c>
      <c r="H639" s="10">
        <v>42.08</v>
      </c>
      <c r="I639" s="10">
        <v>0</v>
      </c>
      <c r="J639" s="10">
        <v>0</v>
      </c>
      <c r="K639" s="10">
        <v>0</v>
      </c>
      <c r="L639" s="10">
        <f t="shared" si="50"/>
        <v>184.79000000000002</v>
      </c>
    </row>
    <row r="640" spans="1:12" ht="13" hidden="1" x14ac:dyDescent="0.15">
      <c r="A640" s="46" t="s">
        <v>133</v>
      </c>
      <c r="B640" s="10">
        <v>0</v>
      </c>
      <c r="C640" s="10">
        <v>0</v>
      </c>
      <c r="D640" s="10">
        <v>0</v>
      </c>
      <c r="E640" s="10">
        <v>0</v>
      </c>
      <c r="F640" s="10">
        <v>0</v>
      </c>
      <c r="G640" s="10">
        <v>0</v>
      </c>
      <c r="H640" s="10">
        <v>6500</v>
      </c>
      <c r="I640" s="10">
        <v>0</v>
      </c>
      <c r="J640" s="10">
        <v>0</v>
      </c>
      <c r="K640" s="10">
        <v>0</v>
      </c>
      <c r="L640" s="10">
        <f t="shared" si="50"/>
        <v>6500</v>
      </c>
    </row>
    <row r="641" spans="1:12" ht="13" hidden="1" x14ac:dyDescent="0.15">
      <c r="A641" s="46" t="s">
        <v>107</v>
      </c>
      <c r="B641" s="10">
        <v>0</v>
      </c>
      <c r="C641" s="10">
        <v>0</v>
      </c>
      <c r="D641" s="10">
        <v>0</v>
      </c>
      <c r="E641" s="10">
        <v>0</v>
      </c>
      <c r="F641" s="10">
        <v>0</v>
      </c>
      <c r="G641" s="10">
        <v>0</v>
      </c>
      <c r="H641" s="10">
        <v>0</v>
      </c>
      <c r="I641" s="10">
        <v>0</v>
      </c>
      <c r="J641" s="10">
        <v>90.28</v>
      </c>
      <c r="K641" s="10">
        <v>0</v>
      </c>
      <c r="L641" s="10">
        <f t="shared" si="50"/>
        <v>90.28</v>
      </c>
    </row>
    <row r="642" spans="1:12" ht="13" hidden="1" x14ac:dyDescent="0.15">
      <c r="A642" s="46" t="s">
        <v>105</v>
      </c>
      <c r="B642" s="10">
        <v>0</v>
      </c>
      <c r="C642" s="10">
        <v>0</v>
      </c>
      <c r="D642" s="10">
        <v>0</v>
      </c>
      <c r="E642" s="10">
        <v>0</v>
      </c>
      <c r="F642" s="10">
        <v>0</v>
      </c>
      <c r="G642" s="10">
        <v>0</v>
      </c>
      <c r="H642" s="10">
        <v>0</v>
      </c>
      <c r="I642" s="10">
        <v>630.25</v>
      </c>
      <c r="J642" s="10">
        <v>0</v>
      </c>
      <c r="K642" s="10">
        <v>0</v>
      </c>
      <c r="L642" s="10">
        <f t="shared" si="50"/>
        <v>630.25</v>
      </c>
    </row>
    <row r="643" spans="1:12" ht="13" hidden="1" x14ac:dyDescent="0.15">
      <c r="A643" s="46" t="s">
        <v>104</v>
      </c>
      <c r="B643" s="10">
        <v>0</v>
      </c>
      <c r="C643" s="10">
        <v>0</v>
      </c>
      <c r="D643" s="10">
        <v>0</v>
      </c>
      <c r="E643" s="10">
        <v>0</v>
      </c>
      <c r="F643" s="10">
        <v>0</v>
      </c>
      <c r="G643" s="10">
        <v>0</v>
      </c>
      <c r="H643" s="10">
        <v>0</v>
      </c>
      <c r="I643" s="10">
        <v>259.74</v>
      </c>
      <c r="J643" s="10">
        <v>0</v>
      </c>
      <c r="K643" s="10">
        <v>0</v>
      </c>
      <c r="L643" s="10">
        <f t="shared" si="50"/>
        <v>259.74</v>
      </c>
    </row>
    <row r="644" spans="1:12" ht="13" hidden="1" x14ac:dyDescent="0.15">
      <c r="A644" s="46" t="s">
        <v>103</v>
      </c>
      <c r="B644" s="10">
        <v>0</v>
      </c>
      <c r="C644" s="10">
        <v>0</v>
      </c>
      <c r="D644" s="10">
        <v>0</v>
      </c>
      <c r="E644" s="10">
        <v>1389.59</v>
      </c>
      <c r="F644" s="10">
        <v>11345.05</v>
      </c>
      <c r="G644" s="10">
        <v>28890.82</v>
      </c>
      <c r="H644" s="10">
        <v>42214.09</v>
      </c>
      <c r="I644" s="10">
        <v>70957.94</v>
      </c>
      <c r="J644" s="10">
        <v>22817.41</v>
      </c>
      <c r="K644" s="10">
        <v>7813.56</v>
      </c>
      <c r="L644" s="10">
        <f t="shared" si="50"/>
        <v>185428.46</v>
      </c>
    </row>
    <row r="645" spans="1:12" ht="13" hidden="1" x14ac:dyDescent="0.15">
      <c r="A645" s="46" t="s">
        <v>101</v>
      </c>
      <c r="B645" s="10">
        <v>0</v>
      </c>
      <c r="C645" s="10">
        <v>0</v>
      </c>
      <c r="D645" s="10">
        <v>0</v>
      </c>
      <c r="E645" s="10">
        <v>0</v>
      </c>
      <c r="F645" s="10">
        <v>19182</v>
      </c>
      <c r="G645" s="10">
        <v>291155.74</v>
      </c>
      <c r="H645" s="10">
        <v>56685.06</v>
      </c>
      <c r="I645" s="10">
        <v>125548.97</v>
      </c>
      <c r="J645" s="10">
        <v>37085.949999999997</v>
      </c>
      <c r="K645" s="10">
        <v>3352.02</v>
      </c>
      <c r="L645" s="10">
        <f t="shared" si="50"/>
        <v>533009.74</v>
      </c>
    </row>
    <row r="646" spans="1:12" ht="13" hidden="1" x14ac:dyDescent="0.15">
      <c r="A646" s="46" t="s">
        <v>197</v>
      </c>
      <c r="B646" s="10">
        <v>0</v>
      </c>
      <c r="C646" s="10">
        <v>0</v>
      </c>
      <c r="D646" s="10">
        <v>0</v>
      </c>
      <c r="E646" s="10">
        <v>0</v>
      </c>
      <c r="F646" s="10">
        <v>0</v>
      </c>
      <c r="G646" s="10">
        <v>0</v>
      </c>
      <c r="H646" s="10">
        <v>31250</v>
      </c>
      <c r="I646" s="10">
        <v>46875</v>
      </c>
      <c r="J646" s="10">
        <v>31250</v>
      </c>
      <c r="K646" s="10">
        <v>0</v>
      </c>
      <c r="L646" s="10">
        <f t="shared" si="50"/>
        <v>109375</v>
      </c>
    </row>
    <row r="647" spans="1:12" ht="13" hidden="1" x14ac:dyDescent="0.15">
      <c r="A647" s="46" t="s">
        <v>199</v>
      </c>
      <c r="B647" s="10">
        <v>0</v>
      </c>
      <c r="C647" s="10">
        <v>0</v>
      </c>
      <c r="D647" s="10">
        <v>0</v>
      </c>
      <c r="E647" s="10">
        <v>0</v>
      </c>
      <c r="F647" s="10">
        <v>0</v>
      </c>
      <c r="G647" s="10">
        <v>1735.91</v>
      </c>
      <c r="H647" s="10">
        <v>8908.08</v>
      </c>
      <c r="I647" s="10">
        <v>5042.46</v>
      </c>
      <c r="J647" s="10">
        <v>0</v>
      </c>
      <c r="K647" s="10">
        <v>0</v>
      </c>
      <c r="L647" s="10">
        <f t="shared" si="50"/>
        <v>15686.45</v>
      </c>
    </row>
    <row r="648" spans="1:12" ht="13" hidden="1" x14ac:dyDescent="0.15">
      <c r="A648" s="46" t="s">
        <v>100</v>
      </c>
      <c r="B648" s="10">
        <v>0</v>
      </c>
      <c r="C648" s="10">
        <v>0</v>
      </c>
      <c r="D648" s="10">
        <v>0</v>
      </c>
      <c r="E648" s="10">
        <v>8367.82</v>
      </c>
      <c r="F648" s="10">
        <v>298</v>
      </c>
      <c r="G648" s="10">
        <v>119792.67</v>
      </c>
      <c r="H648" s="10">
        <v>124712.36</v>
      </c>
      <c r="I648" s="10">
        <v>226820.72</v>
      </c>
      <c r="J648" s="10">
        <v>48458.3</v>
      </c>
      <c r="K648" s="10">
        <v>0</v>
      </c>
      <c r="L648" s="10">
        <f t="shared" si="50"/>
        <v>528449.87</v>
      </c>
    </row>
    <row r="649" spans="1:12" ht="13" hidden="1" x14ac:dyDescent="0.15">
      <c r="A649" s="46" t="s">
        <v>201</v>
      </c>
      <c r="B649" s="10">
        <v>0</v>
      </c>
      <c r="C649" s="10">
        <v>0</v>
      </c>
      <c r="D649" s="10">
        <v>0</v>
      </c>
      <c r="E649" s="10">
        <v>74422.81</v>
      </c>
      <c r="F649" s="10">
        <v>8047.85</v>
      </c>
      <c r="G649" s="10">
        <v>199352.34</v>
      </c>
      <c r="H649" s="10">
        <v>101448.58</v>
      </c>
      <c r="I649" s="10">
        <v>110823.19</v>
      </c>
      <c r="J649" s="10">
        <v>115637.73</v>
      </c>
      <c r="K649" s="10">
        <v>16640</v>
      </c>
      <c r="L649" s="10">
        <f t="shared" si="50"/>
        <v>626372.5</v>
      </c>
    </row>
    <row r="650" spans="1:12" ht="13" hidden="1" x14ac:dyDescent="0.15">
      <c r="A650" s="46" t="s">
        <v>99</v>
      </c>
      <c r="B650" s="10">
        <v>0</v>
      </c>
      <c r="C650" s="10">
        <v>0</v>
      </c>
      <c r="D650" s="10">
        <v>0</v>
      </c>
      <c r="E650" s="10">
        <v>55227.56</v>
      </c>
      <c r="F650" s="10">
        <v>218401.73</v>
      </c>
      <c r="G650" s="10">
        <v>2580077.86</v>
      </c>
      <c r="H650" s="10">
        <v>1462576.65</v>
      </c>
      <c r="I650" s="10">
        <v>3088693.16</v>
      </c>
      <c r="J650" s="10">
        <v>611190.94999999995</v>
      </c>
      <c r="K650" s="10">
        <v>29260.73</v>
      </c>
      <c r="L650" s="10">
        <f t="shared" si="50"/>
        <v>8045428.6400000006</v>
      </c>
    </row>
    <row r="651" spans="1:12" ht="13" hidden="1" x14ac:dyDescent="0.15">
      <c r="A651" s="46" t="s">
        <v>202</v>
      </c>
      <c r="B651" s="10">
        <v>0</v>
      </c>
      <c r="C651" s="10">
        <v>0</v>
      </c>
      <c r="D651" s="10">
        <v>0</v>
      </c>
      <c r="E651" s="10">
        <v>0</v>
      </c>
      <c r="F651" s="10">
        <v>350</v>
      </c>
      <c r="G651" s="10">
        <v>2000</v>
      </c>
      <c r="H651" s="10">
        <v>0</v>
      </c>
      <c r="I651" s="10">
        <v>0</v>
      </c>
      <c r="J651" s="10">
        <v>0</v>
      </c>
      <c r="K651" s="10">
        <v>0</v>
      </c>
      <c r="L651" s="10">
        <f t="shared" si="50"/>
        <v>2350</v>
      </c>
    </row>
    <row r="652" spans="1:12" ht="13" hidden="1" x14ac:dyDescent="0.15">
      <c r="A652" s="46" t="s">
        <v>203</v>
      </c>
      <c r="B652" s="10">
        <v>0</v>
      </c>
      <c r="C652" s="10">
        <v>0</v>
      </c>
      <c r="D652" s="10">
        <v>0</v>
      </c>
      <c r="E652" s="10">
        <v>0</v>
      </c>
      <c r="F652" s="10">
        <v>0</v>
      </c>
      <c r="G652" s="10">
        <v>30000</v>
      </c>
      <c r="H652" s="10">
        <v>0</v>
      </c>
      <c r="I652" s="10">
        <v>0</v>
      </c>
      <c r="J652" s="10">
        <v>0</v>
      </c>
      <c r="K652" s="10">
        <v>0</v>
      </c>
      <c r="L652" s="10">
        <f t="shared" si="50"/>
        <v>30000</v>
      </c>
    </row>
    <row r="653" spans="1:12" ht="13" hidden="1" x14ac:dyDescent="0.15">
      <c r="A653" s="46" t="s">
        <v>132</v>
      </c>
      <c r="B653" s="10">
        <v>0</v>
      </c>
      <c r="C653" s="10">
        <v>0</v>
      </c>
      <c r="D653" s="10">
        <v>0</v>
      </c>
      <c r="E653" s="10">
        <v>0</v>
      </c>
      <c r="F653" s="10">
        <v>3746.68</v>
      </c>
      <c r="G653" s="10">
        <v>15733.41</v>
      </c>
      <c r="H653" s="10">
        <v>17940.18</v>
      </c>
      <c r="I653" s="10">
        <v>20863.03</v>
      </c>
      <c r="J653" s="10">
        <v>4014.38</v>
      </c>
      <c r="K653" s="10">
        <v>0</v>
      </c>
      <c r="L653" s="10">
        <f t="shared" si="50"/>
        <v>62297.68</v>
      </c>
    </row>
    <row r="654" spans="1:12" ht="13" hidden="1" x14ac:dyDescent="0.15">
      <c r="A654" s="46" t="s">
        <v>98</v>
      </c>
      <c r="B654" s="10">
        <v>0</v>
      </c>
      <c r="C654" s="10">
        <v>0</v>
      </c>
      <c r="D654" s="10">
        <v>0</v>
      </c>
      <c r="E654" s="10">
        <v>0</v>
      </c>
      <c r="F654" s="10">
        <v>0</v>
      </c>
      <c r="G654" s="10">
        <v>1632.68</v>
      </c>
      <c r="H654" s="10">
        <v>0</v>
      </c>
      <c r="I654" s="10">
        <v>5901.81</v>
      </c>
      <c r="J654" s="10">
        <v>5054.62</v>
      </c>
      <c r="K654" s="10">
        <v>0</v>
      </c>
      <c r="L654" s="10">
        <f t="shared" si="50"/>
        <v>12589.11</v>
      </c>
    </row>
    <row r="655" spans="1:12" ht="13" hidden="1" x14ac:dyDescent="0.15">
      <c r="A655" s="46" t="s">
        <v>96</v>
      </c>
      <c r="B655" s="10">
        <v>0</v>
      </c>
      <c r="C655" s="10">
        <v>0</v>
      </c>
      <c r="D655" s="10">
        <v>0</v>
      </c>
      <c r="E655" s="10">
        <v>0</v>
      </c>
      <c r="F655" s="10">
        <v>0</v>
      </c>
      <c r="G655" s="10">
        <v>0</v>
      </c>
      <c r="H655" s="10">
        <v>14036.4</v>
      </c>
      <c r="I655" s="10">
        <v>0</v>
      </c>
      <c r="J655" s="10">
        <v>0</v>
      </c>
      <c r="K655" s="10">
        <v>0</v>
      </c>
      <c r="L655" s="10">
        <f t="shared" si="50"/>
        <v>14036.4</v>
      </c>
    </row>
    <row r="656" spans="1:12" ht="13" hidden="1" x14ac:dyDescent="0.15">
      <c r="A656" s="46" t="s">
        <v>95</v>
      </c>
      <c r="B656" s="10">
        <v>0</v>
      </c>
      <c r="C656" s="10">
        <v>0</v>
      </c>
      <c r="D656" s="10">
        <v>0</v>
      </c>
      <c r="E656" s="10">
        <v>0</v>
      </c>
      <c r="F656" s="10">
        <v>0</v>
      </c>
      <c r="G656" s="10">
        <v>200.63</v>
      </c>
      <c r="H656" s="10">
        <v>0</v>
      </c>
      <c r="I656" s="10">
        <v>28.89</v>
      </c>
      <c r="J656" s="10">
        <v>28.89</v>
      </c>
      <c r="K656" s="10">
        <v>0</v>
      </c>
      <c r="L656" s="10">
        <f t="shared" si="50"/>
        <v>258.40999999999997</v>
      </c>
    </row>
    <row r="657" spans="1:12" ht="13" hidden="1" x14ac:dyDescent="0.15">
      <c r="A657" s="46" t="s">
        <v>93</v>
      </c>
      <c r="B657" s="10">
        <v>0</v>
      </c>
      <c r="C657" s="10">
        <v>0</v>
      </c>
      <c r="D657" s="10">
        <v>0</v>
      </c>
      <c r="E657" s="10">
        <v>0</v>
      </c>
      <c r="F657" s="10">
        <v>0</v>
      </c>
      <c r="G657" s="10">
        <v>39121.910000000003</v>
      </c>
      <c r="H657" s="10">
        <v>16014.81</v>
      </c>
      <c r="I657" s="10">
        <v>90912.54</v>
      </c>
      <c r="J657" s="10">
        <v>14638.13</v>
      </c>
      <c r="K657" s="10">
        <v>0</v>
      </c>
      <c r="L657" s="10">
        <f t="shared" si="50"/>
        <v>160687.39000000001</v>
      </c>
    </row>
    <row r="658" spans="1:12" ht="13" hidden="1" x14ac:dyDescent="0.15">
      <c r="A658" s="46" t="s">
        <v>91</v>
      </c>
      <c r="B658" s="10">
        <v>0</v>
      </c>
      <c r="C658" s="10">
        <v>0</v>
      </c>
      <c r="D658" s="10">
        <v>0</v>
      </c>
      <c r="E658" s="10">
        <v>25.95</v>
      </c>
      <c r="F658" s="10">
        <v>2180.56</v>
      </c>
      <c r="G658" s="10">
        <v>12200.09</v>
      </c>
      <c r="H658" s="10">
        <v>20197.38</v>
      </c>
      <c r="I658" s="10">
        <v>6012</v>
      </c>
      <c r="J658" s="10">
        <v>210.06</v>
      </c>
      <c r="K658" s="10">
        <v>0</v>
      </c>
      <c r="L658" s="10">
        <f t="shared" si="50"/>
        <v>40826.04</v>
      </c>
    </row>
    <row r="659" spans="1:12" ht="13" hidden="1" x14ac:dyDescent="0.15">
      <c r="A659" s="46" t="s">
        <v>90</v>
      </c>
      <c r="B659" s="10">
        <v>0</v>
      </c>
      <c r="C659" s="10">
        <v>0</v>
      </c>
      <c r="D659" s="10">
        <v>0</v>
      </c>
      <c r="E659" s="10">
        <v>0</v>
      </c>
      <c r="F659" s="10">
        <v>1290.3</v>
      </c>
      <c r="G659" s="10">
        <v>3458.11</v>
      </c>
      <c r="H659" s="10">
        <v>7609.37</v>
      </c>
      <c r="I659" s="10">
        <v>7114.9</v>
      </c>
      <c r="J659" s="10">
        <v>459.41</v>
      </c>
      <c r="K659" s="10">
        <v>0</v>
      </c>
      <c r="L659" s="10">
        <f t="shared" si="50"/>
        <v>19932.09</v>
      </c>
    </row>
    <row r="660" spans="1:12" ht="13" hidden="1" x14ac:dyDescent="0.15">
      <c r="A660" s="46" t="s">
        <v>88</v>
      </c>
      <c r="B660" s="10">
        <v>0</v>
      </c>
      <c r="C660" s="10">
        <v>0</v>
      </c>
      <c r="D660" s="10">
        <v>0</v>
      </c>
      <c r="E660" s="10">
        <v>110.15</v>
      </c>
      <c r="F660" s="10">
        <v>0</v>
      </c>
      <c r="G660" s="10">
        <v>0</v>
      </c>
      <c r="H660" s="10">
        <v>427.89</v>
      </c>
      <c r="I660" s="10">
        <v>433.14</v>
      </c>
      <c r="J660" s="10">
        <v>-0.95</v>
      </c>
      <c r="K660" s="10">
        <v>0</v>
      </c>
      <c r="L660" s="10">
        <f t="shared" si="50"/>
        <v>970.2299999999999</v>
      </c>
    </row>
    <row r="661" spans="1:12" ht="13" hidden="1" x14ac:dyDescent="0.15">
      <c r="A661" s="46" t="s">
        <v>87</v>
      </c>
      <c r="B661" s="10">
        <v>0</v>
      </c>
      <c r="C661" s="10">
        <v>0</v>
      </c>
      <c r="D661" s="10">
        <v>0</v>
      </c>
      <c r="E661" s="10">
        <v>0</v>
      </c>
      <c r="F661" s="10">
        <v>0</v>
      </c>
      <c r="G661" s="10">
        <v>0</v>
      </c>
      <c r="H661" s="10">
        <v>300.55</v>
      </c>
      <c r="I661" s="10">
        <v>314.5</v>
      </c>
      <c r="J661" s="10">
        <v>-0.4</v>
      </c>
      <c r="K661" s="10">
        <v>0</v>
      </c>
      <c r="L661" s="10">
        <f t="shared" si="50"/>
        <v>614.65</v>
      </c>
    </row>
    <row r="662" spans="1:12" ht="13" hidden="1" x14ac:dyDescent="0.15">
      <c r="A662" s="46" t="s">
        <v>86</v>
      </c>
      <c r="B662" s="10">
        <v>0</v>
      </c>
      <c r="C662" s="10">
        <v>0</v>
      </c>
      <c r="D662" s="10">
        <v>0</v>
      </c>
      <c r="E662" s="10">
        <v>1130.3399999999999</v>
      </c>
      <c r="F662" s="10">
        <v>0</v>
      </c>
      <c r="G662" s="10">
        <v>0</v>
      </c>
      <c r="H662" s="10">
        <v>1556.76</v>
      </c>
      <c r="I662" s="10">
        <v>1689.13</v>
      </c>
      <c r="J662" s="10">
        <v>-3.48</v>
      </c>
      <c r="K662" s="10">
        <v>0</v>
      </c>
      <c r="L662" s="10">
        <f t="shared" si="50"/>
        <v>4372.75</v>
      </c>
    </row>
    <row r="663" spans="1:12" ht="13" hidden="1" x14ac:dyDescent="0.15">
      <c r="A663" s="46" t="s">
        <v>85</v>
      </c>
      <c r="B663" s="10">
        <v>0</v>
      </c>
      <c r="C663" s="10">
        <v>0</v>
      </c>
      <c r="D663" s="10">
        <v>0</v>
      </c>
      <c r="E663" s="10">
        <v>8147.85</v>
      </c>
      <c r="F663" s="10">
        <v>0</v>
      </c>
      <c r="G663" s="10">
        <v>0</v>
      </c>
      <c r="H663" s="10">
        <v>5640.95</v>
      </c>
      <c r="I663" s="10">
        <v>16492.54</v>
      </c>
      <c r="J663" s="10">
        <v>-12.82</v>
      </c>
      <c r="K663" s="10">
        <v>0</v>
      </c>
      <c r="L663" s="10">
        <f t="shared" si="50"/>
        <v>30268.52</v>
      </c>
    </row>
    <row r="664" spans="1:12" ht="13" hidden="1" x14ac:dyDescent="0.15">
      <c r="A664" s="46" t="s">
        <v>84</v>
      </c>
      <c r="B664" s="10">
        <v>0</v>
      </c>
      <c r="C664" s="10">
        <v>0</v>
      </c>
      <c r="D664" s="10">
        <v>0</v>
      </c>
      <c r="E664" s="10">
        <v>35.74</v>
      </c>
      <c r="F664" s="10">
        <v>52.17</v>
      </c>
      <c r="G664" s="10">
        <v>56.72</v>
      </c>
      <c r="H664" s="10">
        <v>48.1</v>
      </c>
      <c r="I664" s="10">
        <v>52.53</v>
      </c>
      <c r="J664" s="10">
        <v>35.200000000000003</v>
      </c>
      <c r="K664" s="10">
        <v>0</v>
      </c>
      <c r="L664" s="10">
        <f t="shared" si="50"/>
        <v>280.45999999999998</v>
      </c>
    </row>
    <row r="665" spans="1:12" ht="13" hidden="1" x14ac:dyDescent="0.15">
      <c r="A665" s="46" t="s">
        <v>83</v>
      </c>
      <c r="B665" s="10">
        <v>0</v>
      </c>
      <c r="C665" s="10">
        <v>0</v>
      </c>
      <c r="D665" s="10">
        <v>0</v>
      </c>
      <c r="E665" s="10">
        <v>1529.42</v>
      </c>
      <c r="F665" s="10">
        <v>9011.77</v>
      </c>
      <c r="G665" s="10">
        <v>4852.78</v>
      </c>
      <c r="H665" s="10">
        <v>3515.86</v>
      </c>
      <c r="I665" s="10">
        <v>2154.4</v>
      </c>
      <c r="J665" s="10">
        <v>3197.41</v>
      </c>
      <c r="K665" s="10">
        <v>0</v>
      </c>
      <c r="L665" s="10">
        <f t="shared" si="50"/>
        <v>24261.640000000003</v>
      </c>
    </row>
    <row r="666" spans="1:12" ht="13" hidden="1" x14ac:dyDescent="0.15">
      <c r="A666" s="46" t="s">
        <v>82</v>
      </c>
      <c r="B666" s="10">
        <v>0</v>
      </c>
      <c r="C666" s="10">
        <v>0</v>
      </c>
      <c r="D666" s="10">
        <v>0</v>
      </c>
      <c r="E666" s="10">
        <v>34008.22</v>
      </c>
      <c r="F666" s="10">
        <v>8387.5499999999993</v>
      </c>
      <c r="G666" s="10">
        <v>8506.18</v>
      </c>
      <c r="H666" s="10">
        <v>6765.35</v>
      </c>
      <c r="I666" s="10">
        <v>8730.6299999999992</v>
      </c>
      <c r="J666" s="10">
        <v>6004.09</v>
      </c>
      <c r="K666" s="10">
        <v>0</v>
      </c>
      <c r="L666" s="10">
        <f t="shared" si="50"/>
        <v>72402.02</v>
      </c>
    </row>
    <row r="667" spans="1:12" ht="13" hidden="1" x14ac:dyDescent="0.15">
      <c r="A667" s="46" t="s">
        <v>81</v>
      </c>
      <c r="B667" s="10">
        <v>0</v>
      </c>
      <c r="C667" s="10">
        <v>0</v>
      </c>
      <c r="D667" s="10">
        <v>0</v>
      </c>
      <c r="E667" s="10">
        <v>556.25</v>
      </c>
      <c r="F667" s="10">
        <v>1143.08</v>
      </c>
      <c r="G667" s="10">
        <v>1143.52</v>
      </c>
      <c r="H667" s="10">
        <v>1049.51</v>
      </c>
      <c r="I667" s="10">
        <v>1010.58</v>
      </c>
      <c r="J667" s="10">
        <v>1011.61</v>
      </c>
      <c r="K667" s="10">
        <v>0</v>
      </c>
      <c r="L667" s="10">
        <f t="shared" si="50"/>
        <v>5914.5499999999993</v>
      </c>
    </row>
    <row r="668" spans="1:12" ht="13" hidden="1" x14ac:dyDescent="0.15">
      <c r="A668" s="46" t="s">
        <v>74</v>
      </c>
      <c r="B668" s="10">
        <v>0</v>
      </c>
      <c r="C668" s="10">
        <v>0</v>
      </c>
      <c r="D668" s="10">
        <v>0</v>
      </c>
      <c r="E668" s="10">
        <v>7835</v>
      </c>
      <c r="F668" s="10">
        <v>8024.02</v>
      </c>
      <c r="G668" s="10">
        <v>7522.95</v>
      </c>
      <c r="H668" s="10">
        <v>4974.45</v>
      </c>
      <c r="I668" s="10">
        <v>6175</v>
      </c>
      <c r="J668" s="10">
        <v>1359.36</v>
      </c>
      <c r="K668" s="10">
        <v>0</v>
      </c>
      <c r="L668" s="10">
        <f t="shared" si="50"/>
        <v>35890.78</v>
      </c>
    </row>
    <row r="669" spans="1:12" ht="13" hidden="1" x14ac:dyDescent="0.15">
      <c r="A669" s="46" t="s">
        <v>73</v>
      </c>
      <c r="B669" s="10">
        <v>0</v>
      </c>
      <c r="C669" s="10">
        <v>0</v>
      </c>
      <c r="D669" s="10">
        <v>0</v>
      </c>
      <c r="E669" s="10">
        <v>7030.08</v>
      </c>
      <c r="F669" s="10">
        <v>12.02</v>
      </c>
      <c r="G669" s="10">
        <v>1634.62</v>
      </c>
      <c r="H669" s="10">
        <v>-2556.9899999999998</v>
      </c>
      <c r="I669" s="10">
        <v>1021.61</v>
      </c>
      <c r="J669" s="10">
        <v>-2884.62</v>
      </c>
      <c r="K669" s="10">
        <v>0</v>
      </c>
      <c r="L669" s="10">
        <f t="shared" si="50"/>
        <v>4256.7200000000012</v>
      </c>
    </row>
    <row r="670" spans="1:12" ht="13" hidden="1" x14ac:dyDescent="0.15">
      <c r="A670" s="46" t="s">
        <v>71</v>
      </c>
      <c r="B670" s="10">
        <v>0</v>
      </c>
      <c r="C670" s="10">
        <v>0</v>
      </c>
      <c r="D670" s="10">
        <v>0</v>
      </c>
      <c r="E670" s="10">
        <v>28572.7</v>
      </c>
      <c r="F670" s="10">
        <v>50000.04</v>
      </c>
      <c r="G670" s="10">
        <v>50000.04</v>
      </c>
      <c r="H670" s="10">
        <v>60644.59</v>
      </c>
      <c r="I670" s="10">
        <v>64597.57</v>
      </c>
      <c r="J670" s="10">
        <v>32429.51</v>
      </c>
      <c r="K670" s="10">
        <v>0</v>
      </c>
      <c r="L670" s="10">
        <f t="shared" si="50"/>
        <v>286244.45</v>
      </c>
    </row>
    <row r="671" spans="1:12" ht="13" hidden="1" x14ac:dyDescent="0.15">
      <c r="A671" s="47" t="s">
        <v>212</v>
      </c>
      <c r="B671" s="16">
        <f t="shared" ref="B671:L671" si="51">SUM(B632:B670)</f>
        <v>0</v>
      </c>
      <c r="C671" s="16">
        <f t="shared" si="51"/>
        <v>0</v>
      </c>
      <c r="D671" s="16">
        <f t="shared" si="51"/>
        <v>0</v>
      </c>
      <c r="E671" s="16">
        <f t="shared" si="51"/>
        <v>240064.42</v>
      </c>
      <c r="F671" s="16">
        <f t="shared" si="51"/>
        <v>355617.06</v>
      </c>
      <c r="G671" s="16">
        <f t="shared" si="51"/>
        <v>3414106.16</v>
      </c>
      <c r="H671" s="16">
        <f t="shared" si="51"/>
        <v>2006369.61</v>
      </c>
      <c r="I671" s="16">
        <f t="shared" si="51"/>
        <v>3924224.9099999997</v>
      </c>
      <c r="J671" s="16">
        <f t="shared" si="51"/>
        <v>944293.02</v>
      </c>
      <c r="K671" s="16">
        <f t="shared" si="51"/>
        <v>58176.72</v>
      </c>
      <c r="L671" s="16">
        <f t="shared" si="51"/>
        <v>10942851.900000002</v>
      </c>
    </row>
    <row r="672" spans="1:12" ht="13" hidden="1" x14ac:dyDescent="0.15">
      <c r="A672" s="45" t="s">
        <v>213</v>
      </c>
      <c r="B672" s="7"/>
      <c r="C672" s="7"/>
      <c r="D672" s="7"/>
      <c r="E672" s="7"/>
      <c r="F672" s="7"/>
      <c r="G672" s="7"/>
      <c r="H672" s="7"/>
      <c r="I672" s="7"/>
      <c r="J672" s="7"/>
      <c r="K672" s="7"/>
      <c r="L672" s="7"/>
    </row>
    <row r="673" spans="1:12" ht="13" hidden="1" x14ac:dyDescent="0.15">
      <c r="A673" s="46" t="s">
        <v>129</v>
      </c>
      <c r="B673" s="10">
        <v>0</v>
      </c>
      <c r="C673" s="10">
        <v>0</v>
      </c>
      <c r="D673" s="10">
        <v>0</v>
      </c>
      <c r="E673" s="10">
        <v>5986.63</v>
      </c>
      <c r="F673" s="10">
        <v>6531.3</v>
      </c>
      <c r="G673" s="10">
        <v>8678.69</v>
      </c>
      <c r="H673" s="10">
        <v>8639.9699999999993</v>
      </c>
      <c r="I673" s="10">
        <v>8615.84</v>
      </c>
      <c r="J673" s="10">
        <v>9126.5300000000007</v>
      </c>
      <c r="K673" s="10">
        <v>3603.49</v>
      </c>
      <c r="L673" s="10">
        <f t="shared" ref="L673:L699" si="52">SUM(B673:K673)</f>
        <v>51182.450000000004</v>
      </c>
    </row>
    <row r="674" spans="1:12" ht="13" hidden="1" x14ac:dyDescent="0.15">
      <c r="A674" s="46" t="s">
        <v>127</v>
      </c>
      <c r="B674" s="10">
        <v>0</v>
      </c>
      <c r="C674" s="10">
        <v>0</v>
      </c>
      <c r="D674" s="10">
        <v>0</v>
      </c>
      <c r="E674" s="10">
        <v>2020.15</v>
      </c>
      <c r="F674" s="10">
        <v>2988.71</v>
      </c>
      <c r="G674" s="10">
        <v>2223.56</v>
      </c>
      <c r="H674" s="10">
        <v>1935.56</v>
      </c>
      <c r="I674" s="10">
        <v>2437.4899999999998</v>
      </c>
      <c r="J674" s="10">
        <v>2602.83</v>
      </c>
      <c r="K674" s="10">
        <v>871.46</v>
      </c>
      <c r="L674" s="10">
        <f t="shared" si="52"/>
        <v>15079.759999999998</v>
      </c>
    </row>
    <row r="675" spans="1:12" ht="13" hidden="1" x14ac:dyDescent="0.15">
      <c r="A675" s="46" t="s">
        <v>126</v>
      </c>
      <c r="B675" s="10">
        <v>0</v>
      </c>
      <c r="C675" s="10">
        <v>0</v>
      </c>
      <c r="D675" s="10">
        <v>0</v>
      </c>
      <c r="E675" s="10">
        <v>2117.4</v>
      </c>
      <c r="F675" s="10">
        <v>2453.5700000000002</v>
      </c>
      <c r="G675" s="10">
        <v>1212.1400000000001</v>
      </c>
      <c r="H675" s="10">
        <v>1378.62</v>
      </c>
      <c r="I675" s="10">
        <v>1140.25</v>
      </c>
      <c r="J675" s="10">
        <v>1448.18</v>
      </c>
      <c r="K675" s="10">
        <v>161.35</v>
      </c>
      <c r="L675" s="10">
        <f t="shared" si="52"/>
        <v>9911.51</v>
      </c>
    </row>
    <row r="676" spans="1:12" ht="13" hidden="1" x14ac:dyDescent="0.15">
      <c r="A676" s="46" t="s">
        <v>125</v>
      </c>
      <c r="B676" s="10">
        <v>0</v>
      </c>
      <c r="C676" s="10">
        <v>0</v>
      </c>
      <c r="D676" s="10">
        <v>0</v>
      </c>
      <c r="E676" s="10">
        <v>0</v>
      </c>
      <c r="F676" s="10">
        <v>138.63999999999999</v>
      </c>
      <c r="G676" s="10">
        <v>348.87</v>
      </c>
      <c r="H676" s="10">
        <v>541.72</v>
      </c>
      <c r="I676" s="10">
        <v>485.12</v>
      </c>
      <c r="J676" s="10">
        <v>1182.46</v>
      </c>
      <c r="K676" s="10">
        <v>333.25</v>
      </c>
      <c r="L676" s="10">
        <f t="shared" si="52"/>
        <v>3030.06</v>
      </c>
    </row>
    <row r="677" spans="1:12" ht="13" hidden="1" x14ac:dyDescent="0.15">
      <c r="A677" s="46" t="s">
        <v>123</v>
      </c>
      <c r="B677" s="10">
        <v>0</v>
      </c>
      <c r="C677" s="10">
        <v>0</v>
      </c>
      <c r="D677" s="10">
        <v>0</v>
      </c>
      <c r="E677" s="10">
        <v>246.47</v>
      </c>
      <c r="F677" s="10">
        <v>946.7</v>
      </c>
      <c r="G677" s="10">
        <v>992.34</v>
      </c>
      <c r="H677" s="10">
        <v>990.07</v>
      </c>
      <c r="I677" s="10">
        <v>947.43</v>
      </c>
      <c r="J677" s="10">
        <v>684.44</v>
      </c>
      <c r="K677" s="10">
        <v>555.21</v>
      </c>
      <c r="L677" s="10">
        <f t="shared" si="52"/>
        <v>5362.6600000000008</v>
      </c>
    </row>
    <row r="678" spans="1:12" ht="13" hidden="1" x14ac:dyDescent="0.15">
      <c r="A678" s="46" t="s">
        <v>120</v>
      </c>
      <c r="B678" s="10">
        <v>0</v>
      </c>
      <c r="C678" s="10">
        <v>0</v>
      </c>
      <c r="D678" s="10">
        <v>0</v>
      </c>
      <c r="E678" s="10">
        <v>0</v>
      </c>
      <c r="F678" s="10">
        <v>0</v>
      </c>
      <c r="G678" s="10">
        <v>0</v>
      </c>
      <c r="H678" s="10">
        <v>90</v>
      </c>
      <c r="I678" s="10">
        <v>0</v>
      </c>
      <c r="J678" s="10">
        <v>0</v>
      </c>
      <c r="K678" s="10">
        <v>0</v>
      </c>
      <c r="L678" s="10">
        <f t="shared" si="52"/>
        <v>90</v>
      </c>
    </row>
    <row r="679" spans="1:12" ht="13" hidden="1" x14ac:dyDescent="0.15">
      <c r="A679" s="46" t="s">
        <v>107</v>
      </c>
      <c r="B679" s="10">
        <v>0</v>
      </c>
      <c r="C679" s="10">
        <v>0</v>
      </c>
      <c r="D679" s="10">
        <v>0</v>
      </c>
      <c r="E679" s="10">
        <v>0</v>
      </c>
      <c r="F679" s="10">
        <v>331.88</v>
      </c>
      <c r="G679" s="10">
        <v>181.54</v>
      </c>
      <c r="H679" s="10">
        <v>412.92</v>
      </c>
      <c r="I679" s="10">
        <v>0</v>
      </c>
      <c r="J679" s="10">
        <v>0</v>
      </c>
      <c r="K679" s="10">
        <v>0</v>
      </c>
      <c r="L679" s="10">
        <f t="shared" si="52"/>
        <v>926.33999999999992</v>
      </c>
    </row>
    <row r="680" spans="1:12" ht="13" hidden="1" x14ac:dyDescent="0.15">
      <c r="A680" s="46" t="s">
        <v>105</v>
      </c>
      <c r="B680" s="10">
        <v>0</v>
      </c>
      <c r="C680" s="10">
        <v>0</v>
      </c>
      <c r="D680" s="10">
        <v>0</v>
      </c>
      <c r="E680" s="10">
        <v>2020.83</v>
      </c>
      <c r="F680" s="10">
        <v>6062.49</v>
      </c>
      <c r="G680" s="10">
        <v>6062.49</v>
      </c>
      <c r="H680" s="10">
        <v>6062.49</v>
      </c>
      <c r="I680" s="10">
        <v>6062.51</v>
      </c>
      <c r="J680" s="10">
        <v>6062.49</v>
      </c>
      <c r="K680" s="10">
        <v>4041.66</v>
      </c>
      <c r="L680" s="10">
        <f t="shared" si="52"/>
        <v>36374.959999999992</v>
      </c>
    </row>
    <row r="681" spans="1:12" ht="13" hidden="1" x14ac:dyDescent="0.15">
      <c r="A681" s="46" t="s">
        <v>103</v>
      </c>
      <c r="B681" s="10">
        <v>0</v>
      </c>
      <c r="C681" s="10">
        <v>0</v>
      </c>
      <c r="D681" s="10">
        <v>0</v>
      </c>
      <c r="E681" s="10">
        <v>0</v>
      </c>
      <c r="F681" s="10">
        <v>0</v>
      </c>
      <c r="G681" s="10">
        <v>35526.800000000003</v>
      </c>
      <c r="H681" s="10">
        <v>0</v>
      </c>
      <c r="I681" s="10">
        <v>0</v>
      </c>
      <c r="J681" s="10">
        <v>0</v>
      </c>
      <c r="K681" s="10">
        <v>0</v>
      </c>
      <c r="L681" s="10">
        <f t="shared" si="52"/>
        <v>35526.800000000003</v>
      </c>
    </row>
    <row r="682" spans="1:12" ht="13" hidden="1" x14ac:dyDescent="0.15">
      <c r="A682" s="46" t="s">
        <v>101</v>
      </c>
      <c r="B682" s="10">
        <v>0</v>
      </c>
      <c r="C682" s="10">
        <v>0</v>
      </c>
      <c r="D682" s="10">
        <v>0</v>
      </c>
      <c r="E682" s="10">
        <v>0</v>
      </c>
      <c r="F682" s="10">
        <v>0</v>
      </c>
      <c r="G682" s="10">
        <v>11250</v>
      </c>
      <c r="H682" s="10">
        <v>31230</v>
      </c>
      <c r="I682" s="10">
        <v>6743.97</v>
      </c>
      <c r="J682" s="10">
        <v>0</v>
      </c>
      <c r="K682" s="10">
        <v>0</v>
      </c>
      <c r="L682" s="10">
        <f t="shared" si="52"/>
        <v>49223.97</v>
      </c>
    </row>
    <row r="683" spans="1:12" ht="13" hidden="1" x14ac:dyDescent="0.15">
      <c r="A683" s="46" t="s">
        <v>100</v>
      </c>
      <c r="B683" s="10">
        <v>0</v>
      </c>
      <c r="C683" s="10">
        <v>0</v>
      </c>
      <c r="D683" s="10">
        <v>0</v>
      </c>
      <c r="E683" s="10">
        <v>0</v>
      </c>
      <c r="F683" s="10">
        <v>5000</v>
      </c>
      <c r="G683" s="10">
        <v>0</v>
      </c>
      <c r="H683" s="10">
        <v>0</v>
      </c>
      <c r="I683" s="10">
        <v>0</v>
      </c>
      <c r="J683" s="10">
        <v>0</v>
      </c>
      <c r="K683" s="10">
        <v>0</v>
      </c>
      <c r="L683" s="10">
        <f t="shared" si="52"/>
        <v>5000</v>
      </c>
    </row>
    <row r="684" spans="1:12" ht="13" hidden="1" x14ac:dyDescent="0.15">
      <c r="A684" s="46" t="s">
        <v>200</v>
      </c>
      <c r="B684" s="10">
        <v>0</v>
      </c>
      <c r="C684" s="10">
        <v>0</v>
      </c>
      <c r="D684" s="10">
        <v>0</v>
      </c>
      <c r="E684" s="10">
        <v>2550</v>
      </c>
      <c r="F684" s="10">
        <v>17650.5</v>
      </c>
      <c r="G684" s="10">
        <v>49924.99</v>
      </c>
      <c r="H684" s="10">
        <v>66645.58</v>
      </c>
      <c r="I684" s="10">
        <v>63570.59</v>
      </c>
      <c r="J684" s="10">
        <v>8460.82</v>
      </c>
      <c r="K684" s="10">
        <v>30317.09</v>
      </c>
      <c r="L684" s="10">
        <f t="shared" si="52"/>
        <v>239119.57</v>
      </c>
    </row>
    <row r="685" spans="1:12" ht="13" hidden="1" x14ac:dyDescent="0.15">
      <c r="A685" s="46" t="s">
        <v>99</v>
      </c>
      <c r="B685" s="10">
        <v>0</v>
      </c>
      <c r="C685" s="10">
        <v>0</v>
      </c>
      <c r="D685" s="10">
        <v>0</v>
      </c>
      <c r="E685" s="10">
        <v>0</v>
      </c>
      <c r="F685" s="10">
        <v>0</v>
      </c>
      <c r="G685" s="10">
        <v>400</v>
      </c>
      <c r="H685" s="10">
        <v>0</v>
      </c>
      <c r="I685" s="10">
        <v>42800</v>
      </c>
      <c r="J685" s="10">
        <v>0</v>
      </c>
      <c r="K685" s="10">
        <v>0</v>
      </c>
      <c r="L685" s="10">
        <f t="shared" si="52"/>
        <v>43200</v>
      </c>
    </row>
    <row r="686" spans="1:12" ht="13" hidden="1" x14ac:dyDescent="0.15">
      <c r="A686" s="46" t="s">
        <v>202</v>
      </c>
      <c r="B686" s="10">
        <v>0</v>
      </c>
      <c r="C686" s="10">
        <v>0</v>
      </c>
      <c r="D686" s="10">
        <v>0</v>
      </c>
      <c r="E686" s="10">
        <v>0</v>
      </c>
      <c r="F686" s="10">
        <v>22166.67</v>
      </c>
      <c r="G686" s="10">
        <v>109119.29</v>
      </c>
      <c r="H686" s="10">
        <v>206205.03</v>
      </c>
      <c r="I686" s="10">
        <v>199003.56</v>
      </c>
      <c r="J686" s="10">
        <v>137134.18</v>
      </c>
      <c r="K686" s="10">
        <v>122588.79</v>
      </c>
      <c r="L686" s="10">
        <f t="shared" si="52"/>
        <v>796217.52</v>
      </c>
    </row>
    <row r="687" spans="1:12" ht="13" hidden="1" x14ac:dyDescent="0.15">
      <c r="A687" s="46" t="s">
        <v>203</v>
      </c>
      <c r="B687" s="10">
        <v>0</v>
      </c>
      <c r="C687" s="10">
        <v>0</v>
      </c>
      <c r="D687" s="10">
        <v>0</v>
      </c>
      <c r="E687" s="10">
        <v>0</v>
      </c>
      <c r="F687" s="10">
        <v>0</v>
      </c>
      <c r="G687" s="10">
        <v>11500</v>
      </c>
      <c r="H687" s="10">
        <v>6000</v>
      </c>
      <c r="I687" s="10">
        <v>0</v>
      </c>
      <c r="J687" s="10">
        <v>0</v>
      </c>
      <c r="K687" s="10">
        <v>0</v>
      </c>
      <c r="L687" s="10">
        <f t="shared" si="52"/>
        <v>17500</v>
      </c>
    </row>
    <row r="688" spans="1:12" ht="13" hidden="1" x14ac:dyDescent="0.15">
      <c r="A688" s="46" t="s">
        <v>95</v>
      </c>
      <c r="B688" s="10">
        <v>0</v>
      </c>
      <c r="C688" s="10">
        <v>0</v>
      </c>
      <c r="D688" s="10">
        <v>0</v>
      </c>
      <c r="E688" s="10">
        <v>0</v>
      </c>
      <c r="F688" s="10">
        <v>0</v>
      </c>
      <c r="G688" s="10">
        <v>18.2</v>
      </c>
      <c r="H688" s="10">
        <v>0</v>
      </c>
      <c r="I688" s="10">
        <v>0</v>
      </c>
      <c r="J688" s="10">
        <v>0</v>
      </c>
      <c r="K688" s="10">
        <v>0</v>
      </c>
      <c r="L688" s="10">
        <f t="shared" si="52"/>
        <v>18.2</v>
      </c>
    </row>
    <row r="689" spans="1:12" ht="13" hidden="1" x14ac:dyDescent="0.15">
      <c r="A689" s="46" t="s">
        <v>94</v>
      </c>
      <c r="B689" s="10">
        <v>0</v>
      </c>
      <c r="C689" s="10">
        <v>0</v>
      </c>
      <c r="D689" s="10">
        <v>0</v>
      </c>
      <c r="E689" s="10">
        <v>0</v>
      </c>
      <c r="F689" s="10">
        <v>0</v>
      </c>
      <c r="G689" s="10">
        <v>0</v>
      </c>
      <c r="H689" s="10">
        <v>96.54</v>
      </c>
      <c r="I689" s="10">
        <v>0</v>
      </c>
      <c r="J689" s="10">
        <v>0</v>
      </c>
      <c r="K689" s="10">
        <v>0</v>
      </c>
      <c r="L689" s="10">
        <f t="shared" si="52"/>
        <v>96.54</v>
      </c>
    </row>
    <row r="690" spans="1:12" ht="13" hidden="1" x14ac:dyDescent="0.15">
      <c r="A690" s="46" t="s">
        <v>93</v>
      </c>
      <c r="B690" s="10">
        <v>0</v>
      </c>
      <c r="C690" s="10">
        <v>0</v>
      </c>
      <c r="D690" s="10">
        <v>0</v>
      </c>
      <c r="E690" s="10">
        <v>0</v>
      </c>
      <c r="F690" s="10">
        <v>1036.68</v>
      </c>
      <c r="G690" s="10">
        <v>2720</v>
      </c>
      <c r="H690" s="10">
        <v>1780.69</v>
      </c>
      <c r="I690" s="10">
        <v>863.94</v>
      </c>
      <c r="J690" s="10">
        <v>0</v>
      </c>
      <c r="K690" s="10">
        <v>0</v>
      </c>
      <c r="L690" s="10">
        <f t="shared" si="52"/>
        <v>6401.3100000000013</v>
      </c>
    </row>
    <row r="691" spans="1:12" ht="13" hidden="1" x14ac:dyDescent="0.15">
      <c r="A691" s="46" t="s">
        <v>91</v>
      </c>
      <c r="B691" s="10">
        <v>0</v>
      </c>
      <c r="C691" s="10">
        <v>0</v>
      </c>
      <c r="D691" s="10">
        <v>0</v>
      </c>
      <c r="E691" s="10">
        <v>0</v>
      </c>
      <c r="F691" s="10">
        <v>208.44</v>
      </c>
      <c r="G691" s="10">
        <v>466.7</v>
      </c>
      <c r="H691" s="10">
        <v>1087.8499999999999</v>
      </c>
      <c r="I691" s="10">
        <v>391.45</v>
      </c>
      <c r="J691" s="10">
        <v>0</v>
      </c>
      <c r="K691" s="10">
        <v>0</v>
      </c>
      <c r="L691" s="10">
        <f t="shared" si="52"/>
        <v>2154.4399999999996</v>
      </c>
    </row>
    <row r="692" spans="1:12" ht="13" hidden="1" x14ac:dyDescent="0.15">
      <c r="A692" s="46" t="s">
        <v>90</v>
      </c>
      <c r="B692" s="10">
        <v>0</v>
      </c>
      <c r="C692" s="10">
        <v>0</v>
      </c>
      <c r="D692" s="10">
        <v>0</v>
      </c>
      <c r="E692" s="10">
        <v>0</v>
      </c>
      <c r="F692" s="10">
        <v>1453.84</v>
      </c>
      <c r="G692" s="10">
        <v>1256.69</v>
      </c>
      <c r="H692" s="10">
        <v>3440.66</v>
      </c>
      <c r="I692" s="10">
        <v>1103.99</v>
      </c>
      <c r="J692" s="10">
        <v>0</v>
      </c>
      <c r="K692" s="10">
        <v>0</v>
      </c>
      <c r="L692" s="10">
        <f t="shared" si="52"/>
        <v>7255.1799999999994</v>
      </c>
    </row>
    <row r="693" spans="1:12" ht="13" hidden="1" x14ac:dyDescent="0.15">
      <c r="A693" s="46" t="s">
        <v>84</v>
      </c>
      <c r="B693" s="10">
        <v>0</v>
      </c>
      <c r="C693" s="10">
        <v>0</v>
      </c>
      <c r="D693" s="10">
        <v>0</v>
      </c>
      <c r="E693" s="10">
        <v>35.74</v>
      </c>
      <c r="F693" s="10">
        <v>52.17</v>
      </c>
      <c r="G693" s="10">
        <v>56.72</v>
      </c>
      <c r="H693" s="10">
        <v>57.47</v>
      </c>
      <c r="I693" s="10">
        <v>52.53</v>
      </c>
      <c r="J693" s="10">
        <v>53.37</v>
      </c>
      <c r="K693" s="10">
        <v>24.64</v>
      </c>
      <c r="L693" s="10">
        <f t="shared" si="52"/>
        <v>332.64</v>
      </c>
    </row>
    <row r="694" spans="1:12" ht="13" hidden="1" x14ac:dyDescent="0.15">
      <c r="A694" s="46" t="s">
        <v>83</v>
      </c>
      <c r="B694" s="10">
        <v>0</v>
      </c>
      <c r="C694" s="10">
        <v>0</v>
      </c>
      <c r="D694" s="10">
        <v>0</v>
      </c>
      <c r="E694" s="10">
        <v>1372.45</v>
      </c>
      <c r="F694" s="10">
        <v>9876.57</v>
      </c>
      <c r="G694" s="10">
        <v>9320.7900000000009</v>
      </c>
      <c r="H694" s="10">
        <v>2924.24</v>
      </c>
      <c r="I694" s="10">
        <v>1955.58</v>
      </c>
      <c r="J694" s="10">
        <v>10556.94</v>
      </c>
      <c r="K694" s="10">
        <v>6956.41</v>
      </c>
      <c r="L694" s="10">
        <f t="shared" si="52"/>
        <v>42962.98000000001</v>
      </c>
    </row>
    <row r="695" spans="1:12" ht="13" hidden="1" x14ac:dyDescent="0.15">
      <c r="A695" s="46" t="s">
        <v>82</v>
      </c>
      <c r="B695" s="10">
        <v>0</v>
      </c>
      <c r="C695" s="10">
        <v>0</v>
      </c>
      <c r="D695" s="10">
        <v>0</v>
      </c>
      <c r="E695" s="10">
        <v>5714.33</v>
      </c>
      <c r="F695" s="10">
        <v>8387.5499999999993</v>
      </c>
      <c r="G695" s="10">
        <v>8506.18</v>
      </c>
      <c r="H695" s="10">
        <v>7915.86</v>
      </c>
      <c r="I695" s="10">
        <v>8571.6299999999992</v>
      </c>
      <c r="J695" s="10">
        <v>8905.3799999999992</v>
      </c>
      <c r="K695" s="10">
        <v>2802.41</v>
      </c>
      <c r="L695" s="10">
        <f t="shared" si="52"/>
        <v>50803.34</v>
      </c>
    </row>
    <row r="696" spans="1:12" ht="13" hidden="1" x14ac:dyDescent="0.15">
      <c r="A696" s="46" t="s">
        <v>81</v>
      </c>
      <c r="B696" s="10">
        <v>0</v>
      </c>
      <c r="C696" s="10">
        <v>0</v>
      </c>
      <c r="D696" s="10">
        <v>0</v>
      </c>
      <c r="E696" s="10">
        <v>1008.75</v>
      </c>
      <c r="F696" s="10">
        <v>2380.37</v>
      </c>
      <c r="G696" s="10">
        <v>2425.4299999999998</v>
      </c>
      <c r="H696" s="10">
        <v>2396.0300000000002</v>
      </c>
      <c r="I696" s="10">
        <v>2063.7600000000002</v>
      </c>
      <c r="J696" s="10">
        <v>2388.1799999999998</v>
      </c>
      <c r="K696" s="10">
        <v>1368.14</v>
      </c>
      <c r="L696" s="10">
        <f t="shared" si="52"/>
        <v>14030.66</v>
      </c>
    </row>
    <row r="697" spans="1:12" ht="13" hidden="1" x14ac:dyDescent="0.15">
      <c r="A697" s="46" t="s">
        <v>74</v>
      </c>
      <c r="B697" s="10">
        <v>0</v>
      </c>
      <c r="C697" s="10">
        <v>0</v>
      </c>
      <c r="D697" s="10">
        <v>0</v>
      </c>
      <c r="E697" s="10">
        <v>11595</v>
      </c>
      <c r="F697" s="10">
        <v>12098.53</v>
      </c>
      <c r="G697" s="10">
        <v>11342.29</v>
      </c>
      <c r="H697" s="10">
        <v>9817.2900000000009</v>
      </c>
      <c r="I697" s="10">
        <v>9311</v>
      </c>
      <c r="J697" s="10">
        <v>12311.69</v>
      </c>
      <c r="K697" s="10">
        <v>0</v>
      </c>
      <c r="L697" s="10">
        <f t="shared" si="52"/>
        <v>66475.8</v>
      </c>
    </row>
    <row r="698" spans="1:12" ht="13" hidden="1" x14ac:dyDescent="0.15">
      <c r="A698" s="46" t="s">
        <v>73</v>
      </c>
      <c r="B698" s="10">
        <v>0</v>
      </c>
      <c r="C698" s="10">
        <v>0</v>
      </c>
      <c r="D698" s="10">
        <v>0</v>
      </c>
      <c r="E698" s="10">
        <v>-2182.6999999999998</v>
      </c>
      <c r="F698" s="10">
        <v>-1089.4100000000001</v>
      </c>
      <c r="G698" s="10">
        <v>524.03</v>
      </c>
      <c r="H698" s="10">
        <v>466.36</v>
      </c>
      <c r="I698" s="10">
        <v>3504.8</v>
      </c>
      <c r="J698" s="10">
        <v>-2379.8000000000002</v>
      </c>
      <c r="K698" s="10">
        <v>-3795.6</v>
      </c>
      <c r="L698" s="10">
        <f t="shared" si="52"/>
        <v>-4952.32</v>
      </c>
    </row>
    <row r="699" spans="1:12" ht="13" hidden="1" x14ac:dyDescent="0.15">
      <c r="A699" s="46" t="s">
        <v>71</v>
      </c>
      <c r="B699" s="10">
        <v>0</v>
      </c>
      <c r="C699" s="10">
        <v>0</v>
      </c>
      <c r="D699" s="10">
        <v>0</v>
      </c>
      <c r="E699" s="10">
        <v>33625.019999999997</v>
      </c>
      <c r="F699" s="10">
        <v>67750.039999999994</v>
      </c>
      <c r="G699" s="10">
        <v>68750.039999999994</v>
      </c>
      <c r="H699" s="10">
        <v>68750.039999999994</v>
      </c>
      <c r="I699" s="10">
        <v>68750.039999999994</v>
      </c>
      <c r="J699" s="10">
        <v>68750.039999999994</v>
      </c>
      <c r="K699" s="10">
        <v>32419.65</v>
      </c>
      <c r="L699" s="10">
        <f t="shared" si="52"/>
        <v>408794.86999999994</v>
      </c>
    </row>
    <row r="700" spans="1:12" ht="13" hidden="1" x14ac:dyDescent="0.15">
      <c r="A700" s="47" t="s">
        <v>214</v>
      </c>
      <c r="B700" s="16">
        <f t="shared" ref="B700:L700" si="53">SUM(B673:B699)</f>
        <v>0</v>
      </c>
      <c r="C700" s="16">
        <f t="shared" si="53"/>
        <v>0</v>
      </c>
      <c r="D700" s="16">
        <f t="shared" si="53"/>
        <v>0</v>
      </c>
      <c r="E700" s="16">
        <f t="shared" si="53"/>
        <v>66110.069999999992</v>
      </c>
      <c r="F700" s="16">
        <f t="shared" si="53"/>
        <v>166425.24</v>
      </c>
      <c r="G700" s="16">
        <f t="shared" si="53"/>
        <v>342807.78</v>
      </c>
      <c r="H700" s="16">
        <f t="shared" si="53"/>
        <v>428864.98999999982</v>
      </c>
      <c r="I700" s="16">
        <f t="shared" si="53"/>
        <v>428375.48000000004</v>
      </c>
      <c r="J700" s="16">
        <f t="shared" si="53"/>
        <v>267287.73</v>
      </c>
      <c r="K700" s="16">
        <f t="shared" si="53"/>
        <v>202247.95</v>
      </c>
      <c r="L700" s="16">
        <f t="shared" si="53"/>
        <v>1902119.2399999998</v>
      </c>
    </row>
    <row r="701" spans="1:12" ht="13" hidden="1" x14ac:dyDescent="0.15">
      <c r="A701" s="45" t="s">
        <v>215</v>
      </c>
      <c r="B701" s="7"/>
      <c r="C701" s="7"/>
      <c r="D701" s="7"/>
      <c r="E701" s="7"/>
      <c r="F701" s="7"/>
      <c r="G701" s="7"/>
      <c r="H701" s="7"/>
      <c r="I701" s="7"/>
      <c r="J701" s="7"/>
      <c r="K701" s="7"/>
      <c r="L701" s="7"/>
    </row>
    <row r="702" spans="1:12" ht="13" hidden="1" x14ac:dyDescent="0.15">
      <c r="A702" s="46" t="s">
        <v>129</v>
      </c>
      <c r="B702" s="10">
        <v>0</v>
      </c>
      <c r="C702" s="10">
        <v>0</v>
      </c>
      <c r="D702" s="10">
        <v>0</v>
      </c>
      <c r="E702" s="10">
        <v>11010.9</v>
      </c>
      <c r="F702" s="10">
        <v>16084.05</v>
      </c>
      <c r="G702" s="10">
        <v>22672.61</v>
      </c>
      <c r="H702" s="10">
        <v>22460.05</v>
      </c>
      <c r="I702" s="10">
        <v>22484.06</v>
      </c>
      <c r="J702" s="10">
        <v>23788.89</v>
      </c>
      <c r="K702" s="10">
        <v>18675.61</v>
      </c>
      <c r="L702" s="10">
        <f t="shared" ref="L702:L727" si="54">SUM(B702:K702)</f>
        <v>137176.16999999998</v>
      </c>
    </row>
    <row r="703" spans="1:12" ht="13" hidden="1" x14ac:dyDescent="0.15">
      <c r="A703" s="46" t="s">
        <v>127</v>
      </c>
      <c r="B703" s="10">
        <v>0</v>
      </c>
      <c r="C703" s="10">
        <v>0</v>
      </c>
      <c r="D703" s="10">
        <v>0</v>
      </c>
      <c r="E703" s="10">
        <v>3551.28</v>
      </c>
      <c r="F703" s="10">
        <v>8524.7099999999991</v>
      </c>
      <c r="G703" s="10">
        <v>6670.66</v>
      </c>
      <c r="H703" s="10">
        <v>5806.66</v>
      </c>
      <c r="I703" s="10">
        <v>7312.44</v>
      </c>
      <c r="J703" s="10">
        <v>7808.48</v>
      </c>
      <c r="K703" s="10">
        <v>5228.76</v>
      </c>
      <c r="L703" s="10">
        <f t="shared" si="54"/>
        <v>44902.99</v>
      </c>
    </row>
    <row r="704" spans="1:12" ht="13" hidden="1" x14ac:dyDescent="0.15">
      <c r="A704" s="46" t="s">
        <v>126</v>
      </c>
      <c r="B704" s="10">
        <v>0</v>
      </c>
      <c r="C704" s="10">
        <v>0</v>
      </c>
      <c r="D704" s="10">
        <v>0</v>
      </c>
      <c r="E704" s="10">
        <v>4072.64</v>
      </c>
      <c r="F704" s="10">
        <v>5577.17</v>
      </c>
      <c r="G704" s="10">
        <v>3169.11</v>
      </c>
      <c r="H704" s="10">
        <v>3621.1</v>
      </c>
      <c r="I704" s="10">
        <v>2943.38</v>
      </c>
      <c r="J704" s="10">
        <v>3765.84</v>
      </c>
      <c r="K704" s="10">
        <v>968.26</v>
      </c>
      <c r="L704" s="10">
        <f t="shared" si="54"/>
        <v>24117.5</v>
      </c>
    </row>
    <row r="705" spans="1:12" ht="13" hidden="1" x14ac:dyDescent="0.15">
      <c r="A705" s="46" t="s">
        <v>125</v>
      </c>
      <c r="B705" s="10">
        <v>0</v>
      </c>
      <c r="C705" s="10">
        <v>0</v>
      </c>
      <c r="D705" s="10">
        <v>0</v>
      </c>
      <c r="E705" s="10">
        <v>0</v>
      </c>
      <c r="F705" s="10">
        <v>277.27</v>
      </c>
      <c r="G705" s="10">
        <v>697.75</v>
      </c>
      <c r="H705" s="10">
        <v>1083.44</v>
      </c>
      <c r="I705" s="10">
        <v>970.24</v>
      </c>
      <c r="J705" s="10">
        <v>2364.92</v>
      </c>
      <c r="K705" s="10">
        <v>1999.48</v>
      </c>
      <c r="L705" s="10">
        <f t="shared" si="54"/>
        <v>7393.1</v>
      </c>
    </row>
    <row r="706" spans="1:12" ht="13" hidden="1" x14ac:dyDescent="0.15">
      <c r="A706" s="46" t="s">
        <v>123</v>
      </c>
      <c r="B706" s="10">
        <v>0</v>
      </c>
      <c r="C706" s="10">
        <v>0</v>
      </c>
      <c r="D706" s="10">
        <v>0</v>
      </c>
      <c r="E706" s="10">
        <v>492.95</v>
      </c>
      <c r="F706" s="10">
        <v>1893.39</v>
      </c>
      <c r="G706" s="10">
        <v>1984.66</v>
      </c>
      <c r="H706" s="10">
        <v>1980.12</v>
      </c>
      <c r="I706" s="10">
        <v>1894.86</v>
      </c>
      <c r="J706" s="10">
        <v>1368.88</v>
      </c>
      <c r="K706" s="10">
        <v>1110.4100000000001</v>
      </c>
      <c r="L706" s="10">
        <f t="shared" si="54"/>
        <v>10725.27</v>
      </c>
    </row>
    <row r="707" spans="1:12" ht="13" hidden="1" x14ac:dyDescent="0.15">
      <c r="A707" s="46" t="s">
        <v>120</v>
      </c>
      <c r="B707" s="10">
        <v>0</v>
      </c>
      <c r="C707" s="10">
        <v>0</v>
      </c>
      <c r="D707" s="10">
        <v>0</v>
      </c>
      <c r="E707" s="10">
        <v>130.87</v>
      </c>
      <c r="F707" s="10">
        <v>0</v>
      </c>
      <c r="G707" s="10">
        <v>0</v>
      </c>
      <c r="H707" s="10">
        <v>0</v>
      </c>
      <c r="I707" s="10">
        <v>0</v>
      </c>
      <c r="J707" s="10">
        <v>0</v>
      </c>
      <c r="K707" s="10">
        <v>0</v>
      </c>
      <c r="L707" s="10">
        <f t="shared" si="54"/>
        <v>130.87</v>
      </c>
    </row>
    <row r="708" spans="1:12" ht="13" hidden="1" x14ac:dyDescent="0.15">
      <c r="A708" s="46" t="s">
        <v>109</v>
      </c>
      <c r="B708" s="10">
        <v>0</v>
      </c>
      <c r="C708" s="10">
        <v>0</v>
      </c>
      <c r="D708" s="10">
        <v>0</v>
      </c>
      <c r="E708" s="10">
        <v>0</v>
      </c>
      <c r="F708" s="10">
        <v>85.91</v>
      </c>
      <c r="G708" s="10">
        <v>0</v>
      </c>
      <c r="H708" s="10">
        <v>0</v>
      </c>
      <c r="I708" s="10">
        <v>150</v>
      </c>
      <c r="J708" s="10">
        <v>0</v>
      </c>
      <c r="K708" s="10">
        <v>0</v>
      </c>
      <c r="L708" s="10">
        <f t="shared" si="54"/>
        <v>235.91</v>
      </c>
    </row>
    <row r="709" spans="1:12" ht="13" hidden="1" x14ac:dyDescent="0.15">
      <c r="A709" s="46" t="s">
        <v>105</v>
      </c>
      <c r="B709" s="10">
        <v>0</v>
      </c>
      <c r="C709" s="10">
        <v>0</v>
      </c>
      <c r="D709" s="10">
        <v>0</v>
      </c>
      <c r="E709" s="10">
        <v>1508.34</v>
      </c>
      <c r="F709" s="10">
        <v>17342.98</v>
      </c>
      <c r="G709" s="10">
        <v>24603.19</v>
      </c>
      <c r="H709" s="10">
        <v>23942.59</v>
      </c>
      <c r="I709" s="10">
        <v>24354.2</v>
      </c>
      <c r="J709" s="10">
        <v>26565.03</v>
      </c>
      <c r="K709" s="10">
        <v>17464.48</v>
      </c>
      <c r="L709" s="10">
        <f t="shared" si="54"/>
        <v>135780.81</v>
      </c>
    </row>
    <row r="710" spans="1:12" ht="13" hidden="1" x14ac:dyDescent="0.15">
      <c r="A710" s="46" t="s">
        <v>103</v>
      </c>
      <c r="B710" s="10">
        <v>0</v>
      </c>
      <c r="C710" s="10">
        <v>0</v>
      </c>
      <c r="D710" s="10">
        <v>0</v>
      </c>
      <c r="E710" s="10">
        <v>0</v>
      </c>
      <c r="F710" s="10">
        <v>46.63</v>
      </c>
      <c r="G710" s="10">
        <v>77.290000000000006</v>
      </c>
      <c r="H710" s="10">
        <v>12.64</v>
      </c>
      <c r="I710" s="10">
        <v>24.5</v>
      </c>
      <c r="J710" s="10">
        <v>0</v>
      </c>
      <c r="K710" s="10">
        <v>0</v>
      </c>
      <c r="L710" s="10">
        <f t="shared" si="54"/>
        <v>161.06</v>
      </c>
    </row>
    <row r="711" spans="1:12" ht="13" hidden="1" x14ac:dyDescent="0.15">
      <c r="A711" s="46" t="s">
        <v>101</v>
      </c>
      <c r="B711" s="10">
        <v>0</v>
      </c>
      <c r="C711" s="10">
        <v>0</v>
      </c>
      <c r="D711" s="10">
        <v>0</v>
      </c>
      <c r="E711" s="10">
        <v>0</v>
      </c>
      <c r="F711" s="10">
        <v>12500</v>
      </c>
      <c r="G711" s="10">
        <v>12500</v>
      </c>
      <c r="H711" s="10">
        <v>0</v>
      </c>
      <c r="I711" s="10">
        <v>0</v>
      </c>
      <c r="J711" s="10">
        <v>0</v>
      </c>
      <c r="K711" s="10">
        <v>0</v>
      </c>
      <c r="L711" s="10">
        <f t="shared" si="54"/>
        <v>25000</v>
      </c>
    </row>
    <row r="712" spans="1:12" ht="13" hidden="1" x14ac:dyDescent="0.15">
      <c r="A712" s="46" t="s">
        <v>199</v>
      </c>
      <c r="B712" s="10">
        <v>0</v>
      </c>
      <c r="C712" s="10">
        <v>0</v>
      </c>
      <c r="D712" s="10">
        <v>0</v>
      </c>
      <c r="E712" s="10">
        <v>0</v>
      </c>
      <c r="F712" s="10">
        <v>0</v>
      </c>
      <c r="G712" s="10">
        <v>0</v>
      </c>
      <c r="H712" s="10">
        <v>0</v>
      </c>
      <c r="I712" s="10">
        <v>0</v>
      </c>
      <c r="J712" s="10">
        <v>152530</v>
      </c>
      <c r="K712" s="10">
        <v>0</v>
      </c>
      <c r="L712" s="10">
        <f t="shared" si="54"/>
        <v>152530</v>
      </c>
    </row>
    <row r="713" spans="1:12" ht="13" hidden="1" x14ac:dyDescent="0.15">
      <c r="A713" s="46" t="s">
        <v>100</v>
      </c>
      <c r="B713" s="10">
        <v>0</v>
      </c>
      <c r="C713" s="10">
        <v>0</v>
      </c>
      <c r="D713" s="10">
        <v>0</v>
      </c>
      <c r="E713" s="10">
        <v>0</v>
      </c>
      <c r="F713" s="10">
        <v>369</v>
      </c>
      <c r="G713" s="10">
        <v>0</v>
      </c>
      <c r="H713" s="10">
        <v>0</v>
      </c>
      <c r="I713" s="10">
        <v>0</v>
      </c>
      <c r="J713" s="10">
        <v>369</v>
      </c>
      <c r="K713" s="10">
        <v>0</v>
      </c>
      <c r="L713" s="10">
        <f t="shared" si="54"/>
        <v>738</v>
      </c>
    </row>
    <row r="714" spans="1:12" ht="13" hidden="1" x14ac:dyDescent="0.15">
      <c r="A714" s="46" t="s">
        <v>99</v>
      </c>
      <c r="B714" s="10">
        <v>0</v>
      </c>
      <c r="C714" s="10">
        <v>0</v>
      </c>
      <c r="D714" s="10">
        <v>0</v>
      </c>
      <c r="E714" s="10">
        <v>0</v>
      </c>
      <c r="F714" s="10">
        <v>0</v>
      </c>
      <c r="G714" s="10">
        <v>0</v>
      </c>
      <c r="H714" s="10">
        <v>375</v>
      </c>
      <c r="I714" s="10">
        <v>0</v>
      </c>
      <c r="J714" s="10">
        <v>0</v>
      </c>
      <c r="K714" s="10">
        <v>0</v>
      </c>
      <c r="L714" s="10">
        <f t="shared" si="54"/>
        <v>375</v>
      </c>
    </row>
    <row r="715" spans="1:12" ht="13" hidden="1" x14ac:dyDescent="0.15">
      <c r="A715" s="46" t="s">
        <v>132</v>
      </c>
      <c r="B715" s="10">
        <v>0</v>
      </c>
      <c r="C715" s="10">
        <v>0</v>
      </c>
      <c r="D715" s="10">
        <v>0</v>
      </c>
      <c r="E715" s="10">
        <v>58</v>
      </c>
      <c r="F715" s="10">
        <v>87</v>
      </c>
      <c r="G715" s="10">
        <v>58</v>
      </c>
      <c r="H715" s="10">
        <v>0</v>
      </c>
      <c r="I715" s="10">
        <v>0</v>
      </c>
      <c r="J715" s="10">
        <v>0</v>
      </c>
      <c r="K715" s="10">
        <v>0</v>
      </c>
      <c r="L715" s="10">
        <f t="shared" si="54"/>
        <v>203</v>
      </c>
    </row>
    <row r="716" spans="1:12" ht="13" hidden="1" x14ac:dyDescent="0.15">
      <c r="A716" s="46" t="s">
        <v>98</v>
      </c>
      <c r="B716" s="10">
        <v>0</v>
      </c>
      <c r="C716" s="10">
        <v>0</v>
      </c>
      <c r="D716" s="10">
        <v>0</v>
      </c>
      <c r="E716" s="10">
        <v>0</v>
      </c>
      <c r="F716" s="10">
        <v>0</v>
      </c>
      <c r="G716" s="10">
        <v>299</v>
      </c>
      <c r="H716" s="10">
        <v>0</v>
      </c>
      <c r="I716" s="10">
        <v>1000</v>
      </c>
      <c r="J716" s="10">
        <v>0</v>
      </c>
      <c r="K716" s="10">
        <v>0</v>
      </c>
      <c r="L716" s="10">
        <f t="shared" si="54"/>
        <v>1299</v>
      </c>
    </row>
    <row r="717" spans="1:12" ht="13" hidden="1" x14ac:dyDescent="0.15">
      <c r="A717" s="46" t="s">
        <v>95</v>
      </c>
      <c r="B717" s="10">
        <v>0</v>
      </c>
      <c r="C717" s="10">
        <v>0</v>
      </c>
      <c r="D717" s="10">
        <v>0</v>
      </c>
      <c r="E717" s="10">
        <v>0</v>
      </c>
      <c r="F717" s="10">
        <v>0</v>
      </c>
      <c r="G717" s="10">
        <v>0</v>
      </c>
      <c r="H717" s="10">
        <v>0</v>
      </c>
      <c r="I717" s="10">
        <v>0</v>
      </c>
      <c r="J717" s="10">
        <v>38.520000000000003</v>
      </c>
      <c r="K717" s="10">
        <v>38.520000000000003</v>
      </c>
      <c r="L717" s="10">
        <f t="shared" si="54"/>
        <v>77.040000000000006</v>
      </c>
    </row>
    <row r="718" spans="1:12" ht="13" hidden="1" x14ac:dyDescent="0.15">
      <c r="A718" s="46" t="s">
        <v>93</v>
      </c>
      <c r="B718" s="10">
        <v>0</v>
      </c>
      <c r="C718" s="10">
        <v>0</v>
      </c>
      <c r="D718" s="10">
        <v>0</v>
      </c>
      <c r="E718" s="10">
        <v>0</v>
      </c>
      <c r="F718" s="10">
        <v>0</v>
      </c>
      <c r="G718" s="10">
        <v>0</v>
      </c>
      <c r="H718" s="10">
        <v>0</v>
      </c>
      <c r="I718" s="10">
        <v>1405.9</v>
      </c>
      <c r="J718" s="10">
        <v>0</v>
      </c>
      <c r="K718" s="10">
        <v>0</v>
      </c>
      <c r="L718" s="10">
        <f t="shared" si="54"/>
        <v>1405.9</v>
      </c>
    </row>
    <row r="719" spans="1:12" ht="13" hidden="1" x14ac:dyDescent="0.15">
      <c r="A719" s="46" t="s">
        <v>91</v>
      </c>
      <c r="B719" s="10">
        <v>0</v>
      </c>
      <c r="C719" s="10">
        <v>0</v>
      </c>
      <c r="D719" s="10">
        <v>0</v>
      </c>
      <c r="E719" s="10">
        <v>0</v>
      </c>
      <c r="F719" s="10">
        <v>0</v>
      </c>
      <c r="G719" s="10">
        <v>19.690000000000001</v>
      </c>
      <c r="H719" s="10">
        <v>0</v>
      </c>
      <c r="I719" s="10">
        <v>223.77</v>
      </c>
      <c r="J719" s="10">
        <v>39.090000000000003</v>
      </c>
      <c r="K719" s="10">
        <v>0</v>
      </c>
      <c r="L719" s="10">
        <f t="shared" si="54"/>
        <v>282.55</v>
      </c>
    </row>
    <row r="720" spans="1:12" ht="13" hidden="1" x14ac:dyDescent="0.15">
      <c r="A720" s="46" t="s">
        <v>90</v>
      </c>
      <c r="B720" s="10">
        <v>0</v>
      </c>
      <c r="C720" s="10">
        <v>0</v>
      </c>
      <c r="D720" s="10">
        <v>0</v>
      </c>
      <c r="E720" s="10">
        <v>0</v>
      </c>
      <c r="F720" s="10">
        <v>0</v>
      </c>
      <c r="G720" s="10">
        <v>105.5</v>
      </c>
      <c r="H720" s="10">
        <v>358.85</v>
      </c>
      <c r="I720" s="10">
        <v>694.87</v>
      </c>
      <c r="J720" s="10">
        <v>34</v>
      </c>
      <c r="K720" s="10">
        <v>0</v>
      </c>
      <c r="L720" s="10">
        <f t="shared" si="54"/>
        <v>1193.22</v>
      </c>
    </row>
    <row r="721" spans="1:12" ht="13" hidden="1" x14ac:dyDescent="0.15">
      <c r="A721" s="46" t="s">
        <v>84</v>
      </c>
      <c r="B721" s="10">
        <v>0</v>
      </c>
      <c r="C721" s="10">
        <v>0</v>
      </c>
      <c r="D721" s="10">
        <v>0</v>
      </c>
      <c r="E721" s="10">
        <v>62.49</v>
      </c>
      <c r="F721" s="10">
        <v>121.67</v>
      </c>
      <c r="G721" s="10">
        <v>141.80000000000001</v>
      </c>
      <c r="H721" s="10">
        <v>143.66999999999999</v>
      </c>
      <c r="I721" s="10">
        <v>131.33000000000001</v>
      </c>
      <c r="J721" s="10">
        <v>133.43</v>
      </c>
      <c r="K721" s="10">
        <v>123.2</v>
      </c>
      <c r="L721" s="10">
        <f t="shared" si="54"/>
        <v>857.59000000000015</v>
      </c>
    </row>
    <row r="722" spans="1:12" ht="13" hidden="1" x14ac:dyDescent="0.15">
      <c r="A722" s="46" t="s">
        <v>83</v>
      </c>
      <c r="B722" s="10">
        <v>0</v>
      </c>
      <c r="C722" s="10">
        <v>0</v>
      </c>
      <c r="D722" s="10">
        <v>0</v>
      </c>
      <c r="E722" s="10">
        <v>3702.52</v>
      </c>
      <c r="F722" s="10">
        <v>30249.23</v>
      </c>
      <c r="G722" s="10">
        <v>9636.67</v>
      </c>
      <c r="H722" s="10">
        <v>5724.51</v>
      </c>
      <c r="I722" s="10">
        <v>7304.07</v>
      </c>
      <c r="J722" s="10">
        <v>25593.03</v>
      </c>
      <c r="K722" s="10">
        <v>14910.67</v>
      </c>
      <c r="L722" s="10">
        <f t="shared" si="54"/>
        <v>97120.7</v>
      </c>
    </row>
    <row r="723" spans="1:12" ht="13" hidden="1" x14ac:dyDescent="0.15">
      <c r="A723" s="46" t="s">
        <v>82</v>
      </c>
      <c r="B723" s="10">
        <v>0</v>
      </c>
      <c r="C723" s="10">
        <v>0</v>
      </c>
      <c r="D723" s="10">
        <v>0</v>
      </c>
      <c r="E723" s="10">
        <v>9992.7000000000007</v>
      </c>
      <c r="F723" s="10">
        <v>19740.87</v>
      </c>
      <c r="G723" s="10">
        <v>22359.14</v>
      </c>
      <c r="H723" s="10">
        <v>20044.400000000001</v>
      </c>
      <c r="I723" s="10">
        <v>21411.55</v>
      </c>
      <c r="J723" s="10">
        <v>22455.47</v>
      </c>
      <c r="K723" s="10">
        <v>12220.86</v>
      </c>
      <c r="L723" s="10">
        <f t="shared" si="54"/>
        <v>128224.99</v>
      </c>
    </row>
    <row r="724" spans="1:12" ht="13" hidden="1" x14ac:dyDescent="0.15">
      <c r="A724" s="46" t="s">
        <v>81</v>
      </c>
      <c r="B724" s="10">
        <v>0</v>
      </c>
      <c r="C724" s="10">
        <v>0</v>
      </c>
      <c r="D724" s="10">
        <v>0</v>
      </c>
      <c r="E724" s="10">
        <v>1256.57</v>
      </c>
      <c r="F724" s="10">
        <v>4362.37</v>
      </c>
      <c r="G724" s="10">
        <v>4768.62</v>
      </c>
      <c r="H724" s="10">
        <v>4696.88</v>
      </c>
      <c r="I724" s="10">
        <v>3267.45</v>
      </c>
      <c r="J724" s="10">
        <v>4672.6499999999996</v>
      </c>
      <c r="K724" s="10">
        <v>3352.61</v>
      </c>
      <c r="L724" s="10">
        <f t="shared" si="54"/>
        <v>26377.15</v>
      </c>
    </row>
    <row r="725" spans="1:12" ht="13" hidden="1" x14ac:dyDescent="0.15">
      <c r="A725" s="46" t="s">
        <v>74</v>
      </c>
      <c r="B725" s="10">
        <v>0</v>
      </c>
      <c r="C725" s="10">
        <v>0</v>
      </c>
      <c r="D725" s="10">
        <v>0</v>
      </c>
      <c r="E725" s="10">
        <v>23038.99</v>
      </c>
      <c r="F725" s="10">
        <v>24775.91</v>
      </c>
      <c r="G725" s="10">
        <v>24176.17</v>
      </c>
      <c r="H725" s="10">
        <v>21149.75</v>
      </c>
      <c r="I725" s="10">
        <v>20080.25</v>
      </c>
      <c r="J725" s="10">
        <v>26548.95</v>
      </c>
      <c r="K725" s="10">
        <v>11.68</v>
      </c>
      <c r="L725" s="10">
        <f t="shared" si="54"/>
        <v>139781.70000000001</v>
      </c>
    </row>
    <row r="726" spans="1:12" ht="13" hidden="1" x14ac:dyDescent="0.15">
      <c r="A726" s="46" t="s">
        <v>73</v>
      </c>
      <c r="B726" s="10">
        <v>0</v>
      </c>
      <c r="C726" s="10">
        <v>0</v>
      </c>
      <c r="D726" s="10">
        <v>0</v>
      </c>
      <c r="E726" s="10">
        <v>-119.92</v>
      </c>
      <c r="F726" s="10">
        <v>6203.27</v>
      </c>
      <c r="G726" s="10">
        <v>3149.67</v>
      </c>
      <c r="H726" s="10">
        <v>3594.67</v>
      </c>
      <c r="I726" s="10">
        <v>461.81</v>
      </c>
      <c r="J726" s="10">
        <v>-1492.73</v>
      </c>
      <c r="K726" s="10">
        <v>-1299.6099999999999</v>
      </c>
      <c r="L726" s="10">
        <f t="shared" si="54"/>
        <v>10497.16</v>
      </c>
    </row>
    <row r="727" spans="1:12" ht="13" hidden="1" x14ac:dyDescent="0.15">
      <c r="A727" s="46" t="s">
        <v>71</v>
      </c>
      <c r="B727" s="10">
        <v>0</v>
      </c>
      <c r="C727" s="10">
        <v>0</v>
      </c>
      <c r="D727" s="10">
        <v>0</v>
      </c>
      <c r="E727" s="10">
        <v>68613.03</v>
      </c>
      <c r="F727" s="10">
        <v>166787.57</v>
      </c>
      <c r="G727" s="10">
        <v>176390.45</v>
      </c>
      <c r="H727" s="10">
        <v>179050.17</v>
      </c>
      <c r="I727" s="10">
        <v>175482.86</v>
      </c>
      <c r="J727" s="10">
        <v>178756.98</v>
      </c>
      <c r="K727" s="10">
        <v>119237.54</v>
      </c>
      <c r="L727" s="10">
        <f t="shared" si="54"/>
        <v>1064318.6000000001</v>
      </c>
    </row>
    <row r="728" spans="1:12" ht="13" hidden="1" x14ac:dyDescent="0.15">
      <c r="A728" s="47" t="s">
        <v>216</v>
      </c>
      <c r="B728" s="16">
        <f t="shared" ref="B728:L728" si="55">SUM(B702:B727)</f>
        <v>0</v>
      </c>
      <c r="C728" s="16">
        <f t="shared" si="55"/>
        <v>0</v>
      </c>
      <c r="D728" s="16">
        <f t="shared" si="55"/>
        <v>0</v>
      </c>
      <c r="E728" s="16">
        <f t="shared" si="55"/>
        <v>127371.36</v>
      </c>
      <c r="F728" s="16">
        <f t="shared" si="55"/>
        <v>315029</v>
      </c>
      <c r="G728" s="16">
        <f t="shared" si="55"/>
        <v>313479.98000000004</v>
      </c>
      <c r="H728" s="16">
        <f t="shared" si="55"/>
        <v>294044.5</v>
      </c>
      <c r="I728" s="16">
        <f t="shared" si="55"/>
        <v>291597.53999999998</v>
      </c>
      <c r="J728" s="16">
        <f t="shared" si="55"/>
        <v>475340.43000000005</v>
      </c>
      <c r="K728" s="16">
        <f t="shared" si="55"/>
        <v>194042.46999999997</v>
      </c>
      <c r="L728" s="16">
        <f t="shared" si="55"/>
        <v>2010905.2800000003</v>
      </c>
    </row>
    <row r="729" spans="1:12" ht="13" hidden="1" x14ac:dyDescent="0.15">
      <c r="A729" s="45" t="s">
        <v>217</v>
      </c>
      <c r="B729" s="7"/>
      <c r="C729" s="7"/>
      <c r="D729" s="7"/>
      <c r="E729" s="7"/>
      <c r="F729" s="7"/>
      <c r="G729" s="7"/>
      <c r="H729" s="7"/>
      <c r="I729" s="7"/>
      <c r="J729" s="7"/>
      <c r="K729" s="7"/>
      <c r="L729" s="7"/>
    </row>
    <row r="730" spans="1:12" ht="13" hidden="1" x14ac:dyDescent="0.15">
      <c r="A730" s="46" t="s">
        <v>129</v>
      </c>
      <c r="B730" s="10">
        <v>0</v>
      </c>
      <c r="C730" s="10">
        <v>0</v>
      </c>
      <c r="D730" s="10">
        <v>0</v>
      </c>
      <c r="E730" s="10">
        <v>11973.25</v>
      </c>
      <c r="F730" s="10">
        <v>18361.41</v>
      </c>
      <c r="G730" s="10">
        <v>27644.39</v>
      </c>
      <c r="H730" s="10">
        <v>28894.05</v>
      </c>
      <c r="I730" s="10">
        <v>33243.14</v>
      </c>
      <c r="J730" s="10">
        <v>35952.239999999998</v>
      </c>
      <c r="K730" s="10">
        <v>20577.439999999999</v>
      </c>
      <c r="L730" s="10">
        <f t="shared" ref="L730:L765" si="56">SUM(B730:K730)</f>
        <v>176645.92</v>
      </c>
    </row>
    <row r="731" spans="1:12" ht="13" hidden="1" x14ac:dyDescent="0.15">
      <c r="A731" s="46" t="s">
        <v>127</v>
      </c>
      <c r="B731" s="10">
        <v>0</v>
      </c>
      <c r="C731" s="10">
        <v>0</v>
      </c>
      <c r="D731" s="10">
        <v>0</v>
      </c>
      <c r="E731" s="10">
        <v>3585.88</v>
      </c>
      <c r="F731" s="10">
        <v>8524.7099999999991</v>
      </c>
      <c r="G731" s="10">
        <v>6991.49</v>
      </c>
      <c r="H731" s="10">
        <v>6415.48</v>
      </c>
      <c r="I731" s="10">
        <v>9002.31</v>
      </c>
      <c r="J731" s="10">
        <v>11189.58</v>
      </c>
      <c r="K731" s="10">
        <v>5746.12</v>
      </c>
      <c r="L731" s="10">
        <f t="shared" si="56"/>
        <v>51455.570000000007</v>
      </c>
    </row>
    <row r="732" spans="1:12" ht="13" hidden="1" x14ac:dyDescent="0.15">
      <c r="A732" s="46" t="s">
        <v>126</v>
      </c>
      <c r="B732" s="10">
        <v>0</v>
      </c>
      <c r="C732" s="10">
        <v>0</v>
      </c>
      <c r="D732" s="10">
        <v>0</v>
      </c>
      <c r="E732" s="10">
        <v>4234.8</v>
      </c>
      <c r="F732" s="10">
        <v>6577.99</v>
      </c>
      <c r="G732" s="10">
        <v>3538.16</v>
      </c>
      <c r="H732" s="10">
        <v>4341.5</v>
      </c>
      <c r="I732" s="10">
        <v>4342.26</v>
      </c>
      <c r="J732" s="10">
        <v>5873.19</v>
      </c>
      <c r="K732" s="10">
        <v>1050.32</v>
      </c>
      <c r="L732" s="10">
        <f t="shared" si="56"/>
        <v>29958.219999999998</v>
      </c>
    </row>
    <row r="733" spans="1:12" ht="13" hidden="1" x14ac:dyDescent="0.15">
      <c r="A733" s="46" t="s">
        <v>125</v>
      </c>
      <c r="B733" s="10">
        <v>0</v>
      </c>
      <c r="C733" s="10">
        <v>0</v>
      </c>
      <c r="D733" s="10">
        <v>0</v>
      </c>
      <c r="E733" s="10">
        <v>516.22</v>
      </c>
      <c r="F733" s="10">
        <v>1730.57</v>
      </c>
      <c r="G733" s="10">
        <v>2093.2600000000002</v>
      </c>
      <c r="H733" s="10">
        <v>3250.31</v>
      </c>
      <c r="I733" s="10">
        <v>2910.71</v>
      </c>
      <c r="J733" s="10">
        <v>9394.06</v>
      </c>
      <c r="K733" s="10">
        <v>2223.71</v>
      </c>
      <c r="L733" s="10">
        <f t="shared" si="56"/>
        <v>22118.839999999997</v>
      </c>
    </row>
    <row r="734" spans="1:12" ht="13" hidden="1" x14ac:dyDescent="0.15">
      <c r="A734" s="46" t="s">
        <v>124</v>
      </c>
      <c r="B734" s="10">
        <v>0</v>
      </c>
      <c r="C734" s="10">
        <v>0</v>
      </c>
      <c r="D734" s="10">
        <v>0</v>
      </c>
      <c r="E734" s="10">
        <v>571.63</v>
      </c>
      <c r="F734" s="10">
        <v>1143.26</v>
      </c>
      <c r="G734" s="10">
        <v>0</v>
      </c>
      <c r="H734" s="10">
        <v>0</v>
      </c>
      <c r="I734" s="10">
        <v>0</v>
      </c>
      <c r="J734" s="10">
        <v>0</v>
      </c>
      <c r="K734" s="10">
        <v>0</v>
      </c>
      <c r="L734" s="10">
        <f t="shared" si="56"/>
        <v>1714.8899999999999</v>
      </c>
    </row>
    <row r="735" spans="1:12" ht="13" hidden="1" x14ac:dyDescent="0.15">
      <c r="A735" s="46" t="s">
        <v>123</v>
      </c>
      <c r="B735" s="10">
        <v>0</v>
      </c>
      <c r="C735" s="10">
        <v>0</v>
      </c>
      <c r="D735" s="10">
        <v>0</v>
      </c>
      <c r="E735" s="10">
        <v>1232.3699999999999</v>
      </c>
      <c r="F735" s="10">
        <v>5071.2700000000004</v>
      </c>
      <c r="G735" s="10">
        <v>6270.69</v>
      </c>
      <c r="H735" s="10">
        <v>6614.61</v>
      </c>
      <c r="I735" s="10">
        <v>5684.55</v>
      </c>
      <c r="J735" s="10">
        <v>5880.25</v>
      </c>
      <c r="K735" s="10">
        <v>4441.6400000000003</v>
      </c>
      <c r="L735" s="10">
        <f t="shared" si="56"/>
        <v>35195.379999999997</v>
      </c>
    </row>
    <row r="736" spans="1:12" ht="13" hidden="1" x14ac:dyDescent="0.15">
      <c r="A736" s="46" t="s">
        <v>120</v>
      </c>
      <c r="B736" s="10">
        <v>0</v>
      </c>
      <c r="C736" s="10">
        <v>0</v>
      </c>
      <c r="D736" s="10">
        <v>0</v>
      </c>
      <c r="E736" s="10">
        <v>66.91</v>
      </c>
      <c r="F736" s="10">
        <v>-50.19</v>
      </c>
      <c r="G736" s="10">
        <v>0</v>
      </c>
      <c r="H736" s="10">
        <v>0</v>
      </c>
      <c r="I736" s="10">
        <v>-225.63</v>
      </c>
      <c r="J736" s="10">
        <v>160</v>
      </c>
      <c r="K736" s="10">
        <v>0</v>
      </c>
      <c r="L736" s="10">
        <f t="shared" si="56"/>
        <v>-48.91</v>
      </c>
    </row>
    <row r="737" spans="1:12" ht="13" hidden="1" x14ac:dyDescent="0.15">
      <c r="A737" s="46" t="s">
        <v>107</v>
      </c>
      <c r="B737" s="10">
        <v>0</v>
      </c>
      <c r="C737" s="10">
        <v>0</v>
      </c>
      <c r="D737" s="10">
        <v>0</v>
      </c>
      <c r="E737" s="10">
        <v>455.86</v>
      </c>
      <c r="F737" s="10">
        <v>334.72</v>
      </c>
      <c r="G737" s="10">
        <v>964.64</v>
      </c>
      <c r="H737" s="10">
        <v>996.66</v>
      </c>
      <c r="I737" s="10">
        <v>834.46</v>
      </c>
      <c r="J737" s="10">
        <v>2340.12</v>
      </c>
      <c r="K737" s="10">
        <v>400.37</v>
      </c>
      <c r="L737" s="10">
        <f t="shared" si="56"/>
        <v>6326.83</v>
      </c>
    </row>
    <row r="738" spans="1:12" ht="13" hidden="1" x14ac:dyDescent="0.15">
      <c r="A738" s="46" t="s">
        <v>106</v>
      </c>
      <c r="B738" s="10">
        <v>0</v>
      </c>
      <c r="C738" s="10">
        <v>0</v>
      </c>
      <c r="D738" s="10">
        <v>0</v>
      </c>
      <c r="E738" s="10">
        <v>0</v>
      </c>
      <c r="F738" s="10">
        <v>19.579999999999998</v>
      </c>
      <c r="G738" s="10">
        <v>13.57</v>
      </c>
      <c r="H738" s="10">
        <v>13.74</v>
      </c>
      <c r="I738" s="10">
        <v>11.09</v>
      </c>
      <c r="J738" s="10">
        <v>0</v>
      </c>
      <c r="K738" s="10">
        <v>0</v>
      </c>
      <c r="L738" s="10">
        <f t="shared" si="56"/>
        <v>57.980000000000004</v>
      </c>
    </row>
    <row r="739" spans="1:12" ht="13" hidden="1" x14ac:dyDescent="0.15">
      <c r="A739" s="46" t="s">
        <v>102</v>
      </c>
      <c r="B739" s="10">
        <v>0</v>
      </c>
      <c r="C739" s="10">
        <v>0</v>
      </c>
      <c r="D739" s="10">
        <v>0</v>
      </c>
      <c r="E739" s="10">
        <v>0</v>
      </c>
      <c r="F739" s="10">
        <v>813.29</v>
      </c>
      <c r="G739" s="10">
        <v>571.67999999999995</v>
      </c>
      <c r="H739" s="10">
        <v>831.1</v>
      </c>
      <c r="I739" s="10">
        <v>2037.32</v>
      </c>
      <c r="J739" s="10">
        <v>0</v>
      </c>
      <c r="K739" s="10">
        <v>0</v>
      </c>
      <c r="L739" s="10">
        <f t="shared" si="56"/>
        <v>4253.3899999999994</v>
      </c>
    </row>
    <row r="740" spans="1:12" ht="13" hidden="1" x14ac:dyDescent="0.15">
      <c r="A740" s="46" t="s">
        <v>101</v>
      </c>
      <c r="B740" s="10">
        <v>0</v>
      </c>
      <c r="C740" s="10">
        <v>0</v>
      </c>
      <c r="D740" s="10">
        <v>0</v>
      </c>
      <c r="E740" s="10">
        <v>0</v>
      </c>
      <c r="F740" s="10">
        <v>2800</v>
      </c>
      <c r="G740" s="10">
        <v>0</v>
      </c>
      <c r="H740" s="10">
        <v>0</v>
      </c>
      <c r="I740" s="10">
        <v>2800</v>
      </c>
      <c r="J740" s="10">
        <v>0</v>
      </c>
      <c r="K740" s="10">
        <v>0</v>
      </c>
      <c r="L740" s="10">
        <f t="shared" si="56"/>
        <v>5600</v>
      </c>
    </row>
    <row r="741" spans="1:12" ht="13" hidden="1" x14ac:dyDescent="0.15">
      <c r="A741" s="46" t="s">
        <v>100</v>
      </c>
      <c r="B741" s="10">
        <v>0</v>
      </c>
      <c r="C741" s="10">
        <v>0</v>
      </c>
      <c r="D741" s="10">
        <v>0</v>
      </c>
      <c r="E741" s="10">
        <v>0</v>
      </c>
      <c r="F741" s="10">
        <v>192.16</v>
      </c>
      <c r="G741" s="10">
        <v>248.74</v>
      </c>
      <c r="H741" s="10">
        <v>0</v>
      </c>
      <c r="I741" s="10">
        <v>82.54</v>
      </c>
      <c r="J741" s="10">
        <v>177.44</v>
      </c>
      <c r="K741" s="10">
        <v>81.58</v>
      </c>
      <c r="L741" s="10">
        <f t="shared" si="56"/>
        <v>782.45999999999992</v>
      </c>
    </row>
    <row r="742" spans="1:12" ht="13" hidden="1" x14ac:dyDescent="0.15">
      <c r="A742" s="46" t="s">
        <v>99</v>
      </c>
      <c r="B742" s="10">
        <v>0</v>
      </c>
      <c r="C742" s="10">
        <v>0</v>
      </c>
      <c r="D742" s="10">
        <v>0</v>
      </c>
      <c r="E742" s="10">
        <v>0</v>
      </c>
      <c r="F742" s="10">
        <v>500</v>
      </c>
      <c r="G742" s="10">
        <v>3420.02</v>
      </c>
      <c r="H742" s="10">
        <v>0</v>
      </c>
      <c r="I742" s="10">
        <v>0</v>
      </c>
      <c r="J742" s="10">
        <v>0</v>
      </c>
      <c r="K742" s="10">
        <v>0</v>
      </c>
      <c r="L742" s="10">
        <f t="shared" si="56"/>
        <v>3920.02</v>
      </c>
    </row>
    <row r="743" spans="1:12" ht="13" hidden="1" x14ac:dyDescent="0.15">
      <c r="A743" s="46" t="s">
        <v>98</v>
      </c>
      <c r="B743" s="10">
        <v>0</v>
      </c>
      <c r="C743" s="10">
        <v>0</v>
      </c>
      <c r="D743" s="10">
        <v>0</v>
      </c>
      <c r="E743" s="10">
        <v>0</v>
      </c>
      <c r="F743" s="10">
        <v>595</v>
      </c>
      <c r="G743" s="10">
        <v>0</v>
      </c>
      <c r="H743" s="10">
        <v>0</v>
      </c>
      <c r="I743" s="10">
        <v>2595</v>
      </c>
      <c r="J743" s="10">
        <v>0</v>
      </c>
      <c r="K743" s="10">
        <v>0</v>
      </c>
      <c r="L743" s="10">
        <f t="shared" si="56"/>
        <v>3190</v>
      </c>
    </row>
    <row r="744" spans="1:12" ht="13" hidden="1" x14ac:dyDescent="0.15">
      <c r="A744" s="46" t="s">
        <v>97</v>
      </c>
      <c r="B744" s="10">
        <v>0</v>
      </c>
      <c r="C744" s="10">
        <v>0</v>
      </c>
      <c r="D744" s="10">
        <v>0</v>
      </c>
      <c r="E744" s="10">
        <v>0</v>
      </c>
      <c r="F744" s="10">
        <v>0</v>
      </c>
      <c r="G744" s="10">
        <v>0</v>
      </c>
      <c r="H744" s="10">
        <v>0</v>
      </c>
      <c r="I744" s="10">
        <v>5000</v>
      </c>
      <c r="J744" s="10">
        <v>0</v>
      </c>
      <c r="K744" s="10">
        <v>0</v>
      </c>
      <c r="L744" s="10">
        <f t="shared" si="56"/>
        <v>5000</v>
      </c>
    </row>
    <row r="745" spans="1:12" ht="13" hidden="1" x14ac:dyDescent="0.15">
      <c r="A745" s="46" t="s">
        <v>95</v>
      </c>
      <c r="B745" s="10">
        <v>0</v>
      </c>
      <c r="C745" s="10">
        <v>0</v>
      </c>
      <c r="D745" s="10">
        <v>0</v>
      </c>
      <c r="E745" s="10">
        <v>0</v>
      </c>
      <c r="F745" s="10">
        <v>0</v>
      </c>
      <c r="G745" s="10">
        <v>679.33</v>
      </c>
      <c r="H745" s="10">
        <v>763.54</v>
      </c>
      <c r="I745" s="10">
        <v>25.98</v>
      </c>
      <c r="J745" s="10">
        <v>467.6</v>
      </c>
      <c r="K745" s="10">
        <v>21.62</v>
      </c>
      <c r="L745" s="10">
        <f t="shared" si="56"/>
        <v>1958.0699999999997</v>
      </c>
    </row>
    <row r="746" spans="1:12" ht="13" hidden="1" x14ac:dyDescent="0.15">
      <c r="A746" s="46" t="s">
        <v>94</v>
      </c>
      <c r="B746" s="10">
        <v>0</v>
      </c>
      <c r="C746" s="10">
        <v>0</v>
      </c>
      <c r="D746" s="10">
        <v>0</v>
      </c>
      <c r="E746" s="10">
        <v>1618.03</v>
      </c>
      <c r="F746" s="10">
        <v>1778.98</v>
      </c>
      <c r="G746" s="10">
        <v>-2039.6</v>
      </c>
      <c r="H746" s="10">
        <v>877.98</v>
      </c>
      <c r="I746" s="10">
        <v>438.46</v>
      </c>
      <c r="J746" s="10">
        <v>0</v>
      </c>
      <c r="K746" s="10">
        <v>0</v>
      </c>
      <c r="L746" s="10">
        <f t="shared" si="56"/>
        <v>2673.8500000000004</v>
      </c>
    </row>
    <row r="747" spans="1:12" ht="13" hidden="1" x14ac:dyDescent="0.15">
      <c r="A747" s="46" t="s">
        <v>93</v>
      </c>
      <c r="B747" s="10">
        <v>0</v>
      </c>
      <c r="C747" s="10">
        <v>0</v>
      </c>
      <c r="D747" s="10">
        <v>0</v>
      </c>
      <c r="E747" s="10">
        <v>1634.64</v>
      </c>
      <c r="F747" s="10">
        <v>7034.56</v>
      </c>
      <c r="G747" s="10">
        <v>15803.12</v>
      </c>
      <c r="H747" s="10">
        <v>5330.03</v>
      </c>
      <c r="I747" s="10">
        <v>15799.03</v>
      </c>
      <c r="J747" s="10">
        <v>5271.46</v>
      </c>
      <c r="K747" s="10">
        <v>801.71</v>
      </c>
      <c r="L747" s="10">
        <f t="shared" si="56"/>
        <v>51674.549999999996</v>
      </c>
    </row>
    <row r="748" spans="1:12" ht="13" hidden="1" x14ac:dyDescent="0.15">
      <c r="A748" s="46" t="s">
        <v>91</v>
      </c>
      <c r="B748" s="10">
        <v>0</v>
      </c>
      <c r="C748" s="10">
        <v>0</v>
      </c>
      <c r="D748" s="10">
        <v>0</v>
      </c>
      <c r="E748" s="10">
        <v>185.09</v>
      </c>
      <c r="F748" s="10">
        <v>745.4</v>
      </c>
      <c r="G748" s="10">
        <v>5339.05</v>
      </c>
      <c r="H748" s="10">
        <v>1510.62</v>
      </c>
      <c r="I748" s="10">
        <v>8407.66</v>
      </c>
      <c r="J748" s="10">
        <v>2781.02</v>
      </c>
      <c r="K748" s="10">
        <v>720.76</v>
      </c>
      <c r="L748" s="10">
        <f t="shared" si="56"/>
        <v>19689.599999999999</v>
      </c>
    </row>
    <row r="749" spans="1:12" ht="13" hidden="1" x14ac:dyDescent="0.15">
      <c r="A749" s="46" t="s">
        <v>90</v>
      </c>
      <c r="B749" s="10">
        <v>0</v>
      </c>
      <c r="C749" s="10">
        <v>0</v>
      </c>
      <c r="D749" s="10">
        <v>0</v>
      </c>
      <c r="E749" s="10">
        <v>4405.24</v>
      </c>
      <c r="F749" s="10">
        <v>13467.01</v>
      </c>
      <c r="G749" s="10">
        <v>11696.64</v>
      </c>
      <c r="H749" s="10">
        <v>5465.99</v>
      </c>
      <c r="I749" s="10">
        <v>14733</v>
      </c>
      <c r="J749" s="10">
        <v>9561.85</v>
      </c>
      <c r="K749" s="10">
        <v>2388.23</v>
      </c>
      <c r="L749" s="10">
        <f t="shared" si="56"/>
        <v>61717.96</v>
      </c>
    </row>
    <row r="750" spans="1:12" ht="13" hidden="1" x14ac:dyDescent="0.15">
      <c r="A750" s="46" t="s">
        <v>89</v>
      </c>
      <c r="B750" s="10">
        <v>0</v>
      </c>
      <c r="C750" s="10">
        <v>0</v>
      </c>
      <c r="D750" s="10">
        <v>0</v>
      </c>
      <c r="E750" s="10">
        <v>0</v>
      </c>
      <c r="F750" s="10">
        <v>0</v>
      </c>
      <c r="G750" s="10">
        <v>2074.35</v>
      </c>
      <c r="H750" s="10">
        <v>-2074.35</v>
      </c>
      <c r="I750" s="10">
        <v>0</v>
      </c>
      <c r="J750" s="10">
        <v>0</v>
      </c>
      <c r="K750" s="10">
        <v>0</v>
      </c>
      <c r="L750" s="10">
        <f t="shared" si="56"/>
        <v>0</v>
      </c>
    </row>
    <row r="751" spans="1:12" ht="13" hidden="1" x14ac:dyDescent="0.15">
      <c r="A751" s="46" t="s">
        <v>88</v>
      </c>
      <c r="B751" s="10">
        <v>0</v>
      </c>
      <c r="C751" s="10">
        <v>0</v>
      </c>
      <c r="D751" s="10">
        <v>0</v>
      </c>
      <c r="E751" s="10">
        <v>0</v>
      </c>
      <c r="F751" s="10">
        <v>0</v>
      </c>
      <c r="G751" s="10">
        <v>645.97</v>
      </c>
      <c r="H751" s="10">
        <v>977.99</v>
      </c>
      <c r="I751" s="10">
        <v>0</v>
      </c>
      <c r="J751" s="10">
        <v>0</v>
      </c>
      <c r="K751" s="10">
        <v>0</v>
      </c>
      <c r="L751" s="10">
        <f t="shared" si="56"/>
        <v>1623.96</v>
      </c>
    </row>
    <row r="752" spans="1:12" ht="13" hidden="1" x14ac:dyDescent="0.15">
      <c r="A752" s="46" t="s">
        <v>87</v>
      </c>
      <c r="B752" s="10">
        <v>0</v>
      </c>
      <c r="C752" s="10">
        <v>0</v>
      </c>
      <c r="D752" s="10">
        <v>0</v>
      </c>
      <c r="E752" s="10">
        <v>0</v>
      </c>
      <c r="F752" s="10">
        <v>0</v>
      </c>
      <c r="G752" s="10">
        <v>520.30999999999995</v>
      </c>
      <c r="H752" s="10">
        <v>840.09</v>
      </c>
      <c r="I752" s="10">
        <v>1.17</v>
      </c>
      <c r="J752" s="10">
        <v>0</v>
      </c>
      <c r="K752" s="10">
        <v>0</v>
      </c>
      <c r="L752" s="10">
        <f t="shared" si="56"/>
        <v>1361.5700000000002</v>
      </c>
    </row>
    <row r="753" spans="1:12" ht="13" hidden="1" x14ac:dyDescent="0.15">
      <c r="A753" s="46" t="s">
        <v>86</v>
      </c>
      <c r="B753" s="10">
        <v>0</v>
      </c>
      <c r="C753" s="10">
        <v>0</v>
      </c>
      <c r="D753" s="10">
        <v>0</v>
      </c>
      <c r="E753" s="10">
        <v>0</v>
      </c>
      <c r="F753" s="10">
        <v>0</v>
      </c>
      <c r="G753" s="10">
        <v>3672.85</v>
      </c>
      <c r="H753" s="10">
        <v>6298.22</v>
      </c>
      <c r="I753" s="10">
        <v>9.81</v>
      </c>
      <c r="J753" s="10">
        <v>0</v>
      </c>
      <c r="K753" s="10">
        <v>0</v>
      </c>
      <c r="L753" s="10">
        <f t="shared" si="56"/>
        <v>9980.8799999999992</v>
      </c>
    </row>
    <row r="754" spans="1:12" ht="13" hidden="1" x14ac:dyDescent="0.15">
      <c r="A754" s="46" t="s">
        <v>85</v>
      </c>
      <c r="B754" s="10">
        <v>0</v>
      </c>
      <c r="C754" s="10">
        <v>0</v>
      </c>
      <c r="D754" s="10">
        <v>0</v>
      </c>
      <c r="E754" s="10">
        <v>0</v>
      </c>
      <c r="F754" s="10">
        <v>0</v>
      </c>
      <c r="G754" s="10">
        <v>66065.61</v>
      </c>
      <c r="H754" s="10">
        <v>13950.43</v>
      </c>
      <c r="I754" s="10">
        <v>16.61</v>
      </c>
      <c r="J754" s="10">
        <v>0</v>
      </c>
      <c r="K754" s="10">
        <v>0</v>
      </c>
      <c r="L754" s="10">
        <f t="shared" si="56"/>
        <v>80032.650000000009</v>
      </c>
    </row>
    <row r="755" spans="1:12" ht="13" hidden="1" x14ac:dyDescent="0.15">
      <c r="A755" s="46" t="s">
        <v>84</v>
      </c>
      <c r="B755" s="10">
        <v>0</v>
      </c>
      <c r="C755" s="10">
        <v>0</v>
      </c>
      <c r="D755" s="10">
        <v>0</v>
      </c>
      <c r="E755" s="10">
        <v>71.489999999999995</v>
      </c>
      <c r="F755" s="10">
        <v>147.75</v>
      </c>
      <c r="G755" s="10">
        <v>160.82</v>
      </c>
      <c r="H755" s="10">
        <v>172.39</v>
      </c>
      <c r="I755" s="10">
        <v>183.87</v>
      </c>
      <c r="J755" s="10">
        <v>204.38</v>
      </c>
      <c r="K755" s="10">
        <v>135.43</v>
      </c>
      <c r="L755" s="10">
        <f t="shared" si="56"/>
        <v>1076.1300000000001</v>
      </c>
    </row>
    <row r="756" spans="1:12" ht="13" hidden="1" x14ac:dyDescent="0.15">
      <c r="A756" s="46" t="s">
        <v>83</v>
      </c>
      <c r="B756" s="10">
        <v>0</v>
      </c>
      <c r="C756" s="10">
        <v>0</v>
      </c>
      <c r="D756" s="10">
        <v>0</v>
      </c>
      <c r="E756" s="10">
        <v>5239.47</v>
      </c>
      <c r="F756" s="10">
        <v>25652.19</v>
      </c>
      <c r="G756" s="10">
        <v>20508.25</v>
      </c>
      <c r="H756" s="10">
        <v>21623.91</v>
      </c>
      <c r="I756" s="10">
        <v>12436.32</v>
      </c>
      <c r="J756" s="10">
        <v>36337.279999999999</v>
      </c>
      <c r="K756" s="10">
        <v>17434.41</v>
      </c>
      <c r="L756" s="10">
        <f t="shared" si="56"/>
        <v>139231.83000000002</v>
      </c>
    </row>
    <row r="757" spans="1:12" ht="13" hidden="1" x14ac:dyDescent="0.15">
      <c r="A757" s="46" t="s">
        <v>82</v>
      </c>
      <c r="B757" s="10">
        <v>0</v>
      </c>
      <c r="C757" s="10">
        <v>0</v>
      </c>
      <c r="D757" s="10">
        <v>0</v>
      </c>
      <c r="E757" s="10">
        <v>11428.65</v>
      </c>
      <c r="F757" s="10">
        <v>23750.14</v>
      </c>
      <c r="G757" s="10">
        <v>26117.14</v>
      </c>
      <c r="H757" s="10">
        <v>26016.93</v>
      </c>
      <c r="I757" s="10">
        <v>30000.87</v>
      </c>
      <c r="J757" s="10">
        <v>34293.94</v>
      </c>
      <c r="K757" s="10">
        <v>15298.1</v>
      </c>
      <c r="L757" s="10">
        <f t="shared" si="56"/>
        <v>166905.76999999999</v>
      </c>
    </row>
    <row r="758" spans="1:12" ht="13" hidden="1" x14ac:dyDescent="0.15">
      <c r="A758" s="46" t="s">
        <v>81</v>
      </c>
      <c r="B758" s="10">
        <v>0</v>
      </c>
      <c r="C758" s="10">
        <v>0</v>
      </c>
      <c r="D758" s="10">
        <v>0</v>
      </c>
      <c r="E758" s="10">
        <v>778.26</v>
      </c>
      <c r="F758" s="10">
        <v>4149.49</v>
      </c>
      <c r="G758" s="10">
        <v>4465.2700000000004</v>
      </c>
      <c r="H758" s="10">
        <v>4387.76</v>
      </c>
      <c r="I758" s="10">
        <v>4009.84</v>
      </c>
      <c r="J758" s="10">
        <v>5859.22</v>
      </c>
      <c r="K758" s="10">
        <v>4639.8599999999997</v>
      </c>
      <c r="L758" s="10">
        <f t="shared" si="56"/>
        <v>28289.700000000004</v>
      </c>
    </row>
    <row r="759" spans="1:12" ht="13" hidden="1" x14ac:dyDescent="0.15">
      <c r="A759" s="46" t="s">
        <v>77</v>
      </c>
      <c r="B759" s="10">
        <v>0</v>
      </c>
      <c r="C759" s="10">
        <v>0</v>
      </c>
      <c r="D759" s="10">
        <v>0</v>
      </c>
      <c r="E759" s="10">
        <v>0</v>
      </c>
      <c r="F759" s="10">
        <v>24960</v>
      </c>
      <c r="G759" s="10">
        <v>42240</v>
      </c>
      <c r="H759" s="10">
        <v>0</v>
      </c>
      <c r="I759" s="10">
        <v>0</v>
      </c>
      <c r="J759" s="10">
        <v>0</v>
      </c>
      <c r="K759" s="10">
        <v>0</v>
      </c>
      <c r="L759" s="10">
        <f t="shared" si="56"/>
        <v>67200</v>
      </c>
    </row>
    <row r="760" spans="1:12" ht="13" hidden="1" x14ac:dyDescent="0.15">
      <c r="A760" s="46" t="s">
        <v>218</v>
      </c>
      <c r="B760" s="10">
        <v>0</v>
      </c>
      <c r="C760" s="10">
        <v>0</v>
      </c>
      <c r="D760" s="10">
        <v>0</v>
      </c>
      <c r="E760" s="10">
        <v>0</v>
      </c>
      <c r="F760" s="10">
        <v>0</v>
      </c>
      <c r="G760" s="10">
        <v>0</v>
      </c>
      <c r="H760" s="10">
        <v>0</v>
      </c>
      <c r="I760" s="10">
        <v>0</v>
      </c>
      <c r="J760" s="10">
        <v>0</v>
      </c>
      <c r="K760" s="10">
        <v>78</v>
      </c>
      <c r="L760" s="10">
        <f t="shared" si="56"/>
        <v>78</v>
      </c>
    </row>
    <row r="761" spans="1:12" ht="13" hidden="1" x14ac:dyDescent="0.15">
      <c r="A761" s="46" t="s">
        <v>76</v>
      </c>
      <c r="B761" s="10">
        <v>0</v>
      </c>
      <c r="C761" s="10">
        <v>0</v>
      </c>
      <c r="D761" s="10">
        <v>0</v>
      </c>
      <c r="E761" s="10">
        <v>0</v>
      </c>
      <c r="F761" s="10">
        <v>0</v>
      </c>
      <c r="G761" s="10">
        <v>23525.66</v>
      </c>
      <c r="H761" s="10">
        <v>0</v>
      </c>
      <c r="I761" s="10">
        <v>0</v>
      </c>
      <c r="J761" s="10">
        <v>0</v>
      </c>
      <c r="K761" s="10">
        <v>0</v>
      </c>
      <c r="L761" s="10">
        <f t="shared" si="56"/>
        <v>23525.66</v>
      </c>
    </row>
    <row r="762" spans="1:12" ht="13" hidden="1" x14ac:dyDescent="0.15">
      <c r="A762" s="46" t="s">
        <v>75</v>
      </c>
      <c r="B762" s="10">
        <v>0</v>
      </c>
      <c r="C762" s="10">
        <v>0</v>
      </c>
      <c r="D762" s="10">
        <v>0</v>
      </c>
      <c r="E762" s="10">
        <v>0</v>
      </c>
      <c r="F762" s="10">
        <v>0</v>
      </c>
      <c r="G762" s="10">
        <v>-7152</v>
      </c>
      <c r="H762" s="10">
        <v>0</v>
      </c>
      <c r="I762" s="10">
        <v>7717</v>
      </c>
      <c r="J762" s="10">
        <v>22632.48</v>
      </c>
      <c r="K762" s="10">
        <v>-9798.33</v>
      </c>
      <c r="L762" s="10">
        <f t="shared" si="56"/>
        <v>13399.15</v>
      </c>
    </row>
    <row r="763" spans="1:12" ht="13" hidden="1" x14ac:dyDescent="0.15">
      <c r="A763" s="46" t="s">
        <v>74</v>
      </c>
      <c r="B763" s="10">
        <v>0</v>
      </c>
      <c r="C763" s="10">
        <v>0</v>
      </c>
      <c r="D763" s="10">
        <v>0</v>
      </c>
      <c r="E763" s="10">
        <v>26482</v>
      </c>
      <c r="F763" s="10">
        <v>52636.34</v>
      </c>
      <c r="G763" s="10">
        <v>50797.440000000002</v>
      </c>
      <c r="H763" s="10">
        <v>36395.64</v>
      </c>
      <c r="I763" s="10">
        <v>33953</v>
      </c>
      <c r="J763" s="10">
        <v>47181.37</v>
      </c>
      <c r="K763" s="10">
        <v>14.25</v>
      </c>
      <c r="L763" s="10">
        <f t="shared" si="56"/>
        <v>247460.03999999998</v>
      </c>
    </row>
    <row r="764" spans="1:12" ht="13" hidden="1" x14ac:dyDescent="0.15">
      <c r="A764" s="46" t="s">
        <v>73</v>
      </c>
      <c r="B764" s="10">
        <v>0</v>
      </c>
      <c r="C764" s="10">
        <v>0</v>
      </c>
      <c r="D764" s="10">
        <v>0</v>
      </c>
      <c r="E764" s="10">
        <v>1610.38</v>
      </c>
      <c r="F764" s="10">
        <v>12530.86</v>
      </c>
      <c r="G764" s="10">
        <v>15967.99</v>
      </c>
      <c r="H764" s="10">
        <v>8836.66</v>
      </c>
      <c r="I764" s="10">
        <v>6596.21</v>
      </c>
      <c r="J764" s="10">
        <v>989.01</v>
      </c>
      <c r="K764" s="10">
        <v>2817.34</v>
      </c>
      <c r="L764" s="10">
        <f t="shared" si="56"/>
        <v>49348.45</v>
      </c>
    </row>
    <row r="765" spans="1:12" ht="13" hidden="1" x14ac:dyDescent="0.15">
      <c r="A765" s="46" t="s">
        <v>71</v>
      </c>
      <c r="B765" s="10">
        <v>0</v>
      </c>
      <c r="C765" s="10">
        <v>0</v>
      </c>
      <c r="D765" s="10">
        <v>0</v>
      </c>
      <c r="E765" s="10">
        <v>81421.83</v>
      </c>
      <c r="F765" s="10">
        <v>199871.73</v>
      </c>
      <c r="G765" s="10">
        <v>237024.97</v>
      </c>
      <c r="H765" s="10">
        <v>246416.04</v>
      </c>
      <c r="I765" s="10">
        <v>216291.86</v>
      </c>
      <c r="J765" s="10">
        <v>247352.66</v>
      </c>
      <c r="K765" s="10">
        <v>143088.24</v>
      </c>
      <c r="L765" s="10">
        <f t="shared" si="56"/>
        <v>1371467.33</v>
      </c>
    </row>
    <row r="766" spans="1:12" ht="13" hidden="1" x14ac:dyDescent="0.15">
      <c r="A766" s="47" t="s">
        <v>219</v>
      </c>
      <c r="B766" s="16">
        <f t="shared" ref="B766:L766" si="57">SUM(B730:B765)</f>
        <v>0</v>
      </c>
      <c r="C766" s="16">
        <f t="shared" si="57"/>
        <v>0</v>
      </c>
      <c r="D766" s="16">
        <f t="shared" si="57"/>
        <v>0</v>
      </c>
      <c r="E766" s="16">
        <f t="shared" si="57"/>
        <v>157512</v>
      </c>
      <c r="F766" s="16">
        <f t="shared" si="57"/>
        <v>413338.22000000009</v>
      </c>
      <c r="G766" s="16">
        <f t="shared" si="57"/>
        <v>569869.81000000006</v>
      </c>
      <c r="H766" s="16">
        <f t="shared" si="57"/>
        <v>429147.32</v>
      </c>
      <c r="I766" s="16">
        <f t="shared" si="57"/>
        <v>418938.43999999994</v>
      </c>
      <c r="J766" s="16">
        <f t="shared" si="57"/>
        <v>483899.15</v>
      </c>
      <c r="K766" s="16">
        <f t="shared" si="57"/>
        <v>212160.8</v>
      </c>
      <c r="L766" s="16">
        <f t="shared" si="57"/>
        <v>2684865.74</v>
      </c>
    </row>
    <row r="767" spans="1:12" ht="13" hidden="1" x14ac:dyDescent="0.15">
      <c r="A767" s="45" t="s">
        <v>220</v>
      </c>
      <c r="B767" s="7"/>
      <c r="C767" s="7"/>
      <c r="D767" s="7"/>
      <c r="E767" s="7"/>
      <c r="F767" s="7"/>
      <c r="G767" s="7"/>
      <c r="H767" s="7"/>
      <c r="I767" s="7"/>
      <c r="J767" s="7"/>
      <c r="K767" s="7"/>
      <c r="L767" s="7"/>
    </row>
    <row r="768" spans="1:12" ht="13" hidden="1" x14ac:dyDescent="0.15">
      <c r="A768" s="46" t="s">
        <v>129</v>
      </c>
      <c r="B768" s="10">
        <v>0</v>
      </c>
      <c r="C768" s="10">
        <v>0</v>
      </c>
      <c r="D768" s="10">
        <v>0</v>
      </c>
      <c r="E768" s="10">
        <v>0</v>
      </c>
      <c r="F768" s="10">
        <v>0</v>
      </c>
      <c r="G768" s="10">
        <v>0</v>
      </c>
      <c r="H768" s="10">
        <v>0</v>
      </c>
      <c r="I768" s="10">
        <v>0</v>
      </c>
      <c r="J768" s="10">
        <v>3052.92</v>
      </c>
      <c r="K768" s="10">
        <v>7206.99</v>
      </c>
      <c r="L768" s="10">
        <f t="shared" ref="L768:L791" si="58">SUM(B768:K768)</f>
        <v>10259.91</v>
      </c>
    </row>
    <row r="769" spans="1:12" ht="13" hidden="1" x14ac:dyDescent="0.15">
      <c r="A769" s="46" t="s">
        <v>127</v>
      </c>
      <c r="B769" s="10">
        <v>0</v>
      </c>
      <c r="C769" s="10">
        <v>0</v>
      </c>
      <c r="D769" s="10">
        <v>0</v>
      </c>
      <c r="E769" s="10">
        <v>0</v>
      </c>
      <c r="F769" s="10">
        <v>0</v>
      </c>
      <c r="G769" s="10">
        <v>0</v>
      </c>
      <c r="H769" s="10">
        <v>0</v>
      </c>
      <c r="I769" s="10">
        <v>0</v>
      </c>
      <c r="J769" s="10">
        <v>1046.28</v>
      </c>
      <c r="K769" s="10">
        <v>1742.94</v>
      </c>
      <c r="L769" s="10">
        <f t="shared" si="58"/>
        <v>2789.2200000000003</v>
      </c>
    </row>
    <row r="770" spans="1:12" ht="13" hidden="1" x14ac:dyDescent="0.15">
      <c r="A770" s="46" t="s">
        <v>126</v>
      </c>
      <c r="B770" s="10">
        <v>0</v>
      </c>
      <c r="C770" s="10">
        <v>0</v>
      </c>
      <c r="D770" s="10">
        <v>0</v>
      </c>
      <c r="E770" s="10">
        <v>0</v>
      </c>
      <c r="F770" s="10">
        <v>0</v>
      </c>
      <c r="G770" s="10">
        <v>0</v>
      </c>
      <c r="H770" s="10">
        <v>0</v>
      </c>
      <c r="I770" s="10">
        <v>0</v>
      </c>
      <c r="J770" s="10">
        <v>129.84</v>
      </c>
      <c r="K770" s="10">
        <v>322.81</v>
      </c>
      <c r="L770" s="10">
        <f t="shared" si="58"/>
        <v>452.65</v>
      </c>
    </row>
    <row r="771" spans="1:12" ht="13" hidden="1" x14ac:dyDescent="0.15">
      <c r="A771" s="46" t="s">
        <v>125</v>
      </c>
      <c r="B771" s="10">
        <v>0</v>
      </c>
      <c r="C771" s="10">
        <v>0</v>
      </c>
      <c r="D771" s="10">
        <v>0</v>
      </c>
      <c r="E771" s="10">
        <v>0</v>
      </c>
      <c r="F771" s="10">
        <v>0</v>
      </c>
      <c r="G771" s="10">
        <v>0</v>
      </c>
      <c r="H771" s="10">
        <v>0</v>
      </c>
      <c r="I771" s="10">
        <v>0</v>
      </c>
      <c r="J771" s="10">
        <v>460.3</v>
      </c>
      <c r="K771" s="10">
        <v>666.52</v>
      </c>
      <c r="L771" s="10">
        <f t="shared" si="58"/>
        <v>1126.82</v>
      </c>
    </row>
    <row r="772" spans="1:12" ht="13" hidden="1" x14ac:dyDescent="0.15">
      <c r="A772" s="46" t="s">
        <v>120</v>
      </c>
      <c r="B772" s="10">
        <v>0</v>
      </c>
      <c r="C772" s="10">
        <v>0</v>
      </c>
      <c r="D772" s="10">
        <v>0</v>
      </c>
      <c r="E772" s="10">
        <v>0</v>
      </c>
      <c r="F772" s="10">
        <v>0</v>
      </c>
      <c r="G772" s="10">
        <v>0</v>
      </c>
      <c r="H772" s="10">
        <v>0</v>
      </c>
      <c r="I772" s="10">
        <v>0</v>
      </c>
      <c r="J772" s="10">
        <v>0</v>
      </c>
      <c r="K772" s="10">
        <v>10</v>
      </c>
      <c r="L772" s="10">
        <f t="shared" si="58"/>
        <v>10</v>
      </c>
    </row>
    <row r="773" spans="1:12" ht="13" hidden="1" x14ac:dyDescent="0.15">
      <c r="A773" s="46" t="s">
        <v>103</v>
      </c>
      <c r="B773" s="10">
        <v>0</v>
      </c>
      <c r="C773" s="10">
        <v>0</v>
      </c>
      <c r="D773" s="10">
        <v>0</v>
      </c>
      <c r="E773" s="10">
        <v>0</v>
      </c>
      <c r="F773" s="10">
        <v>0</v>
      </c>
      <c r="G773" s="10">
        <v>0</v>
      </c>
      <c r="H773" s="10">
        <v>0</v>
      </c>
      <c r="I773" s="10">
        <v>0</v>
      </c>
      <c r="J773" s="10">
        <v>48742.79</v>
      </c>
      <c r="K773" s="10">
        <v>9228.7000000000007</v>
      </c>
      <c r="L773" s="10">
        <f t="shared" si="58"/>
        <v>57971.490000000005</v>
      </c>
    </row>
    <row r="774" spans="1:12" ht="13" hidden="1" x14ac:dyDescent="0.15">
      <c r="A774" s="46" t="s">
        <v>101</v>
      </c>
      <c r="B774" s="10">
        <v>0</v>
      </c>
      <c r="C774" s="10">
        <v>0</v>
      </c>
      <c r="D774" s="10">
        <v>0</v>
      </c>
      <c r="E774" s="10">
        <v>0</v>
      </c>
      <c r="F774" s="10">
        <v>0</v>
      </c>
      <c r="G774" s="10">
        <v>0</v>
      </c>
      <c r="H774" s="10">
        <v>0</v>
      </c>
      <c r="I774" s="10">
        <v>0</v>
      </c>
      <c r="J774" s="10">
        <v>19502.96</v>
      </c>
      <c r="K774" s="10">
        <v>18470</v>
      </c>
      <c r="L774" s="10">
        <f t="shared" si="58"/>
        <v>37972.959999999999</v>
      </c>
    </row>
    <row r="775" spans="1:12" ht="13" hidden="1" x14ac:dyDescent="0.15">
      <c r="A775" s="46" t="s">
        <v>197</v>
      </c>
      <c r="B775" s="10">
        <v>0</v>
      </c>
      <c r="C775" s="10">
        <v>0</v>
      </c>
      <c r="D775" s="10">
        <v>0</v>
      </c>
      <c r="E775" s="10">
        <v>0</v>
      </c>
      <c r="F775" s="10">
        <v>0</v>
      </c>
      <c r="G775" s="10">
        <v>0</v>
      </c>
      <c r="H775" s="10">
        <v>0</v>
      </c>
      <c r="I775" s="10">
        <v>0</v>
      </c>
      <c r="J775" s="10">
        <v>15625</v>
      </c>
      <c r="K775" s="10">
        <v>31250</v>
      </c>
      <c r="L775" s="10">
        <f t="shared" si="58"/>
        <v>46875</v>
      </c>
    </row>
    <row r="776" spans="1:12" ht="13" hidden="1" x14ac:dyDescent="0.15">
      <c r="A776" s="46" t="s">
        <v>100</v>
      </c>
      <c r="B776" s="10">
        <v>0</v>
      </c>
      <c r="C776" s="10">
        <v>0</v>
      </c>
      <c r="D776" s="10">
        <v>0</v>
      </c>
      <c r="E776" s="10">
        <v>0</v>
      </c>
      <c r="F776" s="10">
        <v>0</v>
      </c>
      <c r="G776" s="10">
        <v>0</v>
      </c>
      <c r="H776" s="10">
        <v>0</v>
      </c>
      <c r="I776" s="10">
        <v>0</v>
      </c>
      <c r="J776" s="10">
        <v>114898.03</v>
      </c>
      <c r="K776" s="10">
        <v>27276</v>
      </c>
      <c r="L776" s="10">
        <f t="shared" si="58"/>
        <v>142174.03</v>
      </c>
    </row>
    <row r="777" spans="1:12" ht="13" hidden="1" x14ac:dyDescent="0.15">
      <c r="A777" s="46" t="s">
        <v>201</v>
      </c>
      <c r="B777" s="10">
        <v>0</v>
      </c>
      <c r="C777" s="10">
        <v>0</v>
      </c>
      <c r="D777" s="10">
        <v>0</v>
      </c>
      <c r="E777" s="10">
        <v>0</v>
      </c>
      <c r="F777" s="10">
        <v>0</v>
      </c>
      <c r="G777" s="10">
        <v>0</v>
      </c>
      <c r="H777" s="10">
        <v>0</v>
      </c>
      <c r="I777" s="10">
        <v>0</v>
      </c>
      <c r="J777" s="10">
        <v>57494.22</v>
      </c>
      <c r="K777" s="10">
        <v>9065.41</v>
      </c>
      <c r="L777" s="10">
        <f t="shared" si="58"/>
        <v>66559.63</v>
      </c>
    </row>
    <row r="778" spans="1:12" ht="13" hidden="1" x14ac:dyDescent="0.15">
      <c r="A778" s="46" t="s">
        <v>99</v>
      </c>
      <c r="B778" s="10">
        <v>0</v>
      </c>
      <c r="C778" s="10">
        <v>0</v>
      </c>
      <c r="D778" s="10">
        <v>0</v>
      </c>
      <c r="E778" s="10">
        <v>0</v>
      </c>
      <c r="F778" s="10">
        <v>0</v>
      </c>
      <c r="G778" s="10">
        <v>0</v>
      </c>
      <c r="H778" s="10">
        <v>0</v>
      </c>
      <c r="I778" s="10">
        <v>0</v>
      </c>
      <c r="J778" s="10">
        <v>1099268.6000000001</v>
      </c>
      <c r="K778" s="10">
        <v>497787.35</v>
      </c>
      <c r="L778" s="10">
        <f t="shared" si="58"/>
        <v>1597055.9500000002</v>
      </c>
    </row>
    <row r="779" spans="1:12" ht="13" hidden="1" x14ac:dyDescent="0.15">
      <c r="A779" s="46" t="s">
        <v>203</v>
      </c>
      <c r="B779" s="10">
        <v>0</v>
      </c>
      <c r="C779" s="10">
        <v>0</v>
      </c>
      <c r="D779" s="10">
        <v>0</v>
      </c>
      <c r="E779" s="10">
        <v>0</v>
      </c>
      <c r="F779" s="10">
        <v>0</v>
      </c>
      <c r="G779" s="10">
        <v>0</v>
      </c>
      <c r="H779" s="10">
        <v>0</v>
      </c>
      <c r="I779" s="10">
        <v>0</v>
      </c>
      <c r="J779" s="10">
        <v>5711.2</v>
      </c>
      <c r="K779" s="10">
        <v>16688.8</v>
      </c>
      <c r="L779" s="10">
        <f t="shared" si="58"/>
        <v>22400</v>
      </c>
    </row>
    <row r="780" spans="1:12" ht="13" hidden="1" x14ac:dyDescent="0.15">
      <c r="A780" s="46" t="s">
        <v>132</v>
      </c>
      <c r="B780" s="10">
        <v>0</v>
      </c>
      <c r="C780" s="10">
        <v>0</v>
      </c>
      <c r="D780" s="10">
        <v>0</v>
      </c>
      <c r="E780" s="10">
        <v>0</v>
      </c>
      <c r="F780" s="10">
        <v>0</v>
      </c>
      <c r="G780" s="10">
        <v>0</v>
      </c>
      <c r="H780" s="10">
        <v>0</v>
      </c>
      <c r="I780" s="10">
        <v>0</v>
      </c>
      <c r="J780" s="10">
        <v>9206.68</v>
      </c>
      <c r="K780" s="10">
        <v>8836.69</v>
      </c>
      <c r="L780" s="10">
        <f t="shared" si="58"/>
        <v>18043.370000000003</v>
      </c>
    </row>
    <row r="781" spans="1:12" ht="13" hidden="1" x14ac:dyDescent="0.15">
      <c r="A781" s="46" t="s">
        <v>95</v>
      </c>
      <c r="B781" s="10">
        <v>0</v>
      </c>
      <c r="C781" s="10">
        <v>0</v>
      </c>
      <c r="D781" s="10">
        <v>0</v>
      </c>
      <c r="E781" s="10">
        <v>0</v>
      </c>
      <c r="F781" s="10">
        <v>0</v>
      </c>
      <c r="G781" s="10">
        <v>0</v>
      </c>
      <c r="H781" s="10">
        <v>0</v>
      </c>
      <c r="I781" s="10">
        <v>0</v>
      </c>
      <c r="J781" s="10">
        <v>479.9</v>
      </c>
      <c r="K781" s="10">
        <v>212.43</v>
      </c>
      <c r="L781" s="10">
        <f t="shared" si="58"/>
        <v>692.32999999999993</v>
      </c>
    </row>
    <row r="782" spans="1:12" ht="13" hidden="1" x14ac:dyDescent="0.15">
      <c r="A782" s="46" t="s">
        <v>93</v>
      </c>
      <c r="B782" s="10">
        <v>0</v>
      </c>
      <c r="C782" s="10">
        <v>0</v>
      </c>
      <c r="D782" s="10">
        <v>0</v>
      </c>
      <c r="E782" s="10">
        <v>0</v>
      </c>
      <c r="F782" s="10">
        <v>0</v>
      </c>
      <c r="G782" s="10">
        <v>0</v>
      </c>
      <c r="H782" s="10">
        <v>0</v>
      </c>
      <c r="I782" s="10">
        <v>0</v>
      </c>
      <c r="J782" s="10">
        <v>0</v>
      </c>
      <c r="K782" s="10">
        <v>1309.8499999999999</v>
      </c>
      <c r="L782" s="10">
        <f t="shared" si="58"/>
        <v>1309.8499999999999</v>
      </c>
    </row>
    <row r="783" spans="1:12" ht="13" hidden="1" x14ac:dyDescent="0.15">
      <c r="A783" s="46" t="s">
        <v>91</v>
      </c>
      <c r="B783" s="10">
        <v>0</v>
      </c>
      <c r="C783" s="10">
        <v>0</v>
      </c>
      <c r="D783" s="10">
        <v>0</v>
      </c>
      <c r="E783" s="10">
        <v>0</v>
      </c>
      <c r="F783" s="10">
        <v>0</v>
      </c>
      <c r="G783" s="10">
        <v>0</v>
      </c>
      <c r="H783" s="10">
        <v>0</v>
      </c>
      <c r="I783" s="10">
        <v>0</v>
      </c>
      <c r="J783" s="10">
        <v>159.32</v>
      </c>
      <c r="K783" s="10">
        <v>452.82</v>
      </c>
      <c r="L783" s="10">
        <f t="shared" si="58"/>
        <v>612.14</v>
      </c>
    </row>
    <row r="784" spans="1:12" ht="13" hidden="1" x14ac:dyDescent="0.15">
      <c r="A784" s="46" t="s">
        <v>90</v>
      </c>
      <c r="B784" s="10">
        <v>0</v>
      </c>
      <c r="C784" s="10">
        <v>0</v>
      </c>
      <c r="D784" s="10">
        <v>0</v>
      </c>
      <c r="E784" s="10">
        <v>0</v>
      </c>
      <c r="F784" s="10">
        <v>0</v>
      </c>
      <c r="G784" s="10">
        <v>0</v>
      </c>
      <c r="H784" s="10">
        <v>0</v>
      </c>
      <c r="I784" s="10">
        <v>0</v>
      </c>
      <c r="J784" s="10">
        <v>741.45</v>
      </c>
      <c r="K784" s="10">
        <v>490.02</v>
      </c>
      <c r="L784" s="10">
        <f t="shared" si="58"/>
        <v>1231.47</v>
      </c>
    </row>
    <row r="785" spans="1:12" ht="13" hidden="1" x14ac:dyDescent="0.15">
      <c r="A785" s="46" t="s">
        <v>84</v>
      </c>
      <c r="B785" s="10">
        <v>0</v>
      </c>
      <c r="C785" s="10">
        <v>0</v>
      </c>
      <c r="D785" s="10">
        <v>0</v>
      </c>
      <c r="E785" s="10">
        <v>0</v>
      </c>
      <c r="F785" s="10">
        <v>0</v>
      </c>
      <c r="G785" s="10">
        <v>0</v>
      </c>
      <c r="H785" s="10">
        <v>0</v>
      </c>
      <c r="I785" s="10">
        <v>0</v>
      </c>
      <c r="J785" s="10">
        <v>18.170000000000002</v>
      </c>
      <c r="K785" s="10">
        <v>49.28</v>
      </c>
      <c r="L785" s="10">
        <f t="shared" si="58"/>
        <v>67.45</v>
      </c>
    </row>
    <row r="786" spans="1:12" ht="13" hidden="1" x14ac:dyDescent="0.15">
      <c r="A786" s="46" t="s">
        <v>83</v>
      </c>
      <c r="B786" s="10">
        <v>0</v>
      </c>
      <c r="C786" s="10">
        <v>0</v>
      </c>
      <c r="D786" s="10">
        <v>0</v>
      </c>
      <c r="E786" s="10">
        <v>0</v>
      </c>
      <c r="F786" s="10">
        <v>0</v>
      </c>
      <c r="G786" s="10">
        <v>0</v>
      </c>
      <c r="H786" s="10">
        <v>0</v>
      </c>
      <c r="I786" s="10">
        <v>0</v>
      </c>
      <c r="J786" s="10">
        <v>1951.88</v>
      </c>
      <c r="K786" s="10">
        <v>2689.59</v>
      </c>
      <c r="L786" s="10">
        <f t="shared" si="58"/>
        <v>4641.47</v>
      </c>
    </row>
    <row r="787" spans="1:12" ht="13" hidden="1" x14ac:dyDescent="0.15">
      <c r="A787" s="46" t="s">
        <v>82</v>
      </c>
      <c r="B787" s="10">
        <v>0</v>
      </c>
      <c r="C787" s="10">
        <v>0</v>
      </c>
      <c r="D787" s="10">
        <v>0</v>
      </c>
      <c r="E787" s="10">
        <v>0</v>
      </c>
      <c r="F787" s="10">
        <v>0</v>
      </c>
      <c r="G787" s="10">
        <v>0</v>
      </c>
      <c r="H787" s="10">
        <v>0</v>
      </c>
      <c r="I787" s="10">
        <v>0</v>
      </c>
      <c r="J787" s="10">
        <v>2900.89</v>
      </c>
      <c r="K787" s="10">
        <v>5604.81</v>
      </c>
      <c r="L787" s="10">
        <f t="shared" si="58"/>
        <v>8505.7000000000007</v>
      </c>
    </row>
    <row r="788" spans="1:12" ht="13" hidden="1" x14ac:dyDescent="0.15">
      <c r="A788" s="46" t="s">
        <v>81</v>
      </c>
      <c r="B788" s="10">
        <v>0</v>
      </c>
      <c r="C788" s="10">
        <v>0</v>
      </c>
      <c r="D788" s="10">
        <v>0</v>
      </c>
      <c r="E788" s="10">
        <v>0</v>
      </c>
      <c r="F788" s="10">
        <v>0</v>
      </c>
      <c r="G788" s="10">
        <v>0</v>
      </c>
      <c r="H788" s="10">
        <v>0</v>
      </c>
      <c r="I788" s="10">
        <v>0</v>
      </c>
      <c r="J788" s="10">
        <v>525</v>
      </c>
      <c r="K788" s="10">
        <v>759.4</v>
      </c>
      <c r="L788" s="10">
        <f t="shared" si="58"/>
        <v>1284.4000000000001</v>
      </c>
    </row>
    <row r="789" spans="1:12" ht="13" hidden="1" x14ac:dyDescent="0.15">
      <c r="A789" s="46" t="s">
        <v>74</v>
      </c>
      <c r="B789" s="10">
        <v>0</v>
      </c>
      <c r="C789" s="10">
        <v>0</v>
      </c>
      <c r="D789" s="10">
        <v>0</v>
      </c>
      <c r="E789" s="10">
        <v>0</v>
      </c>
      <c r="F789" s="10">
        <v>0</v>
      </c>
      <c r="G789" s="10">
        <v>0</v>
      </c>
      <c r="H789" s="10">
        <v>0</v>
      </c>
      <c r="I789" s="10">
        <v>0</v>
      </c>
      <c r="J789" s="10">
        <v>8375</v>
      </c>
      <c r="K789" s="10">
        <v>0</v>
      </c>
      <c r="L789" s="10">
        <f t="shared" si="58"/>
        <v>8375</v>
      </c>
    </row>
    <row r="790" spans="1:12" ht="13" hidden="1" x14ac:dyDescent="0.15">
      <c r="A790" s="46" t="s">
        <v>73</v>
      </c>
      <c r="B790" s="10">
        <v>0</v>
      </c>
      <c r="C790" s="10">
        <v>0</v>
      </c>
      <c r="D790" s="10">
        <v>0</v>
      </c>
      <c r="E790" s="10">
        <v>0</v>
      </c>
      <c r="F790" s="10">
        <v>0</v>
      </c>
      <c r="G790" s="10">
        <v>0</v>
      </c>
      <c r="H790" s="10">
        <v>0</v>
      </c>
      <c r="I790" s="10">
        <v>0</v>
      </c>
      <c r="J790" s="10">
        <v>1168.26</v>
      </c>
      <c r="K790" s="10">
        <v>1971.16</v>
      </c>
      <c r="L790" s="10">
        <f t="shared" si="58"/>
        <v>3139.42</v>
      </c>
    </row>
    <row r="791" spans="1:12" ht="13" hidden="1" x14ac:dyDescent="0.15">
      <c r="A791" s="46" t="s">
        <v>71</v>
      </c>
      <c r="B791" s="10">
        <v>0</v>
      </c>
      <c r="C791" s="10">
        <v>0</v>
      </c>
      <c r="D791" s="10">
        <v>0</v>
      </c>
      <c r="E791" s="10">
        <v>0</v>
      </c>
      <c r="F791" s="10">
        <v>0</v>
      </c>
      <c r="G791" s="10">
        <v>0</v>
      </c>
      <c r="H791" s="10">
        <v>0</v>
      </c>
      <c r="I791" s="10">
        <v>0</v>
      </c>
      <c r="J791" s="10">
        <v>17500</v>
      </c>
      <c r="K791" s="10">
        <v>34166.68</v>
      </c>
      <c r="L791" s="10">
        <f t="shared" si="58"/>
        <v>51666.68</v>
      </c>
    </row>
    <row r="792" spans="1:12" ht="13" hidden="1" x14ac:dyDescent="0.15">
      <c r="A792" s="47" t="s">
        <v>221</v>
      </c>
      <c r="B792" s="16">
        <f t="shared" ref="B792:L792" si="59">SUM(B768:B791)</f>
        <v>0</v>
      </c>
      <c r="C792" s="16">
        <f t="shared" si="59"/>
        <v>0</v>
      </c>
      <c r="D792" s="16">
        <f t="shared" si="59"/>
        <v>0</v>
      </c>
      <c r="E792" s="16">
        <f t="shared" si="59"/>
        <v>0</v>
      </c>
      <c r="F792" s="16">
        <f t="shared" si="59"/>
        <v>0</v>
      </c>
      <c r="G792" s="16">
        <f t="shared" si="59"/>
        <v>0</v>
      </c>
      <c r="H792" s="16">
        <f t="shared" si="59"/>
        <v>0</v>
      </c>
      <c r="I792" s="16">
        <f t="shared" si="59"/>
        <v>0</v>
      </c>
      <c r="J792" s="16">
        <f t="shared" si="59"/>
        <v>1408958.6899999997</v>
      </c>
      <c r="K792" s="16">
        <f t="shared" si="59"/>
        <v>676258.25000000012</v>
      </c>
      <c r="L792" s="16">
        <f t="shared" si="59"/>
        <v>2085216.94</v>
      </c>
    </row>
    <row r="793" spans="1:12" ht="13" hidden="1" x14ac:dyDescent="0.15">
      <c r="A793" s="45" t="s">
        <v>222</v>
      </c>
      <c r="B793" s="7"/>
      <c r="C793" s="7"/>
      <c r="D793" s="7"/>
      <c r="E793" s="7"/>
      <c r="F793" s="7"/>
      <c r="G793" s="7"/>
      <c r="H793" s="7"/>
      <c r="I793" s="7"/>
      <c r="J793" s="7"/>
      <c r="K793" s="7"/>
      <c r="L793" s="7"/>
    </row>
    <row r="794" spans="1:12" ht="13" hidden="1" x14ac:dyDescent="0.15">
      <c r="A794" s="46" t="s">
        <v>99</v>
      </c>
      <c r="B794" s="10">
        <v>0</v>
      </c>
      <c r="C794" s="10">
        <v>0</v>
      </c>
      <c r="D794" s="10">
        <v>0</v>
      </c>
      <c r="E794" s="10">
        <v>0</v>
      </c>
      <c r="F794" s="10">
        <v>0</v>
      </c>
      <c r="G794" s="10">
        <v>0</v>
      </c>
      <c r="H794" s="10">
        <v>0</v>
      </c>
      <c r="I794" s="10">
        <v>0</v>
      </c>
      <c r="J794" s="10">
        <v>0</v>
      </c>
      <c r="K794" s="10">
        <v>43931.360000000001</v>
      </c>
      <c r="L794" s="10">
        <f>SUM(B794:K794)</f>
        <v>43931.360000000001</v>
      </c>
    </row>
    <row r="795" spans="1:12" ht="13" hidden="1" x14ac:dyDescent="0.15">
      <c r="A795" s="47" t="s">
        <v>223</v>
      </c>
      <c r="B795" s="16">
        <f t="shared" ref="B795:L795" si="60">SUM(B794)</f>
        <v>0</v>
      </c>
      <c r="C795" s="16">
        <f t="shared" si="60"/>
        <v>0</v>
      </c>
      <c r="D795" s="16">
        <f t="shared" si="60"/>
        <v>0</v>
      </c>
      <c r="E795" s="16">
        <f t="shared" si="60"/>
        <v>0</v>
      </c>
      <c r="F795" s="16">
        <f t="shared" si="60"/>
        <v>0</v>
      </c>
      <c r="G795" s="16">
        <f t="shared" si="60"/>
        <v>0</v>
      </c>
      <c r="H795" s="16">
        <f t="shared" si="60"/>
        <v>0</v>
      </c>
      <c r="I795" s="16">
        <f t="shared" si="60"/>
        <v>0</v>
      </c>
      <c r="J795" s="16">
        <f t="shared" si="60"/>
        <v>0</v>
      </c>
      <c r="K795" s="16">
        <f t="shared" si="60"/>
        <v>43931.360000000001</v>
      </c>
      <c r="L795" s="16">
        <f t="shared" si="60"/>
        <v>43931.360000000001</v>
      </c>
    </row>
    <row r="796" spans="1:12" ht="13" hidden="1" x14ac:dyDescent="0.15">
      <c r="A796" s="45" t="s">
        <v>224</v>
      </c>
      <c r="B796" s="7"/>
      <c r="C796" s="7"/>
      <c r="D796" s="7"/>
      <c r="E796" s="7"/>
      <c r="F796" s="7"/>
      <c r="G796" s="7"/>
      <c r="H796" s="7"/>
      <c r="I796" s="7"/>
      <c r="J796" s="7"/>
      <c r="K796" s="7"/>
      <c r="L796" s="7"/>
    </row>
    <row r="797" spans="1:12" ht="13" hidden="1" x14ac:dyDescent="0.15">
      <c r="A797" s="46" t="s">
        <v>129</v>
      </c>
      <c r="B797" s="10">
        <v>0</v>
      </c>
      <c r="C797" s="10">
        <v>0</v>
      </c>
      <c r="D797" s="10">
        <v>0</v>
      </c>
      <c r="E797" s="10">
        <v>0</v>
      </c>
      <c r="F797" s="10">
        <v>0</v>
      </c>
      <c r="G797" s="10">
        <v>0</v>
      </c>
      <c r="H797" s="10">
        <v>0</v>
      </c>
      <c r="I797" s="10">
        <v>0</v>
      </c>
      <c r="J797" s="10">
        <v>827.22</v>
      </c>
      <c r="K797" s="10">
        <v>3311.71</v>
      </c>
      <c r="L797" s="10">
        <f t="shared" ref="L797:L827" si="61">SUM(B797:K797)</f>
        <v>4138.93</v>
      </c>
    </row>
    <row r="798" spans="1:12" ht="13" hidden="1" x14ac:dyDescent="0.15">
      <c r="A798" s="46" t="s">
        <v>127</v>
      </c>
      <c r="B798" s="10">
        <v>0</v>
      </c>
      <c r="C798" s="10">
        <v>0</v>
      </c>
      <c r="D798" s="10">
        <v>0</v>
      </c>
      <c r="E798" s="10">
        <v>0</v>
      </c>
      <c r="F798" s="10">
        <v>0</v>
      </c>
      <c r="G798" s="10">
        <v>0</v>
      </c>
      <c r="H798" s="10">
        <v>0</v>
      </c>
      <c r="I798" s="10">
        <v>0</v>
      </c>
      <c r="J798" s="10">
        <v>695.93</v>
      </c>
      <c r="K798" s="10">
        <v>1742.92</v>
      </c>
      <c r="L798" s="10">
        <f t="shared" si="61"/>
        <v>2438.85</v>
      </c>
    </row>
    <row r="799" spans="1:12" ht="13" hidden="1" x14ac:dyDescent="0.15">
      <c r="A799" s="46" t="s">
        <v>126</v>
      </c>
      <c r="B799" s="10">
        <v>0</v>
      </c>
      <c r="C799" s="10">
        <v>0</v>
      </c>
      <c r="D799" s="10">
        <v>0</v>
      </c>
      <c r="E799" s="10">
        <v>0</v>
      </c>
      <c r="F799" s="10">
        <v>0</v>
      </c>
      <c r="G799" s="10">
        <v>0</v>
      </c>
      <c r="H799" s="10">
        <v>0</v>
      </c>
      <c r="I799" s="10">
        <v>0</v>
      </c>
      <c r="J799" s="10">
        <v>60.79</v>
      </c>
      <c r="K799" s="10">
        <v>322.76</v>
      </c>
      <c r="L799" s="10">
        <f t="shared" si="61"/>
        <v>383.55</v>
      </c>
    </row>
    <row r="800" spans="1:12" ht="13" hidden="1" x14ac:dyDescent="0.15">
      <c r="A800" s="46" t="s">
        <v>125</v>
      </c>
      <c r="B800" s="10">
        <v>0</v>
      </c>
      <c r="C800" s="10">
        <v>0</v>
      </c>
      <c r="D800" s="10">
        <v>0</v>
      </c>
      <c r="E800" s="10">
        <v>0</v>
      </c>
      <c r="F800" s="10">
        <v>0</v>
      </c>
      <c r="G800" s="10">
        <v>0</v>
      </c>
      <c r="H800" s="10">
        <v>0</v>
      </c>
      <c r="I800" s="10">
        <v>0</v>
      </c>
      <c r="J800" s="10">
        <v>1394.33</v>
      </c>
      <c r="K800" s="10">
        <v>666.52</v>
      </c>
      <c r="L800" s="10">
        <f t="shared" si="61"/>
        <v>2060.85</v>
      </c>
    </row>
    <row r="801" spans="1:12" ht="13" hidden="1" x14ac:dyDescent="0.15">
      <c r="A801" s="46" t="s">
        <v>123</v>
      </c>
      <c r="B801" s="10">
        <v>0</v>
      </c>
      <c r="C801" s="10">
        <v>0</v>
      </c>
      <c r="D801" s="10">
        <v>0</v>
      </c>
      <c r="E801" s="10">
        <v>0</v>
      </c>
      <c r="F801" s="10">
        <v>0</v>
      </c>
      <c r="G801" s="10">
        <v>0</v>
      </c>
      <c r="H801" s="10">
        <v>0</v>
      </c>
      <c r="I801" s="10">
        <v>0</v>
      </c>
      <c r="J801" s="10">
        <v>839.07</v>
      </c>
      <c r="K801" s="10">
        <v>1665.62</v>
      </c>
      <c r="L801" s="10">
        <f t="shared" si="61"/>
        <v>2504.69</v>
      </c>
    </row>
    <row r="802" spans="1:12" ht="13" hidden="1" x14ac:dyDescent="0.15">
      <c r="A802" s="46" t="s">
        <v>120</v>
      </c>
      <c r="B802" s="10">
        <v>0</v>
      </c>
      <c r="C802" s="10">
        <v>0</v>
      </c>
      <c r="D802" s="10">
        <v>0</v>
      </c>
      <c r="E802" s="10">
        <v>0</v>
      </c>
      <c r="F802" s="10">
        <v>0</v>
      </c>
      <c r="G802" s="10">
        <v>0</v>
      </c>
      <c r="H802" s="10">
        <v>0</v>
      </c>
      <c r="I802" s="10">
        <v>0</v>
      </c>
      <c r="J802" s="10">
        <v>0</v>
      </c>
      <c r="K802" s="10">
        <v>32.340000000000003</v>
      </c>
      <c r="L802" s="10">
        <f t="shared" si="61"/>
        <v>32.340000000000003</v>
      </c>
    </row>
    <row r="803" spans="1:12" ht="13" hidden="1" x14ac:dyDescent="0.15">
      <c r="A803" s="46" t="s">
        <v>118</v>
      </c>
      <c r="B803" s="10">
        <v>0</v>
      </c>
      <c r="C803" s="10">
        <v>0</v>
      </c>
      <c r="D803" s="10">
        <v>0</v>
      </c>
      <c r="E803" s="10">
        <v>0</v>
      </c>
      <c r="F803" s="10">
        <v>0</v>
      </c>
      <c r="G803" s="10">
        <v>0</v>
      </c>
      <c r="H803" s="10">
        <v>0</v>
      </c>
      <c r="I803" s="10">
        <v>0</v>
      </c>
      <c r="J803" s="10">
        <v>0</v>
      </c>
      <c r="K803" s="10">
        <v>215.44</v>
      </c>
      <c r="L803" s="10">
        <f t="shared" si="61"/>
        <v>215.44</v>
      </c>
    </row>
    <row r="804" spans="1:12" ht="13" hidden="1" x14ac:dyDescent="0.15">
      <c r="A804" s="46" t="s">
        <v>107</v>
      </c>
      <c r="B804" s="10">
        <v>0</v>
      </c>
      <c r="C804" s="10">
        <v>0</v>
      </c>
      <c r="D804" s="10">
        <v>0</v>
      </c>
      <c r="E804" s="10">
        <v>0</v>
      </c>
      <c r="F804" s="10">
        <v>0</v>
      </c>
      <c r="G804" s="10">
        <v>0</v>
      </c>
      <c r="H804" s="10">
        <v>0</v>
      </c>
      <c r="I804" s="10">
        <v>0</v>
      </c>
      <c r="J804" s="10">
        <v>67.53</v>
      </c>
      <c r="K804" s="10">
        <v>354.67</v>
      </c>
      <c r="L804" s="10">
        <f t="shared" si="61"/>
        <v>422.20000000000005</v>
      </c>
    </row>
    <row r="805" spans="1:12" ht="13" hidden="1" x14ac:dyDescent="0.15">
      <c r="A805" s="46" t="s">
        <v>105</v>
      </c>
      <c r="B805" s="10">
        <v>0</v>
      </c>
      <c r="C805" s="10">
        <v>0</v>
      </c>
      <c r="D805" s="10">
        <v>0</v>
      </c>
      <c r="E805" s="10">
        <v>0</v>
      </c>
      <c r="F805" s="10">
        <v>0</v>
      </c>
      <c r="G805" s="10">
        <v>0</v>
      </c>
      <c r="H805" s="10">
        <v>0</v>
      </c>
      <c r="I805" s="10">
        <v>0</v>
      </c>
      <c r="J805" s="10">
        <v>0</v>
      </c>
      <c r="K805" s="10">
        <v>298</v>
      </c>
      <c r="L805" s="10">
        <f t="shared" si="61"/>
        <v>298</v>
      </c>
    </row>
    <row r="806" spans="1:12" ht="13" hidden="1" x14ac:dyDescent="0.15">
      <c r="A806" s="46" t="s">
        <v>104</v>
      </c>
      <c r="B806" s="10">
        <v>0</v>
      </c>
      <c r="C806" s="10">
        <v>0</v>
      </c>
      <c r="D806" s="10">
        <v>0</v>
      </c>
      <c r="E806" s="10">
        <v>0</v>
      </c>
      <c r="F806" s="10">
        <v>0</v>
      </c>
      <c r="G806" s="10">
        <v>0</v>
      </c>
      <c r="H806" s="10">
        <v>0</v>
      </c>
      <c r="I806" s="10">
        <v>0</v>
      </c>
      <c r="J806" s="10">
        <v>1701.61</v>
      </c>
      <c r="K806" s="10">
        <v>0</v>
      </c>
      <c r="L806" s="10">
        <f t="shared" si="61"/>
        <v>1701.61</v>
      </c>
    </row>
    <row r="807" spans="1:12" ht="13" hidden="1" x14ac:dyDescent="0.15">
      <c r="A807" s="46" t="s">
        <v>103</v>
      </c>
      <c r="B807" s="10">
        <v>0</v>
      </c>
      <c r="C807" s="10">
        <v>0</v>
      </c>
      <c r="D807" s="10">
        <v>0</v>
      </c>
      <c r="E807" s="10">
        <v>0</v>
      </c>
      <c r="F807" s="10">
        <v>0</v>
      </c>
      <c r="G807" s="10">
        <v>0</v>
      </c>
      <c r="H807" s="10">
        <v>0</v>
      </c>
      <c r="I807" s="10">
        <v>0</v>
      </c>
      <c r="J807" s="10">
        <v>8092.89</v>
      </c>
      <c r="K807" s="10">
        <v>12498.2</v>
      </c>
      <c r="L807" s="10">
        <f t="shared" si="61"/>
        <v>20591.09</v>
      </c>
    </row>
    <row r="808" spans="1:12" ht="13" hidden="1" x14ac:dyDescent="0.15">
      <c r="A808" s="46" t="s">
        <v>101</v>
      </c>
      <c r="B808" s="10">
        <v>0</v>
      </c>
      <c r="C808" s="10">
        <v>0</v>
      </c>
      <c r="D808" s="10">
        <v>0</v>
      </c>
      <c r="E808" s="10">
        <v>0</v>
      </c>
      <c r="F808" s="10">
        <v>0</v>
      </c>
      <c r="G808" s="10">
        <v>0</v>
      </c>
      <c r="H808" s="10">
        <v>0</v>
      </c>
      <c r="I808" s="10">
        <v>0</v>
      </c>
      <c r="J808" s="10">
        <v>10072.620000000001</v>
      </c>
      <c r="K808" s="10">
        <v>22575.06</v>
      </c>
      <c r="L808" s="10">
        <f t="shared" si="61"/>
        <v>32647.68</v>
      </c>
    </row>
    <row r="809" spans="1:12" ht="13" hidden="1" x14ac:dyDescent="0.15">
      <c r="A809" s="46" t="s">
        <v>199</v>
      </c>
      <c r="B809" s="10">
        <v>0</v>
      </c>
      <c r="C809" s="10">
        <v>0</v>
      </c>
      <c r="D809" s="10">
        <v>0</v>
      </c>
      <c r="E809" s="10">
        <v>0</v>
      </c>
      <c r="F809" s="10">
        <v>0</v>
      </c>
      <c r="G809" s="10">
        <v>0</v>
      </c>
      <c r="H809" s="10">
        <v>0</v>
      </c>
      <c r="I809" s="10">
        <v>0</v>
      </c>
      <c r="J809" s="10">
        <v>5691</v>
      </c>
      <c r="K809" s="10">
        <v>3105</v>
      </c>
      <c r="L809" s="10">
        <f t="shared" si="61"/>
        <v>8796</v>
      </c>
    </row>
    <row r="810" spans="1:12" ht="13" hidden="1" x14ac:dyDescent="0.15">
      <c r="A810" s="46" t="s">
        <v>100</v>
      </c>
      <c r="B810" s="10">
        <v>0</v>
      </c>
      <c r="C810" s="10">
        <v>0</v>
      </c>
      <c r="D810" s="10">
        <v>0</v>
      </c>
      <c r="E810" s="10">
        <v>0</v>
      </c>
      <c r="F810" s="10">
        <v>0</v>
      </c>
      <c r="G810" s="10">
        <v>0</v>
      </c>
      <c r="H810" s="10">
        <v>0</v>
      </c>
      <c r="I810" s="10">
        <v>0</v>
      </c>
      <c r="J810" s="10">
        <v>69.87</v>
      </c>
      <c r="K810" s="10">
        <v>4734.99</v>
      </c>
      <c r="L810" s="10">
        <f t="shared" si="61"/>
        <v>4804.8599999999997</v>
      </c>
    </row>
    <row r="811" spans="1:12" ht="13" hidden="1" x14ac:dyDescent="0.15">
      <c r="A811" s="46" t="s">
        <v>201</v>
      </c>
      <c r="B811" s="10">
        <v>0</v>
      </c>
      <c r="C811" s="10">
        <v>0</v>
      </c>
      <c r="D811" s="10">
        <v>0</v>
      </c>
      <c r="E811" s="10">
        <v>0</v>
      </c>
      <c r="F811" s="10">
        <v>0</v>
      </c>
      <c r="G811" s="10">
        <v>0</v>
      </c>
      <c r="H811" s="10">
        <v>0</v>
      </c>
      <c r="I811" s="10">
        <v>0</v>
      </c>
      <c r="J811" s="10">
        <v>7694.23</v>
      </c>
      <c r="K811" s="10">
        <v>13796.6</v>
      </c>
      <c r="L811" s="10">
        <f t="shared" si="61"/>
        <v>21490.83</v>
      </c>
    </row>
    <row r="812" spans="1:12" ht="13" hidden="1" x14ac:dyDescent="0.15">
      <c r="A812" s="46" t="s">
        <v>99</v>
      </c>
      <c r="B812" s="10">
        <v>0</v>
      </c>
      <c r="C812" s="10">
        <v>0</v>
      </c>
      <c r="D812" s="10">
        <v>0</v>
      </c>
      <c r="E812" s="10">
        <v>0</v>
      </c>
      <c r="F812" s="10">
        <v>0</v>
      </c>
      <c r="G812" s="10">
        <v>0</v>
      </c>
      <c r="H812" s="10">
        <v>0</v>
      </c>
      <c r="I812" s="10">
        <v>0</v>
      </c>
      <c r="J812" s="10">
        <v>212862.13</v>
      </c>
      <c r="K812" s="10">
        <v>251704.56</v>
      </c>
      <c r="L812" s="10">
        <f t="shared" si="61"/>
        <v>464566.69</v>
      </c>
    </row>
    <row r="813" spans="1:12" ht="13" hidden="1" x14ac:dyDescent="0.15">
      <c r="A813" s="46" t="s">
        <v>202</v>
      </c>
      <c r="B813" s="10">
        <v>0</v>
      </c>
      <c r="C813" s="10">
        <v>0</v>
      </c>
      <c r="D813" s="10">
        <v>0</v>
      </c>
      <c r="E813" s="10">
        <v>0</v>
      </c>
      <c r="F813" s="10">
        <v>0</v>
      </c>
      <c r="G813" s="10">
        <v>0</v>
      </c>
      <c r="H813" s="10">
        <v>0</v>
      </c>
      <c r="I813" s="10">
        <v>0</v>
      </c>
      <c r="J813" s="10">
        <v>23731.65</v>
      </c>
      <c r="K813" s="10">
        <v>64413.24</v>
      </c>
      <c r="L813" s="10">
        <f t="shared" si="61"/>
        <v>88144.89</v>
      </c>
    </row>
    <row r="814" spans="1:12" ht="13" hidden="1" x14ac:dyDescent="0.15">
      <c r="A814" s="46" t="s">
        <v>203</v>
      </c>
      <c r="B814" s="10">
        <v>0</v>
      </c>
      <c r="C814" s="10">
        <v>0</v>
      </c>
      <c r="D814" s="10">
        <v>0</v>
      </c>
      <c r="E814" s="10">
        <v>0</v>
      </c>
      <c r="F814" s="10">
        <v>0</v>
      </c>
      <c r="G814" s="10">
        <v>0</v>
      </c>
      <c r="H814" s="10">
        <v>0</v>
      </c>
      <c r="I814" s="10">
        <v>0</v>
      </c>
      <c r="J814" s="10">
        <v>0</v>
      </c>
      <c r="K814" s="10">
        <v>5384.16</v>
      </c>
      <c r="L814" s="10">
        <f t="shared" si="61"/>
        <v>5384.16</v>
      </c>
    </row>
    <row r="815" spans="1:12" ht="13" hidden="1" x14ac:dyDescent="0.15">
      <c r="A815" s="46" t="s">
        <v>132</v>
      </c>
      <c r="B815" s="10">
        <v>0</v>
      </c>
      <c r="C815" s="10">
        <v>0</v>
      </c>
      <c r="D815" s="10">
        <v>0</v>
      </c>
      <c r="E815" s="10">
        <v>0</v>
      </c>
      <c r="F815" s="10">
        <v>0</v>
      </c>
      <c r="G815" s="10">
        <v>0</v>
      </c>
      <c r="H815" s="10">
        <v>0</v>
      </c>
      <c r="I815" s="10">
        <v>0</v>
      </c>
      <c r="J815" s="10">
        <v>569.1</v>
      </c>
      <c r="K815" s="10">
        <v>379.4</v>
      </c>
      <c r="L815" s="10">
        <f t="shared" si="61"/>
        <v>948.5</v>
      </c>
    </row>
    <row r="816" spans="1:12" ht="13" hidden="1" x14ac:dyDescent="0.15">
      <c r="A816" s="46" t="s">
        <v>93</v>
      </c>
      <c r="B816" s="10">
        <v>0</v>
      </c>
      <c r="C816" s="10">
        <v>0</v>
      </c>
      <c r="D816" s="10">
        <v>0</v>
      </c>
      <c r="E816" s="10">
        <v>0</v>
      </c>
      <c r="F816" s="10">
        <v>0</v>
      </c>
      <c r="G816" s="10">
        <v>0</v>
      </c>
      <c r="H816" s="10">
        <v>0</v>
      </c>
      <c r="I816" s="10">
        <v>0</v>
      </c>
      <c r="J816" s="10">
        <v>-13404.27</v>
      </c>
      <c r="K816" s="10">
        <v>488.24</v>
      </c>
      <c r="L816" s="10">
        <f t="shared" si="61"/>
        <v>-12916.03</v>
      </c>
    </row>
    <row r="817" spans="1:12" ht="13" hidden="1" x14ac:dyDescent="0.15">
      <c r="A817" s="46" t="s">
        <v>91</v>
      </c>
      <c r="B817" s="10">
        <v>0</v>
      </c>
      <c r="C817" s="10">
        <v>0</v>
      </c>
      <c r="D817" s="10">
        <v>0</v>
      </c>
      <c r="E817" s="10">
        <v>0</v>
      </c>
      <c r="F817" s="10">
        <v>0</v>
      </c>
      <c r="G817" s="10">
        <v>0</v>
      </c>
      <c r="H817" s="10">
        <v>0</v>
      </c>
      <c r="I817" s="10">
        <v>0</v>
      </c>
      <c r="J817" s="10">
        <v>0</v>
      </c>
      <c r="K817" s="10">
        <v>317.10000000000002</v>
      </c>
      <c r="L817" s="10">
        <f t="shared" si="61"/>
        <v>317.10000000000002</v>
      </c>
    </row>
    <row r="818" spans="1:12" ht="13" hidden="1" x14ac:dyDescent="0.15">
      <c r="A818" s="46" t="s">
        <v>90</v>
      </c>
      <c r="B818" s="10">
        <v>0</v>
      </c>
      <c r="C818" s="10">
        <v>0</v>
      </c>
      <c r="D818" s="10">
        <v>0</v>
      </c>
      <c r="E818" s="10">
        <v>0</v>
      </c>
      <c r="F818" s="10">
        <v>0</v>
      </c>
      <c r="G818" s="10">
        <v>0</v>
      </c>
      <c r="H818" s="10">
        <v>0</v>
      </c>
      <c r="I818" s="10">
        <v>0</v>
      </c>
      <c r="J818" s="10">
        <v>0</v>
      </c>
      <c r="K818" s="10">
        <v>2655.84</v>
      </c>
      <c r="L818" s="10">
        <f t="shared" si="61"/>
        <v>2655.84</v>
      </c>
    </row>
    <row r="819" spans="1:12" ht="13" hidden="1" x14ac:dyDescent="0.15">
      <c r="A819" s="46" t="s">
        <v>89</v>
      </c>
      <c r="B819" s="10">
        <v>0</v>
      </c>
      <c r="C819" s="10">
        <v>0</v>
      </c>
      <c r="D819" s="10">
        <v>0</v>
      </c>
      <c r="E819" s="10">
        <v>0</v>
      </c>
      <c r="F819" s="10">
        <v>0</v>
      </c>
      <c r="G819" s="10">
        <v>0</v>
      </c>
      <c r="H819" s="10">
        <v>0</v>
      </c>
      <c r="I819" s="10">
        <v>0</v>
      </c>
      <c r="J819" s="10">
        <v>3578.48</v>
      </c>
      <c r="K819" s="10">
        <v>-3578.48</v>
      </c>
      <c r="L819" s="10">
        <f t="shared" si="61"/>
        <v>0</v>
      </c>
    </row>
    <row r="820" spans="1:12" ht="13" hidden="1" x14ac:dyDescent="0.15">
      <c r="A820" s="46" t="s">
        <v>88</v>
      </c>
      <c r="B820" s="10">
        <v>0</v>
      </c>
      <c r="C820" s="10">
        <v>0</v>
      </c>
      <c r="D820" s="10">
        <v>0</v>
      </c>
      <c r="E820" s="10">
        <v>0</v>
      </c>
      <c r="F820" s="10">
        <v>0</v>
      </c>
      <c r="G820" s="10">
        <v>0</v>
      </c>
      <c r="H820" s="10">
        <v>0</v>
      </c>
      <c r="I820" s="10">
        <v>0</v>
      </c>
      <c r="J820" s="10">
        <v>390.29</v>
      </c>
      <c r="K820" s="10">
        <v>836.52</v>
      </c>
      <c r="L820" s="10">
        <f t="shared" si="61"/>
        <v>1226.81</v>
      </c>
    </row>
    <row r="821" spans="1:12" ht="13" hidden="1" x14ac:dyDescent="0.15">
      <c r="A821" s="46" t="s">
        <v>87</v>
      </c>
      <c r="B821" s="10">
        <v>0</v>
      </c>
      <c r="C821" s="10">
        <v>0</v>
      </c>
      <c r="D821" s="10">
        <v>0</v>
      </c>
      <c r="E821" s="10">
        <v>0</v>
      </c>
      <c r="F821" s="10">
        <v>0</v>
      </c>
      <c r="G821" s="10">
        <v>0</v>
      </c>
      <c r="H821" s="10">
        <v>0</v>
      </c>
      <c r="I821" s="10">
        <v>0</v>
      </c>
      <c r="J821" s="10">
        <v>152.13999999999999</v>
      </c>
      <c r="K821" s="10">
        <v>145.9</v>
      </c>
      <c r="L821" s="10">
        <f t="shared" si="61"/>
        <v>298.03999999999996</v>
      </c>
    </row>
    <row r="822" spans="1:12" ht="13" hidden="1" x14ac:dyDescent="0.15">
      <c r="A822" s="46" t="s">
        <v>86</v>
      </c>
      <c r="B822" s="10">
        <v>0</v>
      </c>
      <c r="C822" s="10">
        <v>0</v>
      </c>
      <c r="D822" s="10">
        <v>0</v>
      </c>
      <c r="E822" s="10">
        <v>0</v>
      </c>
      <c r="F822" s="10">
        <v>0</v>
      </c>
      <c r="G822" s="10">
        <v>0</v>
      </c>
      <c r="H822" s="10">
        <v>0</v>
      </c>
      <c r="I822" s="10">
        <v>0</v>
      </c>
      <c r="J822" s="10">
        <v>1499.08</v>
      </c>
      <c r="K822" s="10">
        <v>3825.17</v>
      </c>
      <c r="L822" s="10">
        <f t="shared" si="61"/>
        <v>5324.25</v>
      </c>
    </row>
    <row r="823" spans="1:12" ht="13" hidden="1" x14ac:dyDescent="0.15">
      <c r="A823" s="46" t="s">
        <v>85</v>
      </c>
      <c r="B823" s="10">
        <v>0</v>
      </c>
      <c r="C823" s="10">
        <v>0</v>
      </c>
      <c r="D823" s="10">
        <v>0</v>
      </c>
      <c r="E823" s="10">
        <v>0</v>
      </c>
      <c r="F823" s="10">
        <v>0</v>
      </c>
      <c r="G823" s="10">
        <v>0</v>
      </c>
      <c r="H823" s="10">
        <v>0</v>
      </c>
      <c r="I823" s="10">
        <v>0</v>
      </c>
      <c r="J823" s="10">
        <v>6172.67</v>
      </c>
      <c r="K823" s="10">
        <v>25454.880000000001</v>
      </c>
      <c r="L823" s="10">
        <f t="shared" si="61"/>
        <v>31627.550000000003</v>
      </c>
    </row>
    <row r="824" spans="1:12" ht="13" hidden="1" x14ac:dyDescent="0.15">
      <c r="A824" s="46" t="s">
        <v>82</v>
      </c>
      <c r="B824" s="10">
        <v>0</v>
      </c>
      <c r="C824" s="10">
        <v>0</v>
      </c>
      <c r="D824" s="10">
        <v>0</v>
      </c>
      <c r="E824" s="10">
        <v>0</v>
      </c>
      <c r="F824" s="10">
        <v>0</v>
      </c>
      <c r="G824" s="10">
        <v>0</v>
      </c>
      <c r="H824" s="10">
        <v>0</v>
      </c>
      <c r="I824" s="10">
        <v>0</v>
      </c>
      <c r="J824" s="10">
        <v>127.68</v>
      </c>
      <c r="K824" s="10">
        <v>271.41000000000003</v>
      </c>
      <c r="L824" s="10">
        <f t="shared" si="61"/>
        <v>399.09000000000003</v>
      </c>
    </row>
    <row r="825" spans="1:12" ht="13" hidden="1" x14ac:dyDescent="0.15">
      <c r="A825" s="46" t="s">
        <v>74</v>
      </c>
      <c r="B825" s="10">
        <v>0</v>
      </c>
      <c r="C825" s="10">
        <v>0</v>
      </c>
      <c r="D825" s="10">
        <v>0</v>
      </c>
      <c r="E825" s="10">
        <v>0</v>
      </c>
      <c r="F825" s="10">
        <v>0</v>
      </c>
      <c r="G825" s="10">
        <v>0</v>
      </c>
      <c r="H825" s="10">
        <v>0</v>
      </c>
      <c r="I825" s="10">
        <v>0</v>
      </c>
      <c r="J825" s="10">
        <v>1707.3</v>
      </c>
      <c r="K825" s="10">
        <v>4973.6499999999996</v>
      </c>
      <c r="L825" s="10">
        <f t="shared" si="61"/>
        <v>6680.95</v>
      </c>
    </row>
    <row r="826" spans="1:12" ht="13" hidden="1" x14ac:dyDescent="0.15">
      <c r="A826" s="46" t="s">
        <v>73</v>
      </c>
      <c r="B826" s="10">
        <v>0</v>
      </c>
      <c r="C826" s="10">
        <v>0</v>
      </c>
      <c r="D826" s="10">
        <v>0</v>
      </c>
      <c r="E826" s="10">
        <v>0</v>
      </c>
      <c r="F826" s="10">
        <v>0</v>
      </c>
      <c r="G826" s="10">
        <v>0</v>
      </c>
      <c r="H826" s="10">
        <v>0</v>
      </c>
      <c r="I826" s="10">
        <v>0</v>
      </c>
      <c r="J826" s="10">
        <v>7952.16</v>
      </c>
      <c r="K826" s="10">
        <v>-7952.16</v>
      </c>
      <c r="L826" s="10">
        <f t="shared" si="61"/>
        <v>0</v>
      </c>
    </row>
    <row r="827" spans="1:12" ht="13" hidden="1" x14ac:dyDescent="0.15">
      <c r="A827" s="46" t="s">
        <v>71</v>
      </c>
      <c r="B827" s="10">
        <v>0</v>
      </c>
      <c r="C827" s="10">
        <v>0</v>
      </c>
      <c r="D827" s="10">
        <v>0</v>
      </c>
      <c r="E827" s="10">
        <v>0</v>
      </c>
      <c r="F827" s="10">
        <v>0</v>
      </c>
      <c r="G827" s="10">
        <v>0</v>
      </c>
      <c r="H827" s="10">
        <v>0</v>
      </c>
      <c r="I827" s="10">
        <v>0</v>
      </c>
      <c r="J827" s="10">
        <v>14559.48</v>
      </c>
      <c r="K827" s="10">
        <v>27886.12</v>
      </c>
      <c r="L827" s="10">
        <f t="shared" si="61"/>
        <v>42445.599999999999</v>
      </c>
    </row>
    <row r="828" spans="1:12" ht="13" hidden="1" x14ac:dyDescent="0.15">
      <c r="A828" s="47" t="s">
        <v>225</v>
      </c>
      <c r="B828" s="16">
        <f t="shared" ref="B828:L828" si="62">SUM(B797:B827)</f>
        <v>0</v>
      </c>
      <c r="C828" s="16">
        <f t="shared" si="62"/>
        <v>0</v>
      </c>
      <c r="D828" s="16">
        <f t="shared" si="62"/>
        <v>0</v>
      </c>
      <c r="E828" s="16">
        <f t="shared" si="62"/>
        <v>0</v>
      </c>
      <c r="F828" s="16">
        <f t="shared" si="62"/>
        <v>0</v>
      </c>
      <c r="G828" s="16">
        <f t="shared" si="62"/>
        <v>0</v>
      </c>
      <c r="H828" s="16">
        <f t="shared" si="62"/>
        <v>0</v>
      </c>
      <c r="I828" s="16">
        <f t="shared" si="62"/>
        <v>0</v>
      </c>
      <c r="J828" s="16">
        <f t="shared" si="62"/>
        <v>297104.97999999992</v>
      </c>
      <c r="K828" s="16">
        <f t="shared" si="62"/>
        <v>442525.38000000006</v>
      </c>
      <c r="L828" s="16">
        <f t="shared" si="62"/>
        <v>739630.36</v>
      </c>
    </row>
    <row r="829" spans="1:12" ht="13" hidden="1" x14ac:dyDescent="0.15">
      <c r="A829" s="48" t="s">
        <v>226</v>
      </c>
      <c r="B829" s="16">
        <f t="shared" ref="B829:L829" si="63">SUM(B522,B555,B599,B630,B671,B700,B728,B766,B792,B795,B828)</f>
        <v>4827101.6000000006</v>
      </c>
      <c r="C829" s="16">
        <f t="shared" si="63"/>
        <v>4488163.8100000005</v>
      </c>
      <c r="D829" s="16">
        <f t="shared" si="63"/>
        <v>4447530.6100000003</v>
      </c>
      <c r="E829" s="16">
        <f t="shared" si="63"/>
        <v>5705865.2299999995</v>
      </c>
      <c r="F829" s="16">
        <f t="shared" si="63"/>
        <v>4949545.7799999993</v>
      </c>
      <c r="G829" s="16">
        <f t="shared" si="63"/>
        <v>6717778.2000000011</v>
      </c>
      <c r="H829" s="16">
        <f t="shared" si="63"/>
        <v>5061017.88</v>
      </c>
      <c r="I829" s="16">
        <f t="shared" si="63"/>
        <v>7249941.290000001</v>
      </c>
      <c r="J829" s="16">
        <f t="shared" si="63"/>
        <v>5562905.5199999996</v>
      </c>
      <c r="K829" s="16">
        <f t="shared" si="63"/>
        <v>2896461.4699999997</v>
      </c>
      <c r="L829" s="16">
        <f t="shared" si="63"/>
        <v>51906311.390000001</v>
      </c>
    </row>
    <row r="830" spans="1:12" ht="13" hidden="1" x14ac:dyDescent="0.15">
      <c r="A830" s="40" t="s">
        <v>227</v>
      </c>
      <c r="B830" s="7"/>
      <c r="C830" s="7"/>
      <c r="D830" s="7"/>
      <c r="E830" s="7"/>
      <c r="F830" s="7"/>
      <c r="G830" s="7"/>
      <c r="H830" s="7"/>
      <c r="I830" s="7"/>
      <c r="J830" s="7"/>
      <c r="K830" s="7"/>
      <c r="L830" s="7"/>
    </row>
    <row r="831" spans="1:12" ht="13" hidden="1" x14ac:dyDescent="0.15">
      <c r="A831" s="45" t="s">
        <v>228</v>
      </c>
      <c r="B831" s="7"/>
      <c r="C831" s="7"/>
      <c r="D831" s="7"/>
      <c r="E831" s="7"/>
      <c r="F831" s="7"/>
      <c r="G831" s="7"/>
      <c r="H831" s="7"/>
      <c r="I831" s="7"/>
      <c r="J831" s="7"/>
      <c r="K831" s="7"/>
      <c r="L831" s="7"/>
    </row>
    <row r="832" spans="1:12" ht="13" hidden="1" x14ac:dyDescent="0.15">
      <c r="A832" s="46" t="s">
        <v>129</v>
      </c>
      <c r="B832" s="10">
        <v>0</v>
      </c>
      <c r="C832" s="10">
        <v>0</v>
      </c>
      <c r="D832" s="10">
        <v>32382.45</v>
      </c>
      <c r="E832" s="10">
        <v>37850.79</v>
      </c>
      <c r="F832" s="10">
        <v>0</v>
      </c>
      <c r="G832" s="10">
        <v>0</v>
      </c>
      <c r="H832" s="10">
        <v>0</v>
      </c>
      <c r="I832" s="10">
        <v>0</v>
      </c>
      <c r="J832" s="10">
        <v>0</v>
      </c>
      <c r="K832" s="10">
        <v>0</v>
      </c>
      <c r="L832" s="10">
        <f t="shared" ref="L832:L874" si="64">SUM(B832:K832)</f>
        <v>70233.240000000005</v>
      </c>
    </row>
    <row r="833" spans="1:12" ht="13" hidden="1" x14ac:dyDescent="0.15">
      <c r="A833" s="46" t="s">
        <v>128</v>
      </c>
      <c r="B833" s="10">
        <v>3016.49</v>
      </c>
      <c r="C833" s="10">
        <v>0</v>
      </c>
      <c r="D833" s="10">
        <v>0</v>
      </c>
      <c r="E833" s="10">
        <v>0</v>
      </c>
      <c r="F833" s="10">
        <v>0</v>
      </c>
      <c r="G833" s="10">
        <v>0</v>
      </c>
      <c r="H833" s="10">
        <v>0</v>
      </c>
      <c r="I833" s="10">
        <v>0</v>
      </c>
      <c r="J833" s="10">
        <v>0</v>
      </c>
      <c r="K833" s="10">
        <v>0</v>
      </c>
      <c r="L833" s="10">
        <f t="shared" si="64"/>
        <v>3016.49</v>
      </c>
    </row>
    <row r="834" spans="1:12" ht="13" hidden="1" x14ac:dyDescent="0.15">
      <c r="A834" s="46" t="s">
        <v>127</v>
      </c>
      <c r="B834" s="10">
        <v>19564.650000000001</v>
      </c>
      <c r="C834" s="10">
        <v>23801.93</v>
      </c>
      <c r="D834" s="10">
        <v>31975.24</v>
      </c>
      <c r="E834" s="10">
        <v>16472.68</v>
      </c>
      <c r="F834" s="10">
        <v>0</v>
      </c>
      <c r="G834" s="10">
        <v>0</v>
      </c>
      <c r="H834" s="10">
        <v>0</v>
      </c>
      <c r="I834" s="10">
        <v>0</v>
      </c>
      <c r="J834" s="10">
        <v>0</v>
      </c>
      <c r="K834" s="10">
        <v>0</v>
      </c>
      <c r="L834" s="10">
        <f t="shared" si="64"/>
        <v>91814.5</v>
      </c>
    </row>
    <row r="835" spans="1:12" ht="13" hidden="1" x14ac:dyDescent="0.15">
      <c r="A835" s="46" t="s">
        <v>126</v>
      </c>
      <c r="B835" s="10">
        <v>89337.52</v>
      </c>
      <c r="C835" s="10">
        <v>97201.81</v>
      </c>
      <c r="D835" s="10">
        <v>81543.92</v>
      </c>
      <c r="E835" s="10">
        <v>12947.78</v>
      </c>
      <c r="F835" s="10">
        <v>0</v>
      </c>
      <c r="G835" s="10">
        <v>0</v>
      </c>
      <c r="H835" s="10">
        <v>0</v>
      </c>
      <c r="I835" s="10">
        <v>0</v>
      </c>
      <c r="J835" s="10">
        <v>0</v>
      </c>
      <c r="K835" s="10">
        <v>0</v>
      </c>
      <c r="L835" s="10">
        <f t="shared" si="64"/>
        <v>281031.03000000003</v>
      </c>
    </row>
    <row r="836" spans="1:12" ht="13" hidden="1" x14ac:dyDescent="0.15">
      <c r="A836" s="46" t="s">
        <v>125</v>
      </c>
      <c r="B836" s="10">
        <v>11496.6</v>
      </c>
      <c r="C836" s="10">
        <v>11872.62</v>
      </c>
      <c r="D836" s="10">
        <v>4161.7299999999996</v>
      </c>
      <c r="E836" s="10">
        <v>2954.99</v>
      </c>
      <c r="F836" s="10">
        <v>0</v>
      </c>
      <c r="G836" s="10">
        <v>0</v>
      </c>
      <c r="H836" s="10">
        <v>0</v>
      </c>
      <c r="I836" s="10">
        <v>0</v>
      </c>
      <c r="J836" s="10">
        <v>0</v>
      </c>
      <c r="K836" s="10">
        <v>0</v>
      </c>
      <c r="L836" s="10">
        <f t="shared" si="64"/>
        <v>30485.940000000002</v>
      </c>
    </row>
    <row r="837" spans="1:12" ht="13" hidden="1" x14ac:dyDescent="0.15">
      <c r="A837" s="46" t="s">
        <v>124</v>
      </c>
      <c r="B837" s="10">
        <v>0</v>
      </c>
      <c r="C837" s="10">
        <v>1921.84</v>
      </c>
      <c r="D837" s="10">
        <v>1967.58</v>
      </c>
      <c r="E837" s="10">
        <v>1472.08</v>
      </c>
      <c r="F837" s="10">
        <v>0</v>
      </c>
      <c r="G837" s="10">
        <v>0</v>
      </c>
      <c r="H837" s="10">
        <v>0</v>
      </c>
      <c r="I837" s="10">
        <v>0</v>
      </c>
      <c r="J837" s="10">
        <v>0</v>
      </c>
      <c r="K837" s="10">
        <v>0</v>
      </c>
      <c r="L837" s="10">
        <f t="shared" si="64"/>
        <v>5361.5</v>
      </c>
    </row>
    <row r="838" spans="1:12" ht="13" hidden="1" x14ac:dyDescent="0.15">
      <c r="A838" s="46" t="s">
        <v>123</v>
      </c>
      <c r="B838" s="10">
        <v>0</v>
      </c>
      <c r="C838" s="10">
        <v>18835.27</v>
      </c>
      <c r="D838" s="10">
        <v>21249.56</v>
      </c>
      <c r="E838" s="10">
        <v>14575.8</v>
      </c>
      <c r="F838" s="10">
        <v>0</v>
      </c>
      <c r="G838" s="10">
        <v>0</v>
      </c>
      <c r="H838" s="10">
        <v>0</v>
      </c>
      <c r="I838" s="10">
        <v>0</v>
      </c>
      <c r="J838" s="10">
        <v>0</v>
      </c>
      <c r="K838" s="10">
        <v>0</v>
      </c>
      <c r="L838" s="10">
        <f t="shared" si="64"/>
        <v>54660.630000000005</v>
      </c>
    </row>
    <row r="839" spans="1:12" ht="13" hidden="1" x14ac:dyDescent="0.15">
      <c r="A839" s="46" t="s">
        <v>122</v>
      </c>
      <c r="B839" s="10">
        <v>0</v>
      </c>
      <c r="C839" s="10">
        <v>-139.66999999999999</v>
      </c>
      <c r="D839" s="10">
        <v>0</v>
      </c>
      <c r="E839" s="10">
        <v>0</v>
      </c>
      <c r="F839" s="10">
        <v>0</v>
      </c>
      <c r="G839" s="10">
        <v>0</v>
      </c>
      <c r="H839" s="10">
        <v>0</v>
      </c>
      <c r="I839" s="10">
        <v>0</v>
      </c>
      <c r="J839" s="10">
        <v>0</v>
      </c>
      <c r="K839" s="10">
        <v>0</v>
      </c>
      <c r="L839" s="10">
        <f t="shared" si="64"/>
        <v>-139.66999999999999</v>
      </c>
    </row>
    <row r="840" spans="1:12" ht="13" hidden="1" x14ac:dyDescent="0.15">
      <c r="A840" s="46" t="s">
        <v>120</v>
      </c>
      <c r="B840" s="10">
        <v>567.19000000000005</v>
      </c>
      <c r="C840" s="10">
        <v>10.29</v>
      </c>
      <c r="D840" s="10">
        <v>767.62</v>
      </c>
      <c r="E840" s="10">
        <v>88.95</v>
      </c>
      <c r="F840" s="10">
        <v>0</v>
      </c>
      <c r="G840" s="10">
        <v>0</v>
      </c>
      <c r="H840" s="10">
        <v>0</v>
      </c>
      <c r="I840" s="10">
        <v>0</v>
      </c>
      <c r="J840" s="10">
        <v>0</v>
      </c>
      <c r="K840" s="10">
        <v>0</v>
      </c>
      <c r="L840" s="10">
        <f t="shared" si="64"/>
        <v>1434.05</v>
      </c>
    </row>
    <row r="841" spans="1:12" ht="13" hidden="1" x14ac:dyDescent="0.15">
      <c r="A841" s="46" t="s">
        <v>119</v>
      </c>
      <c r="B841" s="10">
        <v>573.77</v>
      </c>
      <c r="C841" s="10">
        <v>52.68</v>
      </c>
      <c r="D841" s="10">
        <v>226.2</v>
      </c>
      <c r="E841" s="10">
        <v>171.68</v>
      </c>
      <c r="F841" s="10">
        <v>0</v>
      </c>
      <c r="G841" s="10">
        <v>0</v>
      </c>
      <c r="H841" s="10">
        <v>0</v>
      </c>
      <c r="I841" s="10">
        <v>0</v>
      </c>
      <c r="J841" s="10">
        <v>0</v>
      </c>
      <c r="K841" s="10">
        <v>0</v>
      </c>
      <c r="L841" s="10">
        <f t="shared" si="64"/>
        <v>1024.33</v>
      </c>
    </row>
    <row r="842" spans="1:12" ht="13" hidden="1" x14ac:dyDescent="0.15">
      <c r="A842" s="46" t="s">
        <v>110</v>
      </c>
      <c r="B842" s="10">
        <v>1251.6300000000001</v>
      </c>
      <c r="C842" s="10">
        <v>-29.7</v>
      </c>
      <c r="D842" s="10">
        <v>0</v>
      </c>
      <c r="E842" s="10">
        <v>0</v>
      </c>
      <c r="F842" s="10">
        <v>0</v>
      </c>
      <c r="G842" s="10">
        <v>0</v>
      </c>
      <c r="H842" s="10">
        <v>0</v>
      </c>
      <c r="I842" s="10">
        <v>0</v>
      </c>
      <c r="J842" s="10">
        <v>0</v>
      </c>
      <c r="K842" s="10">
        <v>0</v>
      </c>
      <c r="L842" s="10">
        <f t="shared" si="64"/>
        <v>1221.93</v>
      </c>
    </row>
    <row r="843" spans="1:12" ht="13" hidden="1" x14ac:dyDescent="0.15">
      <c r="A843" s="46" t="s">
        <v>109</v>
      </c>
      <c r="B843" s="10">
        <v>0</v>
      </c>
      <c r="C843" s="10">
        <v>0</v>
      </c>
      <c r="D843" s="10">
        <v>1544.92</v>
      </c>
      <c r="E843" s="10">
        <v>0</v>
      </c>
      <c r="F843" s="10">
        <v>0</v>
      </c>
      <c r="G843" s="10">
        <v>0</v>
      </c>
      <c r="H843" s="10">
        <v>0</v>
      </c>
      <c r="I843" s="10">
        <v>0</v>
      </c>
      <c r="J843" s="10">
        <v>0</v>
      </c>
      <c r="K843" s="10">
        <v>0</v>
      </c>
      <c r="L843" s="10">
        <f t="shared" si="64"/>
        <v>1544.92</v>
      </c>
    </row>
    <row r="844" spans="1:12" ht="13" hidden="1" x14ac:dyDescent="0.15">
      <c r="A844" s="46" t="s">
        <v>107</v>
      </c>
      <c r="B844" s="10">
        <v>2585.39</v>
      </c>
      <c r="C844" s="10">
        <v>4619.07</v>
      </c>
      <c r="D844" s="10">
        <v>4696.3500000000004</v>
      </c>
      <c r="E844" s="10">
        <v>2489.34</v>
      </c>
      <c r="F844" s="10">
        <v>0</v>
      </c>
      <c r="G844" s="10">
        <v>0</v>
      </c>
      <c r="H844" s="10">
        <v>0</v>
      </c>
      <c r="I844" s="10">
        <v>0</v>
      </c>
      <c r="J844" s="10">
        <v>0</v>
      </c>
      <c r="K844" s="10">
        <v>0</v>
      </c>
      <c r="L844" s="10">
        <f t="shared" si="64"/>
        <v>14390.15</v>
      </c>
    </row>
    <row r="845" spans="1:12" ht="13" hidden="1" x14ac:dyDescent="0.15">
      <c r="A845" s="46" t="s">
        <v>106</v>
      </c>
      <c r="B845" s="10">
        <v>0</v>
      </c>
      <c r="C845" s="10">
        <v>0</v>
      </c>
      <c r="D845" s="10">
        <v>0</v>
      </c>
      <c r="E845" s="10">
        <v>59.22</v>
      </c>
      <c r="F845" s="10">
        <v>0</v>
      </c>
      <c r="G845" s="10">
        <v>0</v>
      </c>
      <c r="H845" s="10">
        <v>0</v>
      </c>
      <c r="I845" s="10">
        <v>0</v>
      </c>
      <c r="J845" s="10">
        <v>0</v>
      </c>
      <c r="K845" s="10">
        <v>0</v>
      </c>
      <c r="L845" s="10">
        <f t="shared" si="64"/>
        <v>59.22</v>
      </c>
    </row>
    <row r="846" spans="1:12" ht="13" hidden="1" x14ac:dyDescent="0.15">
      <c r="A846" s="46" t="s">
        <v>105</v>
      </c>
      <c r="B846" s="10">
        <v>11629.4</v>
      </c>
      <c r="C846" s="10">
        <v>1415.79</v>
      </c>
      <c r="D846" s="10">
        <v>1494.99</v>
      </c>
      <c r="E846" s="10">
        <v>5671.33</v>
      </c>
      <c r="F846" s="10">
        <v>0</v>
      </c>
      <c r="G846" s="10">
        <v>0</v>
      </c>
      <c r="H846" s="10">
        <v>0</v>
      </c>
      <c r="I846" s="10">
        <v>0</v>
      </c>
      <c r="J846" s="10">
        <v>0</v>
      </c>
      <c r="K846" s="10">
        <v>0</v>
      </c>
      <c r="L846" s="10">
        <f t="shared" si="64"/>
        <v>20211.509999999998</v>
      </c>
    </row>
    <row r="847" spans="1:12" ht="13" hidden="1" x14ac:dyDescent="0.15">
      <c r="A847" s="46" t="s">
        <v>104</v>
      </c>
      <c r="B847" s="10">
        <v>78.63</v>
      </c>
      <c r="C847" s="10">
        <v>0</v>
      </c>
      <c r="D847" s="10">
        <v>324.47000000000003</v>
      </c>
      <c r="E847" s="10">
        <v>148.94</v>
      </c>
      <c r="F847" s="10">
        <v>0</v>
      </c>
      <c r="G847" s="10">
        <v>0</v>
      </c>
      <c r="H847" s="10">
        <v>0</v>
      </c>
      <c r="I847" s="10">
        <v>0</v>
      </c>
      <c r="J847" s="10">
        <v>0</v>
      </c>
      <c r="K847" s="10">
        <v>0</v>
      </c>
      <c r="L847" s="10">
        <f t="shared" si="64"/>
        <v>552.04</v>
      </c>
    </row>
    <row r="848" spans="1:12" ht="13" hidden="1" x14ac:dyDescent="0.15">
      <c r="A848" s="46" t="s">
        <v>103</v>
      </c>
      <c r="B848" s="10">
        <v>0</v>
      </c>
      <c r="C848" s="10">
        <v>25.45</v>
      </c>
      <c r="D848" s="10">
        <v>41.26</v>
      </c>
      <c r="E848" s="10">
        <v>68.75</v>
      </c>
      <c r="F848" s="10">
        <v>0</v>
      </c>
      <c r="G848" s="10">
        <v>0</v>
      </c>
      <c r="H848" s="10">
        <v>0</v>
      </c>
      <c r="I848" s="10">
        <v>0</v>
      </c>
      <c r="J848" s="10">
        <v>0</v>
      </c>
      <c r="K848" s="10">
        <v>0</v>
      </c>
      <c r="L848" s="10">
        <f t="shared" si="64"/>
        <v>135.45999999999998</v>
      </c>
    </row>
    <row r="849" spans="1:12" ht="13" hidden="1" x14ac:dyDescent="0.15">
      <c r="A849" s="46" t="s">
        <v>102</v>
      </c>
      <c r="B849" s="10">
        <v>4027.16</v>
      </c>
      <c r="C849" s="10">
        <v>4084.05</v>
      </c>
      <c r="D849" s="10">
        <v>2180.67</v>
      </c>
      <c r="E849" s="10">
        <v>2694.37</v>
      </c>
      <c r="F849" s="10">
        <v>0</v>
      </c>
      <c r="G849" s="10">
        <v>0</v>
      </c>
      <c r="H849" s="10">
        <v>0</v>
      </c>
      <c r="I849" s="10">
        <v>0</v>
      </c>
      <c r="J849" s="10">
        <v>0</v>
      </c>
      <c r="K849" s="10">
        <v>0</v>
      </c>
      <c r="L849" s="10">
        <f t="shared" si="64"/>
        <v>12986.25</v>
      </c>
    </row>
    <row r="850" spans="1:12" ht="13" hidden="1" x14ac:dyDescent="0.15">
      <c r="A850" s="46" t="s">
        <v>199</v>
      </c>
      <c r="B850" s="10">
        <v>0</v>
      </c>
      <c r="C850" s="10">
        <v>0</v>
      </c>
      <c r="D850" s="10">
        <v>0</v>
      </c>
      <c r="E850" s="10">
        <v>4000</v>
      </c>
      <c r="F850" s="10">
        <v>0</v>
      </c>
      <c r="G850" s="10">
        <v>0</v>
      </c>
      <c r="H850" s="10">
        <v>0</v>
      </c>
      <c r="I850" s="10">
        <v>0</v>
      </c>
      <c r="J850" s="10">
        <v>0</v>
      </c>
      <c r="K850" s="10">
        <v>0</v>
      </c>
      <c r="L850" s="10">
        <f t="shared" si="64"/>
        <v>4000</v>
      </c>
    </row>
    <row r="851" spans="1:12" ht="13" hidden="1" x14ac:dyDescent="0.15">
      <c r="A851" s="46" t="s">
        <v>100</v>
      </c>
      <c r="B851" s="10">
        <v>0</v>
      </c>
      <c r="C851" s="10">
        <v>0</v>
      </c>
      <c r="D851" s="10">
        <v>164.9</v>
      </c>
      <c r="E851" s="10">
        <v>-160.77000000000001</v>
      </c>
      <c r="F851" s="10">
        <v>0</v>
      </c>
      <c r="G851" s="10">
        <v>0</v>
      </c>
      <c r="H851" s="10">
        <v>0</v>
      </c>
      <c r="I851" s="10">
        <v>0</v>
      </c>
      <c r="J851" s="10">
        <v>0</v>
      </c>
      <c r="K851" s="10">
        <v>0</v>
      </c>
      <c r="L851" s="10">
        <f t="shared" si="64"/>
        <v>4.1299999999999955</v>
      </c>
    </row>
    <row r="852" spans="1:12" ht="13" hidden="1" x14ac:dyDescent="0.15">
      <c r="A852" s="46" t="s">
        <v>201</v>
      </c>
      <c r="B852" s="10">
        <v>0</v>
      </c>
      <c r="C852" s="10">
        <v>1467.64</v>
      </c>
      <c r="D852" s="10">
        <v>2638.1</v>
      </c>
      <c r="E852" s="10">
        <v>1247.8699999999999</v>
      </c>
      <c r="F852" s="10">
        <v>0</v>
      </c>
      <c r="G852" s="10">
        <v>0</v>
      </c>
      <c r="H852" s="10">
        <v>0</v>
      </c>
      <c r="I852" s="10">
        <v>0</v>
      </c>
      <c r="J852" s="10">
        <v>0</v>
      </c>
      <c r="K852" s="10">
        <v>0</v>
      </c>
      <c r="L852" s="10">
        <f t="shared" si="64"/>
        <v>5353.61</v>
      </c>
    </row>
    <row r="853" spans="1:12" ht="13" hidden="1" x14ac:dyDescent="0.15">
      <c r="A853" s="46" t="s">
        <v>99</v>
      </c>
      <c r="B853" s="10">
        <v>10</v>
      </c>
      <c r="C853" s="10">
        <v>0</v>
      </c>
      <c r="D853" s="10">
        <v>705</v>
      </c>
      <c r="E853" s="10">
        <v>0</v>
      </c>
      <c r="F853" s="10">
        <v>0</v>
      </c>
      <c r="G853" s="10">
        <v>0</v>
      </c>
      <c r="H853" s="10">
        <v>0</v>
      </c>
      <c r="I853" s="10">
        <v>0</v>
      </c>
      <c r="J853" s="10">
        <v>0</v>
      </c>
      <c r="K853" s="10">
        <v>0</v>
      </c>
      <c r="L853" s="10">
        <f t="shared" si="64"/>
        <v>715</v>
      </c>
    </row>
    <row r="854" spans="1:12" ht="13" hidden="1" x14ac:dyDescent="0.15">
      <c r="A854" s="46" t="s">
        <v>132</v>
      </c>
      <c r="B854" s="10">
        <v>0</v>
      </c>
      <c r="C854" s="10">
        <v>728.04</v>
      </c>
      <c r="D854" s="10">
        <v>394.45</v>
      </c>
      <c r="E854" s="10">
        <v>365</v>
      </c>
      <c r="F854" s="10">
        <v>0</v>
      </c>
      <c r="G854" s="10">
        <v>0</v>
      </c>
      <c r="H854" s="10">
        <v>0</v>
      </c>
      <c r="I854" s="10">
        <v>0</v>
      </c>
      <c r="J854" s="10">
        <v>0</v>
      </c>
      <c r="K854" s="10">
        <v>0</v>
      </c>
      <c r="L854" s="10">
        <f t="shared" si="64"/>
        <v>1487.49</v>
      </c>
    </row>
    <row r="855" spans="1:12" ht="13" hidden="1" x14ac:dyDescent="0.15">
      <c r="A855" s="46" t="s">
        <v>98</v>
      </c>
      <c r="B855" s="10">
        <v>109816.73</v>
      </c>
      <c r="C855" s="10">
        <v>0</v>
      </c>
      <c r="D855" s="10">
        <v>120</v>
      </c>
      <c r="E855" s="10">
        <v>0</v>
      </c>
      <c r="F855" s="10">
        <v>0</v>
      </c>
      <c r="G855" s="10">
        <v>0</v>
      </c>
      <c r="H855" s="10">
        <v>0</v>
      </c>
      <c r="I855" s="10">
        <v>0</v>
      </c>
      <c r="J855" s="10">
        <v>0</v>
      </c>
      <c r="K855" s="10">
        <v>0</v>
      </c>
      <c r="L855" s="10">
        <f t="shared" si="64"/>
        <v>109936.73</v>
      </c>
    </row>
    <row r="856" spans="1:12" ht="13" hidden="1" x14ac:dyDescent="0.15">
      <c r="A856" s="46" t="s">
        <v>96</v>
      </c>
      <c r="B856" s="10">
        <v>0</v>
      </c>
      <c r="C856" s="10">
        <v>0</v>
      </c>
      <c r="D856" s="10">
        <v>23915.81</v>
      </c>
      <c r="E856" s="10">
        <v>2147.06</v>
      </c>
      <c r="F856" s="10">
        <v>0</v>
      </c>
      <c r="G856" s="10">
        <v>0</v>
      </c>
      <c r="H856" s="10">
        <v>0</v>
      </c>
      <c r="I856" s="10">
        <v>0</v>
      </c>
      <c r="J856" s="10">
        <v>0</v>
      </c>
      <c r="K856" s="10">
        <v>0</v>
      </c>
      <c r="L856" s="10">
        <f t="shared" si="64"/>
        <v>26062.870000000003</v>
      </c>
    </row>
    <row r="857" spans="1:12" ht="13" hidden="1" x14ac:dyDescent="0.15">
      <c r="A857" s="46" t="s">
        <v>95</v>
      </c>
      <c r="B857" s="10">
        <v>0</v>
      </c>
      <c r="C857" s="10">
        <v>394.21</v>
      </c>
      <c r="D857" s="10">
        <v>252.09</v>
      </c>
      <c r="E857" s="10">
        <v>138.43</v>
      </c>
      <c r="F857" s="10">
        <v>0</v>
      </c>
      <c r="G857" s="10">
        <v>0</v>
      </c>
      <c r="H857" s="10">
        <v>0</v>
      </c>
      <c r="I857" s="10">
        <v>0</v>
      </c>
      <c r="J857" s="10">
        <v>0</v>
      </c>
      <c r="K857" s="10">
        <v>0</v>
      </c>
      <c r="L857" s="10">
        <f t="shared" si="64"/>
        <v>784.73</v>
      </c>
    </row>
    <row r="858" spans="1:12" ht="13" hidden="1" x14ac:dyDescent="0.15">
      <c r="A858" s="46" t="s">
        <v>94</v>
      </c>
      <c r="B858" s="10">
        <v>277.02</v>
      </c>
      <c r="C858" s="10">
        <v>403.34</v>
      </c>
      <c r="D858" s="10">
        <v>825.48</v>
      </c>
      <c r="E858" s="10">
        <v>391.12</v>
      </c>
      <c r="F858" s="10">
        <v>0</v>
      </c>
      <c r="G858" s="10">
        <v>0</v>
      </c>
      <c r="H858" s="10">
        <v>0</v>
      </c>
      <c r="I858" s="10">
        <v>0</v>
      </c>
      <c r="J858" s="10">
        <v>0</v>
      </c>
      <c r="K858" s="10">
        <v>0</v>
      </c>
      <c r="L858" s="10">
        <f t="shared" si="64"/>
        <v>1896.96</v>
      </c>
    </row>
    <row r="859" spans="1:12" ht="13" hidden="1" x14ac:dyDescent="0.15">
      <c r="A859" s="46" t="s">
        <v>93</v>
      </c>
      <c r="B859" s="10">
        <v>6431.22</v>
      </c>
      <c r="C859" s="10">
        <v>4906.7</v>
      </c>
      <c r="D859" s="10">
        <v>6784.35</v>
      </c>
      <c r="E859" s="10">
        <v>11691.46</v>
      </c>
      <c r="F859" s="10">
        <v>0</v>
      </c>
      <c r="G859" s="10">
        <v>0</v>
      </c>
      <c r="H859" s="10">
        <v>0</v>
      </c>
      <c r="I859" s="10">
        <v>0</v>
      </c>
      <c r="J859" s="10">
        <v>0</v>
      </c>
      <c r="K859" s="10">
        <v>0</v>
      </c>
      <c r="L859" s="10">
        <f t="shared" si="64"/>
        <v>29813.73</v>
      </c>
    </row>
    <row r="860" spans="1:12" ht="13" hidden="1" x14ac:dyDescent="0.15">
      <c r="A860" s="46" t="s">
        <v>91</v>
      </c>
      <c r="B860" s="10">
        <v>7092.54</v>
      </c>
      <c r="C860" s="10">
        <v>5843.18</v>
      </c>
      <c r="D860" s="10">
        <v>10510.86</v>
      </c>
      <c r="E860" s="10">
        <v>6118.79</v>
      </c>
      <c r="F860" s="10">
        <v>0</v>
      </c>
      <c r="G860" s="10">
        <v>0</v>
      </c>
      <c r="H860" s="10">
        <v>0</v>
      </c>
      <c r="I860" s="10">
        <v>0</v>
      </c>
      <c r="J860" s="10">
        <v>0</v>
      </c>
      <c r="K860" s="10">
        <v>0</v>
      </c>
      <c r="L860" s="10">
        <f t="shared" si="64"/>
        <v>29565.370000000003</v>
      </c>
    </row>
    <row r="861" spans="1:12" ht="13" hidden="1" x14ac:dyDescent="0.15">
      <c r="A861" s="46" t="s">
        <v>90</v>
      </c>
      <c r="B861" s="10">
        <v>6610.27</v>
      </c>
      <c r="C861" s="10">
        <v>2977.62</v>
      </c>
      <c r="D861" s="10">
        <v>8201.7099999999991</v>
      </c>
      <c r="E861" s="10">
        <v>3962.48</v>
      </c>
      <c r="F861" s="10">
        <v>0</v>
      </c>
      <c r="G861" s="10">
        <v>0</v>
      </c>
      <c r="H861" s="10">
        <v>0</v>
      </c>
      <c r="I861" s="10">
        <v>0</v>
      </c>
      <c r="J861" s="10">
        <v>0</v>
      </c>
      <c r="K861" s="10">
        <v>0</v>
      </c>
      <c r="L861" s="10">
        <f t="shared" si="64"/>
        <v>21752.079999999998</v>
      </c>
    </row>
    <row r="862" spans="1:12" ht="13" hidden="1" x14ac:dyDescent="0.15">
      <c r="A862" s="46" t="s">
        <v>89</v>
      </c>
      <c r="B862" s="10">
        <v>-3862.81</v>
      </c>
      <c r="C862" s="10">
        <v>0</v>
      </c>
      <c r="D862" s="10">
        <v>522.41</v>
      </c>
      <c r="E862" s="10">
        <v>219.69</v>
      </c>
      <c r="F862" s="10">
        <v>0</v>
      </c>
      <c r="G862" s="10">
        <v>0</v>
      </c>
      <c r="H862" s="10">
        <v>0</v>
      </c>
      <c r="I862" s="10">
        <v>0</v>
      </c>
      <c r="J862" s="10">
        <v>0</v>
      </c>
      <c r="K862" s="10">
        <v>0</v>
      </c>
      <c r="L862" s="10">
        <f t="shared" si="64"/>
        <v>-3120.71</v>
      </c>
    </row>
    <row r="863" spans="1:12" ht="13" hidden="1" x14ac:dyDescent="0.15">
      <c r="A863" s="46" t="s">
        <v>88</v>
      </c>
      <c r="B863" s="10">
        <v>1533.62</v>
      </c>
      <c r="C863" s="10">
        <v>663.81</v>
      </c>
      <c r="D863" s="10">
        <v>2876.85</v>
      </c>
      <c r="E863" s="10">
        <v>1954.35</v>
      </c>
      <c r="F863" s="10">
        <v>0</v>
      </c>
      <c r="G863" s="10">
        <v>0</v>
      </c>
      <c r="H863" s="10">
        <v>0</v>
      </c>
      <c r="I863" s="10">
        <v>0</v>
      </c>
      <c r="J863" s="10">
        <v>0</v>
      </c>
      <c r="K863" s="10">
        <v>0</v>
      </c>
      <c r="L863" s="10">
        <f t="shared" si="64"/>
        <v>7028.6299999999992</v>
      </c>
    </row>
    <row r="864" spans="1:12" ht="13" hidden="1" x14ac:dyDescent="0.15">
      <c r="A864" s="46" t="s">
        <v>86</v>
      </c>
      <c r="B864" s="10">
        <v>3803.08</v>
      </c>
      <c r="C864" s="10">
        <v>436.87</v>
      </c>
      <c r="D864" s="10">
        <v>1019.28</v>
      </c>
      <c r="E864" s="10">
        <v>795.21</v>
      </c>
      <c r="F864" s="10">
        <v>0</v>
      </c>
      <c r="G864" s="10">
        <v>0</v>
      </c>
      <c r="H864" s="10">
        <v>0</v>
      </c>
      <c r="I864" s="10">
        <v>0</v>
      </c>
      <c r="J864" s="10">
        <v>0</v>
      </c>
      <c r="K864" s="10">
        <v>0</v>
      </c>
      <c r="L864" s="10">
        <f t="shared" si="64"/>
        <v>6054.44</v>
      </c>
    </row>
    <row r="865" spans="1:12" ht="13" hidden="1" x14ac:dyDescent="0.15">
      <c r="A865" s="46" t="s">
        <v>85</v>
      </c>
      <c r="B865" s="10">
        <v>10150.83</v>
      </c>
      <c r="C865" s="10">
        <v>778.28</v>
      </c>
      <c r="D865" s="10">
        <v>10288.61</v>
      </c>
      <c r="E865" s="10">
        <v>3238.7</v>
      </c>
      <c r="F865" s="10">
        <v>0</v>
      </c>
      <c r="G865" s="10">
        <v>0</v>
      </c>
      <c r="H865" s="10">
        <v>0</v>
      </c>
      <c r="I865" s="10">
        <v>0</v>
      </c>
      <c r="J865" s="10">
        <v>0</v>
      </c>
      <c r="K865" s="10">
        <v>0</v>
      </c>
      <c r="L865" s="10">
        <f t="shared" si="64"/>
        <v>24456.420000000002</v>
      </c>
    </row>
    <row r="866" spans="1:12" ht="13" hidden="1" x14ac:dyDescent="0.15">
      <c r="A866" s="46" t="s">
        <v>84</v>
      </c>
      <c r="B866" s="10">
        <v>379.43</v>
      </c>
      <c r="C866" s="10">
        <v>539.64</v>
      </c>
      <c r="D866" s="10">
        <v>557.46</v>
      </c>
      <c r="E866" s="10">
        <v>191.65</v>
      </c>
      <c r="F866" s="10">
        <v>0</v>
      </c>
      <c r="G866" s="10">
        <v>0</v>
      </c>
      <c r="H866" s="10">
        <v>0</v>
      </c>
      <c r="I866" s="10">
        <v>0</v>
      </c>
      <c r="J866" s="10">
        <v>0</v>
      </c>
      <c r="K866" s="10">
        <v>0</v>
      </c>
      <c r="L866" s="10">
        <f t="shared" si="64"/>
        <v>1668.18</v>
      </c>
    </row>
    <row r="867" spans="1:12" ht="13" hidden="1" x14ac:dyDescent="0.15">
      <c r="A867" s="46" t="s">
        <v>83</v>
      </c>
      <c r="B867" s="10">
        <v>80919.16</v>
      </c>
      <c r="C867" s="10">
        <v>77460.59</v>
      </c>
      <c r="D867" s="10">
        <v>65411.64</v>
      </c>
      <c r="E867" s="10">
        <v>15710.37</v>
      </c>
      <c r="F867" s="10">
        <v>0</v>
      </c>
      <c r="G867" s="10">
        <v>0</v>
      </c>
      <c r="H867" s="10">
        <v>0</v>
      </c>
      <c r="I867" s="10">
        <v>0</v>
      </c>
      <c r="J867" s="10">
        <v>0</v>
      </c>
      <c r="K867" s="10">
        <v>0</v>
      </c>
      <c r="L867" s="10">
        <f t="shared" si="64"/>
        <v>239501.76</v>
      </c>
    </row>
    <row r="868" spans="1:12" ht="13" hidden="1" x14ac:dyDescent="0.15">
      <c r="A868" s="46" t="s">
        <v>82</v>
      </c>
      <c r="B868" s="10">
        <v>76354.62</v>
      </c>
      <c r="C868" s="10">
        <v>84331.55</v>
      </c>
      <c r="D868" s="10">
        <v>91276.27</v>
      </c>
      <c r="E868" s="10">
        <v>55343.85</v>
      </c>
      <c r="F868" s="10">
        <v>75.28</v>
      </c>
      <c r="G868" s="10">
        <v>0</v>
      </c>
      <c r="H868" s="10">
        <v>0</v>
      </c>
      <c r="I868" s="10">
        <v>0</v>
      </c>
      <c r="J868" s="10">
        <v>0</v>
      </c>
      <c r="K868" s="10">
        <v>0</v>
      </c>
      <c r="L868" s="10">
        <f t="shared" si="64"/>
        <v>307381.57</v>
      </c>
    </row>
    <row r="869" spans="1:12" ht="13" hidden="1" x14ac:dyDescent="0.15">
      <c r="A869" s="46" t="s">
        <v>81</v>
      </c>
      <c r="B869" s="10">
        <v>0</v>
      </c>
      <c r="C869" s="10">
        <v>14765.55</v>
      </c>
      <c r="D869" s="10">
        <v>18183.310000000001</v>
      </c>
      <c r="E869" s="10">
        <v>10753.87</v>
      </c>
      <c r="F869" s="10">
        <v>0</v>
      </c>
      <c r="G869" s="10">
        <v>0</v>
      </c>
      <c r="H869" s="10">
        <v>0</v>
      </c>
      <c r="I869" s="10">
        <v>0</v>
      </c>
      <c r="J869" s="10">
        <v>0</v>
      </c>
      <c r="K869" s="10">
        <v>0</v>
      </c>
      <c r="L869" s="10">
        <f t="shared" si="64"/>
        <v>43702.73</v>
      </c>
    </row>
    <row r="870" spans="1:12" ht="13" hidden="1" x14ac:dyDescent="0.15">
      <c r="A870" s="46" t="s">
        <v>76</v>
      </c>
      <c r="B870" s="10">
        <v>4769.24</v>
      </c>
      <c r="C870" s="10">
        <v>0</v>
      </c>
      <c r="D870" s="10">
        <v>0</v>
      </c>
      <c r="E870" s="10">
        <v>0</v>
      </c>
      <c r="F870" s="10">
        <v>0</v>
      </c>
      <c r="G870" s="10">
        <v>0</v>
      </c>
      <c r="H870" s="10">
        <v>0</v>
      </c>
      <c r="I870" s="10">
        <v>0</v>
      </c>
      <c r="J870" s="10">
        <v>0</v>
      </c>
      <c r="K870" s="10">
        <v>0</v>
      </c>
      <c r="L870" s="10">
        <f t="shared" si="64"/>
        <v>4769.24</v>
      </c>
    </row>
    <row r="871" spans="1:12" ht="13" hidden="1" x14ac:dyDescent="0.15">
      <c r="A871" s="46" t="s">
        <v>75</v>
      </c>
      <c r="B871" s="10">
        <v>366343.02</v>
      </c>
      <c r="C871" s="10">
        <v>399002.87</v>
      </c>
      <c r="D871" s="10">
        <v>357648.16</v>
      </c>
      <c r="E871" s="10">
        <v>25997.61</v>
      </c>
      <c r="F871" s="10">
        <v>0</v>
      </c>
      <c r="G871" s="10">
        <v>0</v>
      </c>
      <c r="H871" s="10">
        <v>0</v>
      </c>
      <c r="I871" s="10">
        <v>0</v>
      </c>
      <c r="J871" s="10">
        <v>0</v>
      </c>
      <c r="K871" s="10">
        <v>0</v>
      </c>
      <c r="L871" s="10">
        <f t="shared" si="64"/>
        <v>1148991.6600000001</v>
      </c>
    </row>
    <row r="872" spans="1:12" ht="13" hidden="1" x14ac:dyDescent="0.15">
      <c r="A872" s="46" t="s">
        <v>74</v>
      </c>
      <c r="B872" s="10">
        <v>0</v>
      </c>
      <c r="C872" s="10">
        <v>14447.55</v>
      </c>
      <c r="D872" s="10">
        <v>0</v>
      </c>
      <c r="E872" s="10">
        <v>0</v>
      </c>
      <c r="F872" s="10">
        <v>0</v>
      </c>
      <c r="G872" s="10">
        <v>0</v>
      </c>
      <c r="H872" s="10">
        <v>0</v>
      </c>
      <c r="I872" s="10">
        <v>0</v>
      </c>
      <c r="J872" s="10">
        <v>0</v>
      </c>
      <c r="K872" s="10">
        <v>0</v>
      </c>
      <c r="L872" s="10">
        <f t="shared" si="64"/>
        <v>14447.55</v>
      </c>
    </row>
    <row r="873" spans="1:12" ht="13" hidden="1" x14ac:dyDescent="0.15">
      <c r="A873" s="46" t="s">
        <v>73</v>
      </c>
      <c r="B873" s="10">
        <v>17772.53</v>
      </c>
      <c r="C873" s="10">
        <v>7193.51</v>
      </c>
      <c r="D873" s="10">
        <v>-408.09</v>
      </c>
      <c r="E873" s="10">
        <v>-1940.85</v>
      </c>
      <c r="F873" s="10">
        <v>0</v>
      </c>
      <c r="G873" s="10">
        <v>0</v>
      </c>
      <c r="H873" s="10">
        <v>0</v>
      </c>
      <c r="I873" s="10">
        <v>0</v>
      </c>
      <c r="J873" s="10">
        <v>0</v>
      </c>
      <c r="K873" s="10">
        <v>0</v>
      </c>
      <c r="L873" s="10">
        <f t="shared" si="64"/>
        <v>22617.100000000002</v>
      </c>
    </row>
    <row r="874" spans="1:12" ht="13" hidden="1" x14ac:dyDescent="0.15">
      <c r="A874" s="46" t="s">
        <v>71</v>
      </c>
      <c r="B874" s="10">
        <v>374699.11</v>
      </c>
      <c r="C874" s="10">
        <v>396248.63</v>
      </c>
      <c r="D874" s="10">
        <v>453634.19</v>
      </c>
      <c r="E874" s="10">
        <v>256424.72</v>
      </c>
      <c r="F874" s="10">
        <v>0</v>
      </c>
      <c r="G874" s="10">
        <v>0</v>
      </c>
      <c r="H874" s="10">
        <v>0</v>
      </c>
      <c r="I874" s="10">
        <v>0</v>
      </c>
      <c r="J874" s="10">
        <v>0</v>
      </c>
      <c r="K874" s="10">
        <v>0</v>
      </c>
      <c r="L874" s="10">
        <f t="shared" si="64"/>
        <v>1481006.65</v>
      </c>
    </row>
    <row r="875" spans="1:12" ht="13" hidden="1" x14ac:dyDescent="0.15">
      <c r="A875" s="47" t="s">
        <v>229</v>
      </c>
      <c r="B875" s="16">
        <f t="shared" ref="B875:L875" si="65">SUM(B832:B874)</f>
        <v>1207228.04</v>
      </c>
      <c r="C875" s="16">
        <f t="shared" si="65"/>
        <v>1176261.01</v>
      </c>
      <c r="D875" s="16">
        <f t="shared" si="65"/>
        <v>1240079.8</v>
      </c>
      <c r="E875" s="16">
        <f t="shared" si="65"/>
        <v>496257.30999999994</v>
      </c>
      <c r="F875" s="16">
        <f t="shared" si="65"/>
        <v>75.28</v>
      </c>
      <c r="G875" s="16">
        <f t="shared" si="65"/>
        <v>0</v>
      </c>
      <c r="H875" s="16">
        <f t="shared" si="65"/>
        <v>0</v>
      </c>
      <c r="I875" s="16">
        <f t="shared" si="65"/>
        <v>0</v>
      </c>
      <c r="J875" s="16">
        <f t="shared" si="65"/>
        <v>0</v>
      </c>
      <c r="K875" s="16">
        <f t="shared" si="65"/>
        <v>0</v>
      </c>
      <c r="L875" s="16">
        <f t="shared" si="65"/>
        <v>4119901.44</v>
      </c>
    </row>
    <row r="876" spans="1:12" ht="13" hidden="1" x14ac:dyDescent="0.15">
      <c r="A876" s="45" t="s">
        <v>230</v>
      </c>
      <c r="B876" s="7"/>
      <c r="C876" s="7"/>
      <c r="D876" s="7"/>
      <c r="E876" s="7"/>
      <c r="F876" s="7"/>
      <c r="G876" s="7"/>
      <c r="H876" s="7"/>
      <c r="I876" s="7"/>
      <c r="J876" s="7"/>
      <c r="K876" s="7"/>
      <c r="L876" s="7"/>
    </row>
    <row r="877" spans="1:12" ht="13" hidden="1" x14ac:dyDescent="0.15">
      <c r="A877" s="46" t="s">
        <v>129</v>
      </c>
      <c r="B877" s="10">
        <v>0</v>
      </c>
      <c r="C877" s="10">
        <v>0</v>
      </c>
      <c r="D877" s="10">
        <v>27787.09</v>
      </c>
      <c r="E877" s="10">
        <v>33152.959999999999</v>
      </c>
      <c r="F877" s="10">
        <v>0</v>
      </c>
      <c r="G877" s="10">
        <v>0</v>
      </c>
      <c r="H877" s="10">
        <v>0</v>
      </c>
      <c r="I877" s="10">
        <v>0</v>
      </c>
      <c r="J877" s="10">
        <v>0</v>
      </c>
      <c r="K877" s="10">
        <v>0</v>
      </c>
      <c r="L877" s="10">
        <f t="shared" ref="L877:L914" si="66">SUM(B877:K877)</f>
        <v>60940.05</v>
      </c>
    </row>
    <row r="878" spans="1:12" ht="13" hidden="1" x14ac:dyDescent="0.15">
      <c r="A878" s="46" t="s">
        <v>128</v>
      </c>
      <c r="B878" s="10">
        <v>3447.42</v>
      </c>
      <c r="C878" s="10">
        <v>0</v>
      </c>
      <c r="D878" s="10">
        <v>0</v>
      </c>
      <c r="E878" s="10">
        <v>0</v>
      </c>
      <c r="F878" s="10">
        <v>0</v>
      </c>
      <c r="G878" s="10">
        <v>0</v>
      </c>
      <c r="H878" s="10">
        <v>0</v>
      </c>
      <c r="I878" s="10">
        <v>0</v>
      </c>
      <c r="J878" s="10">
        <v>0</v>
      </c>
      <c r="K878" s="10">
        <v>0</v>
      </c>
      <c r="L878" s="10">
        <f t="shared" si="66"/>
        <v>3447.42</v>
      </c>
    </row>
    <row r="879" spans="1:12" ht="13" hidden="1" x14ac:dyDescent="0.15">
      <c r="A879" s="46" t="s">
        <v>127</v>
      </c>
      <c r="B879" s="10">
        <v>22359.599999999999</v>
      </c>
      <c r="C879" s="10">
        <v>24081.95</v>
      </c>
      <c r="D879" s="10">
        <v>29315.19</v>
      </c>
      <c r="E879" s="10">
        <v>14806.13</v>
      </c>
      <c r="F879" s="10">
        <v>0</v>
      </c>
      <c r="G879" s="10">
        <v>0</v>
      </c>
      <c r="H879" s="10">
        <v>0</v>
      </c>
      <c r="I879" s="10">
        <v>0</v>
      </c>
      <c r="J879" s="10">
        <v>0</v>
      </c>
      <c r="K879" s="10">
        <v>0</v>
      </c>
      <c r="L879" s="10">
        <f t="shared" si="66"/>
        <v>90562.87000000001</v>
      </c>
    </row>
    <row r="880" spans="1:12" ht="13" hidden="1" x14ac:dyDescent="0.15">
      <c r="A880" s="46" t="s">
        <v>126</v>
      </c>
      <c r="B880" s="10">
        <v>95780.78</v>
      </c>
      <c r="C880" s="10">
        <v>103104.64</v>
      </c>
      <c r="D880" s="10">
        <v>80693.02</v>
      </c>
      <c r="E880" s="10">
        <v>16084.76</v>
      </c>
      <c r="F880" s="10">
        <v>0</v>
      </c>
      <c r="G880" s="10">
        <v>0</v>
      </c>
      <c r="H880" s="10">
        <v>0</v>
      </c>
      <c r="I880" s="10">
        <v>0</v>
      </c>
      <c r="J880" s="10">
        <v>0</v>
      </c>
      <c r="K880" s="10">
        <v>0</v>
      </c>
      <c r="L880" s="10">
        <f t="shared" si="66"/>
        <v>295663.2</v>
      </c>
    </row>
    <row r="881" spans="1:12" ht="13" hidden="1" x14ac:dyDescent="0.15">
      <c r="A881" s="46" t="s">
        <v>125</v>
      </c>
      <c r="B881" s="10">
        <v>10059.530000000001</v>
      </c>
      <c r="C881" s="10">
        <v>8809.77</v>
      </c>
      <c r="D881" s="10">
        <v>2913.21</v>
      </c>
      <c r="E881" s="10">
        <v>2574.2600000000002</v>
      </c>
      <c r="F881" s="10">
        <v>0</v>
      </c>
      <c r="G881" s="10">
        <v>0</v>
      </c>
      <c r="H881" s="10">
        <v>0</v>
      </c>
      <c r="I881" s="10">
        <v>0</v>
      </c>
      <c r="J881" s="10">
        <v>0</v>
      </c>
      <c r="K881" s="10">
        <v>0</v>
      </c>
      <c r="L881" s="10">
        <f t="shared" si="66"/>
        <v>24356.770000000004</v>
      </c>
    </row>
    <row r="882" spans="1:12" ht="13" hidden="1" x14ac:dyDescent="0.15">
      <c r="A882" s="46" t="s">
        <v>124</v>
      </c>
      <c r="B882" s="10">
        <v>0</v>
      </c>
      <c r="C882" s="10">
        <v>356.63</v>
      </c>
      <c r="D882" s="10">
        <v>363</v>
      </c>
      <c r="E882" s="10">
        <v>242</v>
      </c>
      <c r="F882" s="10">
        <v>0</v>
      </c>
      <c r="G882" s="10">
        <v>0</v>
      </c>
      <c r="H882" s="10">
        <v>0</v>
      </c>
      <c r="I882" s="10">
        <v>0</v>
      </c>
      <c r="J882" s="10">
        <v>0</v>
      </c>
      <c r="K882" s="10">
        <v>0</v>
      </c>
      <c r="L882" s="10">
        <f t="shared" si="66"/>
        <v>961.63</v>
      </c>
    </row>
    <row r="883" spans="1:12" ht="13" hidden="1" x14ac:dyDescent="0.15">
      <c r="A883" s="46" t="s">
        <v>123</v>
      </c>
      <c r="B883" s="10">
        <v>0</v>
      </c>
      <c r="C883" s="10">
        <v>18857.009999999998</v>
      </c>
      <c r="D883" s="10">
        <v>19461.439999999999</v>
      </c>
      <c r="E883" s="10">
        <v>13067.96</v>
      </c>
      <c r="F883" s="10">
        <v>0</v>
      </c>
      <c r="G883" s="10">
        <v>0</v>
      </c>
      <c r="H883" s="10">
        <v>0</v>
      </c>
      <c r="I883" s="10">
        <v>0</v>
      </c>
      <c r="J883" s="10">
        <v>0</v>
      </c>
      <c r="K883" s="10">
        <v>0</v>
      </c>
      <c r="L883" s="10">
        <f t="shared" si="66"/>
        <v>51386.409999999996</v>
      </c>
    </row>
    <row r="884" spans="1:12" ht="13" hidden="1" x14ac:dyDescent="0.15">
      <c r="A884" s="46" t="s">
        <v>122</v>
      </c>
      <c r="B884" s="10">
        <v>0</v>
      </c>
      <c r="C884" s="10">
        <v>-505.25</v>
      </c>
      <c r="D884" s="10">
        <v>0</v>
      </c>
      <c r="E884" s="10">
        <v>0</v>
      </c>
      <c r="F884" s="10">
        <v>0</v>
      </c>
      <c r="G884" s="10">
        <v>0</v>
      </c>
      <c r="H884" s="10">
        <v>0</v>
      </c>
      <c r="I884" s="10">
        <v>0</v>
      </c>
      <c r="J884" s="10">
        <v>0</v>
      </c>
      <c r="K884" s="10">
        <v>0</v>
      </c>
      <c r="L884" s="10">
        <f t="shared" si="66"/>
        <v>-505.25</v>
      </c>
    </row>
    <row r="885" spans="1:12" ht="13" hidden="1" x14ac:dyDescent="0.15">
      <c r="A885" s="46" t="s">
        <v>120</v>
      </c>
      <c r="B885" s="10">
        <v>47.59</v>
      </c>
      <c r="C885" s="10">
        <v>0</v>
      </c>
      <c r="D885" s="10">
        <v>67.38</v>
      </c>
      <c r="E885" s="10">
        <v>500.07</v>
      </c>
      <c r="F885" s="10">
        <v>0</v>
      </c>
      <c r="G885" s="10">
        <v>0</v>
      </c>
      <c r="H885" s="10">
        <v>0</v>
      </c>
      <c r="I885" s="10">
        <v>0</v>
      </c>
      <c r="J885" s="10">
        <v>0</v>
      </c>
      <c r="K885" s="10">
        <v>0</v>
      </c>
      <c r="L885" s="10">
        <f t="shared" si="66"/>
        <v>615.04</v>
      </c>
    </row>
    <row r="886" spans="1:12" ht="13" hidden="1" x14ac:dyDescent="0.15">
      <c r="A886" s="46" t="s">
        <v>119</v>
      </c>
      <c r="B886" s="10">
        <v>733.4</v>
      </c>
      <c r="C886" s="10">
        <v>1070.04</v>
      </c>
      <c r="D886" s="10">
        <v>1187.1600000000001</v>
      </c>
      <c r="E886" s="10">
        <v>858.73</v>
      </c>
      <c r="F886" s="10">
        <v>0</v>
      </c>
      <c r="G886" s="10">
        <v>0</v>
      </c>
      <c r="H886" s="10">
        <v>0</v>
      </c>
      <c r="I886" s="10">
        <v>0</v>
      </c>
      <c r="J886" s="10">
        <v>0</v>
      </c>
      <c r="K886" s="10">
        <v>0</v>
      </c>
      <c r="L886" s="10">
        <f t="shared" si="66"/>
        <v>3849.3300000000004</v>
      </c>
    </row>
    <row r="887" spans="1:12" ht="13" hidden="1" x14ac:dyDescent="0.15">
      <c r="A887" s="46" t="s">
        <v>117</v>
      </c>
      <c r="B887" s="10">
        <v>87.72</v>
      </c>
      <c r="C887" s="10">
        <v>0</v>
      </c>
      <c r="D887" s="10">
        <v>0</v>
      </c>
      <c r="E887" s="10">
        <v>0</v>
      </c>
      <c r="F887" s="10">
        <v>0</v>
      </c>
      <c r="G887" s="10">
        <v>0</v>
      </c>
      <c r="H887" s="10">
        <v>0</v>
      </c>
      <c r="I887" s="10">
        <v>0</v>
      </c>
      <c r="J887" s="10">
        <v>0</v>
      </c>
      <c r="K887" s="10">
        <v>0</v>
      </c>
      <c r="L887" s="10">
        <f t="shared" si="66"/>
        <v>87.72</v>
      </c>
    </row>
    <row r="888" spans="1:12" ht="13" hidden="1" x14ac:dyDescent="0.15">
      <c r="A888" s="46" t="s">
        <v>110</v>
      </c>
      <c r="B888" s="10">
        <v>1091.49</v>
      </c>
      <c r="C888" s="10">
        <v>-29.7</v>
      </c>
      <c r="D888" s="10">
        <v>0</v>
      </c>
      <c r="E888" s="10">
        <v>0</v>
      </c>
      <c r="F888" s="10">
        <v>0</v>
      </c>
      <c r="G888" s="10">
        <v>0</v>
      </c>
      <c r="H888" s="10">
        <v>0</v>
      </c>
      <c r="I888" s="10">
        <v>0</v>
      </c>
      <c r="J888" s="10">
        <v>0</v>
      </c>
      <c r="K888" s="10">
        <v>0</v>
      </c>
      <c r="L888" s="10">
        <f t="shared" si="66"/>
        <v>1061.79</v>
      </c>
    </row>
    <row r="889" spans="1:12" ht="13" hidden="1" x14ac:dyDescent="0.15">
      <c r="A889" s="46" t="s">
        <v>109</v>
      </c>
      <c r="B889" s="10">
        <v>1159.6600000000001</v>
      </c>
      <c r="C889" s="10">
        <v>0</v>
      </c>
      <c r="D889" s="10">
        <v>0</v>
      </c>
      <c r="E889" s="10">
        <v>0</v>
      </c>
      <c r="F889" s="10">
        <v>0</v>
      </c>
      <c r="G889" s="10">
        <v>0</v>
      </c>
      <c r="H889" s="10">
        <v>0</v>
      </c>
      <c r="I889" s="10">
        <v>0</v>
      </c>
      <c r="J889" s="10">
        <v>0</v>
      </c>
      <c r="K889" s="10">
        <v>0</v>
      </c>
      <c r="L889" s="10">
        <f t="shared" si="66"/>
        <v>1159.6600000000001</v>
      </c>
    </row>
    <row r="890" spans="1:12" ht="13" hidden="1" x14ac:dyDescent="0.15">
      <c r="A890" s="46" t="s">
        <v>108</v>
      </c>
      <c r="B890" s="10">
        <v>105</v>
      </c>
      <c r="C890" s="10">
        <v>199.85</v>
      </c>
      <c r="D890" s="10">
        <v>197.4</v>
      </c>
      <c r="E890" s="10">
        <v>124.95</v>
      </c>
      <c r="F890" s="10">
        <v>0</v>
      </c>
      <c r="G890" s="10">
        <v>0</v>
      </c>
      <c r="H890" s="10">
        <v>0</v>
      </c>
      <c r="I890" s="10">
        <v>0</v>
      </c>
      <c r="J890" s="10">
        <v>0</v>
      </c>
      <c r="K890" s="10">
        <v>0</v>
      </c>
      <c r="L890" s="10">
        <f t="shared" si="66"/>
        <v>627.20000000000005</v>
      </c>
    </row>
    <row r="891" spans="1:12" ht="13" hidden="1" x14ac:dyDescent="0.15">
      <c r="A891" s="46" t="s">
        <v>107</v>
      </c>
      <c r="B891" s="10">
        <v>1236.79</v>
      </c>
      <c r="C891" s="10">
        <v>812.66</v>
      </c>
      <c r="D891" s="10">
        <v>1580.61</v>
      </c>
      <c r="E891" s="10">
        <v>906.77</v>
      </c>
      <c r="F891" s="10">
        <v>0</v>
      </c>
      <c r="G891" s="10">
        <v>0</v>
      </c>
      <c r="H891" s="10">
        <v>0</v>
      </c>
      <c r="I891" s="10">
        <v>0</v>
      </c>
      <c r="J891" s="10">
        <v>0</v>
      </c>
      <c r="K891" s="10">
        <v>0</v>
      </c>
      <c r="L891" s="10">
        <f t="shared" si="66"/>
        <v>4536.83</v>
      </c>
    </row>
    <row r="892" spans="1:12" ht="13" hidden="1" x14ac:dyDescent="0.15">
      <c r="A892" s="46" t="s">
        <v>106</v>
      </c>
      <c r="B892" s="10">
        <v>0</v>
      </c>
      <c r="C892" s="10">
        <v>0</v>
      </c>
      <c r="D892" s="10">
        <v>0</v>
      </c>
      <c r="E892" s="10">
        <v>103.64</v>
      </c>
      <c r="F892" s="10">
        <v>0</v>
      </c>
      <c r="G892" s="10">
        <v>0</v>
      </c>
      <c r="H892" s="10">
        <v>0</v>
      </c>
      <c r="I892" s="10">
        <v>0</v>
      </c>
      <c r="J892" s="10">
        <v>0</v>
      </c>
      <c r="K892" s="10">
        <v>0</v>
      </c>
      <c r="L892" s="10">
        <f t="shared" si="66"/>
        <v>103.64</v>
      </c>
    </row>
    <row r="893" spans="1:12" ht="13" hidden="1" x14ac:dyDescent="0.15">
      <c r="A893" s="46" t="s">
        <v>105</v>
      </c>
      <c r="B893" s="10">
        <v>12000.7</v>
      </c>
      <c r="C893" s="10">
        <v>-79.2</v>
      </c>
      <c r="D893" s="10">
        <v>0</v>
      </c>
      <c r="E893" s="10">
        <v>0</v>
      </c>
      <c r="F893" s="10">
        <v>0</v>
      </c>
      <c r="G893" s="10">
        <v>0</v>
      </c>
      <c r="H893" s="10">
        <v>0</v>
      </c>
      <c r="I893" s="10">
        <v>0</v>
      </c>
      <c r="J893" s="10">
        <v>0</v>
      </c>
      <c r="K893" s="10">
        <v>0</v>
      </c>
      <c r="L893" s="10">
        <f t="shared" si="66"/>
        <v>11921.5</v>
      </c>
    </row>
    <row r="894" spans="1:12" ht="13" hidden="1" x14ac:dyDescent="0.15">
      <c r="A894" s="46" t="s">
        <v>104</v>
      </c>
      <c r="B894" s="10">
        <v>5734.49</v>
      </c>
      <c r="C894" s="10">
        <v>5832.5</v>
      </c>
      <c r="D894" s="10">
        <v>5697.11</v>
      </c>
      <c r="E894" s="10">
        <v>4181.25</v>
      </c>
      <c r="F894" s="10">
        <v>0</v>
      </c>
      <c r="G894" s="10">
        <v>0</v>
      </c>
      <c r="H894" s="10">
        <v>0</v>
      </c>
      <c r="I894" s="10">
        <v>0</v>
      </c>
      <c r="J894" s="10">
        <v>0</v>
      </c>
      <c r="K894" s="10">
        <v>0</v>
      </c>
      <c r="L894" s="10">
        <f t="shared" si="66"/>
        <v>21445.35</v>
      </c>
    </row>
    <row r="895" spans="1:12" ht="13" hidden="1" x14ac:dyDescent="0.15">
      <c r="A895" s="46" t="s">
        <v>102</v>
      </c>
      <c r="B895" s="10">
        <v>5351.89</v>
      </c>
      <c r="C895" s="10">
        <v>5346.99</v>
      </c>
      <c r="D895" s="10">
        <v>4335.18</v>
      </c>
      <c r="E895" s="10">
        <v>4975.5200000000004</v>
      </c>
      <c r="F895" s="10">
        <v>0</v>
      </c>
      <c r="G895" s="10">
        <v>0</v>
      </c>
      <c r="H895" s="10">
        <v>0</v>
      </c>
      <c r="I895" s="10">
        <v>0</v>
      </c>
      <c r="J895" s="10">
        <v>0</v>
      </c>
      <c r="K895" s="10">
        <v>0</v>
      </c>
      <c r="L895" s="10">
        <f t="shared" si="66"/>
        <v>20009.580000000002</v>
      </c>
    </row>
    <row r="896" spans="1:12" ht="13" hidden="1" x14ac:dyDescent="0.15">
      <c r="A896" s="46" t="s">
        <v>100</v>
      </c>
      <c r="B896" s="10">
        <v>0</v>
      </c>
      <c r="C896" s="10">
        <v>0</v>
      </c>
      <c r="D896" s="10">
        <v>203.34</v>
      </c>
      <c r="E896" s="10">
        <v>355.99</v>
      </c>
      <c r="F896" s="10">
        <v>0</v>
      </c>
      <c r="G896" s="10">
        <v>0</v>
      </c>
      <c r="H896" s="10">
        <v>0</v>
      </c>
      <c r="I896" s="10">
        <v>0</v>
      </c>
      <c r="J896" s="10">
        <v>0</v>
      </c>
      <c r="K896" s="10">
        <v>0</v>
      </c>
      <c r="L896" s="10">
        <f t="shared" si="66"/>
        <v>559.33000000000004</v>
      </c>
    </row>
    <row r="897" spans="1:12" ht="13" hidden="1" x14ac:dyDescent="0.15">
      <c r="A897" s="46" t="s">
        <v>132</v>
      </c>
      <c r="B897" s="10">
        <v>83.31</v>
      </c>
      <c r="C897" s="10">
        <v>27.93</v>
      </c>
      <c r="D897" s="10">
        <v>95.44</v>
      </c>
      <c r="E897" s="10">
        <v>96.4</v>
      </c>
      <c r="F897" s="10">
        <v>0</v>
      </c>
      <c r="G897" s="10">
        <v>0</v>
      </c>
      <c r="H897" s="10">
        <v>0</v>
      </c>
      <c r="I897" s="10">
        <v>0</v>
      </c>
      <c r="J897" s="10">
        <v>0</v>
      </c>
      <c r="K897" s="10">
        <v>0</v>
      </c>
      <c r="L897" s="10">
        <f t="shared" si="66"/>
        <v>303.08000000000004</v>
      </c>
    </row>
    <row r="898" spans="1:12" ht="13" hidden="1" x14ac:dyDescent="0.15">
      <c r="A898" s="46" t="s">
        <v>96</v>
      </c>
      <c r="B898" s="10">
        <v>0</v>
      </c>
      <c r="C898" s="10">
        <v>10372</v>
      </c>
      <c r="D898" s="10">
        <v>0</v>
      </c>
      <c r="E898" s="10">
        <v>0</v>
      </c>
      <c r="F898" s="10">
        <v>0</v>
      </c>
      <c r="G898" s="10">
        <v>0</v>
      </c>
      <c r="H898" s="10">
        <v>0</v>
      </c>
      <c r="I898" s="10">
        <v>0</v>
      </c>
      <c r="J898" s="10">
        <v>0</v>
      </c>
      <c r="K898" s="10">
        <v>0</v>
      </c>
      <c r="L898" s="10">
        <f t="shared" si="66"/>
        <v>10372</v>
      </c>
    </row>
    <row r="899" spans="1:12" ht="13" hidden="1" x14ac:dyDescent="0.15">
      <c r="A899" s="46" t="s">
        <v>94</v>
      </c>
      <c r="B899" s="10">
        <v>0</v>
      </c>
      <c r="C899" s="10">
        <v>0</v>
      </c>
      <c r="D899" s="10">
        <v>616.28</v>
      </c>
      <c r="E899" s="10">
        <v>82.05</v>
      </c>
      <c r="F899" s="10">
        <v>0</v>
      </c>
      <c r="G899" s="10">
        <v>0</v>
      </c>
      <c r="H899" s="10">
        <v>0</v>
      </c>
      <c r="I899" s="10">
        <v>0</v>
      </c>
      <c r="J899" s="10">
        <v>0</v>
      </c>
      <c r="K899" s="10">
        <v>0</v>
      </c>
      <c r="L899" s="10">
        <f t="shared" si="66"/>
        <v>698.32999999999993</v>
      </c>
    </row>
    <row r="900" spans="1:12" ht="13" hidden="1" x14ac:dyDescent="0.15">
      <c r="A900" s="46" t="s">
        <v>93</v>
      </c>
      <c r="B900" s="10">
        <v>6411.1</v>
      </c>
      <c r="C900" s="10">
        <v>1087.3499999999999</v>
      </c>
      <c r="D900" s="10">
        <v>1977.16</v>
      </c>
      <c r="E900" s="10">
        <v>9660.5400000000009</v>
      </c>
      <c r="F900" s="10">
        <v>0</v>
      </c>
      <c r="G900" s="10">
        <v>0</v>
      </c>
      <c r="H900" s="10">
        <v>0</v>
      </c>
      <c r="I900" s="10">
        <v>0</v>
      </c>
      <c r="J900" s="10">
        <v>0</v>
      </c>
      <c r="K900" s="10">
        <v>0</v>
      </c>
      <c r="L900" s="10">
        <f t="shared" si="66"/>
        <v>19136.150000000001</v>
      </c>
    </row>
    <row r="901" spans="1:12" ht="13" hidden="1" x14ac:dyDescent="0.15">
      <c r="A901" s="46" t="s">
        <v>91</v>
      </c>
      <c r="B901" s="10">
        <v>2333.48</v>
      </c>
      <c r="C901" s="10">
        <v>782.22</v>
      </c>
      <c r="D901" s="10">
        <v>3918.29</v>
      </c>
      <c r="E901" s="10">
        <v>6484.91</v>
      </c>
      <c r="F901" s="10">
        <v>0</v>
      </c>
      <c r="G901" s="10">
        <v>0</v>
      </c>
      <c r="H901" s="10">
        <v>0</v>
      </c>
      <c r="I901" s="10">
        <v>0</v>
      </c>
      <c r="J901" s="10">
        <v>0</v>
      </c>
      <c r="K901" s="10">
        <v>0</v>
      </c>
      <c r="L901" s="10">
        <f t="shared" si="66"/>
        <v>13518.9</v>
      </c>
    </row>
    <row r="902" spans="1:12" ht="13" hidden="1" x14ac:dyDescent="0.15">
      <c r="A902" s="46" t="s">
        <v>90</v>
      </c>
      <c r="B902" s="10">
        <v>4260.9399999999996</v>
      </c>
      <c r="C902" s="10">
        <v>1918.23</v>
      </c>
      <c r="D902" s="10">
        <v>4306.76</v>
      </c>
      <c r="E902" s="10">
        <v>5321.38</v>
      </c>
      <c r="F902" s="10">
        <v>0</v>
      </c>
      <c r="G902" s="10">
        <v>0</v>
      </c>
      <c r="H902" s="10">
        <v>0</v>
      </c>
      <c r="I902" s="10">
        <v>0</v>
      </c>
      <c r="J902" s="10">
        <v>0</v>
      </c>
      <c r="K902" s="10">
        <v>0</v>
      </c>
      <c r="L902" s="10">
        <f t="shared" si="66"/>
        <v>15807.310000000001</v>
      </c>
    </row>
    <row r="903" spans="1:12" ht="13" hidden="1" x14ac:dyDescent="0.15">
      <c r="A903" s="46" t="s">
        <v>89</v>
      </c>
      <c r="B903" s="10">
        <v>1339.52</v>
      </c>
      <c r="C903" s="10">
        <v>966.85</v>
      </c>
      <c r="D903" s="10">
        <v>452.92</v>
      </c>
      <c r="E903" s="10">
        <v>485.27</v>
      </c>
      <c r="F903" s="10">
        <v>0</v>
      </c>
      <c r="G903" s="10">
        <v>0</v>
      </c>
      <c r="H903" s="10">
        <v>0</v>
      </c>
      <c r="I903" s="10">
        <v>0</v>
      </c>
      <c r="J903" s="10">
        <v>0</v>
      </c>
      <c r="K903" s="10">
        <v>0</v>
      </c>
      <c r="L903" s="10">
        <f t="shared" si="66"/>
        <v>3244.56</v>
      </c>
    </row>
    <row r="904" spans="1:12" ht="13" hidden="1" x14ac:dyDescent="0.15">
      <c r="A904" s="46" t="s">
        <v>88</v>
      </c>
      <c r="B904" s="10">
        <v>3631.63</v>
      </c>
      <c r="C904" s="10">
        <v>3842</v>
      </c>
      <c r="D904" s="10">
        <v>4082.96</v>
      </c>
      <c r="E904" s="10">
        <v>2955.47</v>
      </c>
      <c r="F904" s="10">
        <v>0</v>
      </c>
      <c r="G904" s="10">
        <v>0</v>
      </c>
      <c r="H904" s="10">
        <v>0</v>
      </c>
      <c r="I904" s="10">
        <v>0</v>
      </c>
      <c r="J904" s="10">
        <v>0</v>
      </c>
      <c r="K904" s="10">
        <v>0</v>
      </c>
      <c r="L904" s="10">
        <f t="shared" si="66"/>
        <v>14512.06</v>
      </c>
    </row>
    <row r="905" spans="1:12" ht="13" hidden="1" x14ac:dyDescent="0.15">
      <c r="A905" s="46" t="s">
        <v>86</v>
      </c>
      <c r="B905" s="10">
        <v>4134.0600000000004</v>
      </c>
      <c r="C905" s="10">
        <v>6252.18</v>
      </c>
      <c r="D905" s="10">
        <v>7034.13</v>
      </c>
      <c r="E905" s="10">
        <v>5864.54</v>
      </c>
      <c r="F905" s="10">
        <v>0</v>
      </c>
      <c r="G905" s="10">
        <v>0</v>
      </c>
      <c r="H905" s="10">
        <v>0</v>
      </c>
      <c r="I905" s="10">
        <v>0</v>
      </c>
      <c r="J905" s="10">
        <v>0</v>
      </c>
      <c r="K905" s="10">
        <v>0</v>
      </c>
      <c r="L905" s="10">
        <f t="shared" si="66"/>
        <v>23284.910000000003</v>
      </c>
    </row>
    <row r="906" spans="1:12" ht="13" hidden="1" x14ac:dyDescent="0.15">
      <c r="A906" s="46" t="s">
        <v>85</v>
      </c>
      <c r="B906" s="10">
        <v>13811.83</v>
      </c>
      <c r="C906" s="10">
        <v>30966.39</v>
      </c>
      <c r="D906" s="10">
        <v>21703.66</v>
      </c>
      <c r="E906" s="10">
        <v>15091.4</v>
      </c>
      <c r="F906" s="10">
        <v>0</v>
      </c>
      <c r="G906" s="10">
        <v>0</v>
      </c>
      <c r="H906" s="10">
        <v>0</v>
      </c>
      <c r="I906" s="10">
        <v>0</v>
      </c>
      <c r="J906" s="10">
        <v>0</v>
      </c>
      <c r="K906" s="10">
        <v>0</v>
      </c>
      <c r="L906" s="10">
        <f t="shared" si="66"/>
        <v>81573.279999999999</v>
      </c>
    </row>
    <row r="907" spans="1:12" ht="13" hidden="1" x14ac:dyDescent="0.15">
      <c r="A907" s="46" t="s">
        <v>84</v>
      </c>
      <c r="B907" s="10">
        <v>300.77</v>
      </c>
      <c r="C907" s="10">
        <v>381.53</v>
      </c>
      <c r="D907" s="10">
        <v>427.33</v>
      </c>
      <c r="E907" s="10">
        <v>146.09</v>
      </c>
      <c r="F907" s="10">
        <v>0</v>
      </c>
      <c r="G907" s="10">
        <v>0</v>
      </c>
      <c r="H907" s="10">
        <v>0</v>
      </c>
      <c r="I907" s="10">
        <v>0</v>
      </c>
      <c r="J907" s="10">
        <v>0</v>
      </c>
      <c r="K907" s="10">
        <v>0</v>
      </c>
      <c r="L907" s="10">
        <f t="shared" si="66"/>
        <v>1255.7199999999998</v>
      </c>
    </row>
    <row r="908" spans="1:12" ht="13" hidden="1" x14ac:dyDescent="0.15">
      <c r="A908" s="46" t="s">
        <v>83</v>
      </c>
      <c r="B908" s="10">
        <v>52561.19</v>
      </c>
      <c r="C908" s="10">
        <v>49651.46</v>
      </c>
      <c r="D908" s="10">
        <v>41921.4</v>
      </c>
      <c r="E908" s="10">
        <v>16468.29</v>
      </c>
      <c r="F908" s="10">
        <v>-36.49</v>
      </c>
      <c r="G908" s="10">
        <v>0</v>
      </c>
      <c r="H908" s="10">
        <v>0</v>
      </c>
      <c r="I908" s="10">
        <v>0</v>
      </c>
      <c r="J908" s="10">
        <v>0</v>
      </c>
      <c r="K908" s="10">
        <v>0</v>
      </c>
      <c r="L908" s="10">
        <f t="shared" si="66"/>
        <v>160565.85</v>
      </c>
    </row>
    <row r="909" spans="1:12" ht="13" hidden="1" x14ac:dyDescent="0.15">
      <c r="A909" s="46" t="s">
        <v>82</v>
      </c>
      <c r="B909" s="10">
        <v>61044.3</v>
      </c>
      <c r="C909" s="10">
        <v>59448.12</v>
      </c>
      <c r="D909" s="10">
        <v>79870.47</v>
      </c>
      <c r="E909" s="10">
        <v>26974.560000000001</v>
      </c>
      <c r="F909" s="10">
        <v>295.75</v>
      </c>
      <c r="G909" s="10">
        <v>0</v>
      </c>
      <c r="H909" s="10">
        <v>0</v>
      </c>
      <c r="I909" s="10">
        <v>0</v>
      </c>
      <c r="J909" s="10">
        <v>0</v>
      </c>
      <c r="K909" s="10">
        <v>0</v>
      </c>
      <c r="L909" s="10">
        <f t="shared" si="66"/>
        <v>227633.2</v>
      </c>
    </row>
    <row r="910" spans="1:12" ht="13" hidden="1" x14ac:dyDescent="0.15">
      <c r="A910" s="46" t="s">
        <v>81</v>
      </c>
      <c r="B910" s="10">
        <v>0</v>
      </c>
      <c r="C910" s="10">
        <v>5262.02</v>
      </c>
      <c r="D910" s="10">
        <v>5823.67</v>
      </c>
      <c r="E910" s="10">
        <v>3284.84</v>
      </c>
      <c r="F910" s="10">
        <v>0</v>
      </c>
      <c r="G910" s="10">
        <v>0</v>
      </c>
      <c r="H910" s="10">
        <v>0</v>
      </c>
      <c r="I910" s="10">
        <v>0</v>
      </c>
      <c r="J910" s="10">
        <v>0</v>
      </c>
      <c r="K910" s="10">
        <v>0</v>
      </c>
      <c r="L910" s="10">
        <f t="shared" si="66"/>
        <v>14370.53</v>
      </c>
    </row>
    <row r="911" spans="1:12" ht="13" hidden="1" x14ac:dyDescent="0.15">
      <c r="A911" s="46" t="s">
        <v>75</v>
      </c>
      <c r="B911" s="10">
        <v>134490.70000000001</v>
      </c>
      <c r="C911" s="10">
        <v>144448.25</v>
      </c>
      <c r="D911" s="10">
        <v>136967.57999999999</v>
      </c>
      <c r="E911" s="10">
        <v>19101.810000000001</v>
      </c>
      <c r="F911" s="10">
        <v>0</v>
      </c>
      <c r="G911" s="10">
        <v>0</v>
      </c>
      <c r="H911" s="10">
        <v>0</v>
      </c>
      <c r="I911" s="10">
        <v>0</v>
      </c>
      <c r="J911" s="10">
        <v>0</v>
      </c>
      <c r="K911" s="10">
        <v>0</v>
      </c>
      <c r="L911" s="10">
        <f t="shared" si="66"/>
        <v>435008.34</v>
      </c>
    </row>
    <row r="912" spans="1:12" ht="13" hidden="1" x14ac:dyDescent="0.15">
      <c r="A912" s="46" t="s">
        <v>74</v>
      </c>
      <c r="B912" s="10">
        <v>0</v>
      </c>
      <c r="C912" s="10">
        <v>0</v>
      </c>
      <c r="D912" s="10">
        <v>0</v>
      </c>
      <c r="E912" s="10">
        <v>4179.34</v>
      </c>
      <c r="F912" s="10">
        <v>0</v>
      </c>
      <c r="G912" s="10">
        <v>0</v>
      </c>
      <c r="H912" s="10">
        <v>0</v>
      </c>
      <c r="I912" s="10">
        <v>0</v>
      </c>
      <c r="J912" s="10">
        <v>0</v>
      </c>
      <c r="K912" s="10">
        <v>0</v>
      </c>
      <c r="L912" s="10">
        <f t="shared" si="66"/>
        <v>4179.34</v>
      </c>
    </row>
    <row r="913" spans="1:12" ht="13" hidden="1" x14ac:dyDescent="0.15">
      <c r="A913" s="46" t="s">
        <v>73</v>
      </c>
      <c r="B913" s="10">
        <v>1001.88</v>
      </c>
      <c r="C913" s="10">
        <v>1586.89</v>
      </c>
      <c r="D913" s="10">
        <v>1723.95</v>
      </c>
      <c r="E913" s="10">
        <v>7111.16</v>
      </c>
      <c r="F913" s="10">
        <v>0</v>
      </c>
      <c r="G913" s="10">
        <v>0</v>
      </c>
      <c r="H913" s="10">
        <v>0</v>
      </c>
      <c r="I913" s="10">
        <v>0</v>
      </c>
      <c r="J913" s="10">
        <v>0</v>
      </c>
      <c r="K913" s="10">
        <v>0</v>
      </c>
      <c r="L913" s="10">
        <f t="shared" si="66"/>
        <v>11423.880000000001</v>
      </c>
    </row>
    <row r="914" spans="1:12" ht="13" hidden="1" x14ac:dyDescent="0.15">
      <c r="A914" s="46" t="s">
        <v>71</v>
      </c>
      <c r="B914" s="10">
        <v>346657.75</v>
      </c>
      <c r="C914" s="10">
        <v>348658.27</v>
      </c>
      <c r="D914" s="10">
        <v>372192.73</v>
      </c>
      <c r="E914" s="10">
        <v>205211.67</v>
      </c>
      <c r="F914" s="10">
        <v>0</v>
      </c>
      <c r="G914" s="10">
        <v>0</v>
      </c>
      <c r="H914" s="10">
        <v>0</v>
      </c>
      <c r="I914" s="10">
        <v>0</v>
      </c>
      <c r="J914" s="10">
        <v>0</v>
      </c>
      <c r="K914" s="10">
        <v>0</v>
      </c>
      <c r="L914" s="10">
        <f t="shared" si="66"/>
        <v>1272720.42</v>
      </c>
    </row>
    <row r="915" spans="1:12" ht="13" hidden="1" x14ac:dyDescent="0.15">
      <c r="A915" s="47" t="s">
        <v>231</v>
      </c>
      <c r="B915" s="16">
        <f t="shared" ref="B915:L915" si="67">SUM(B877:B914)</f>
        <v>791258.52</v>
      </c>
      <c r="C915" s="16">
        <f t="shared" si="67"/>
        <v>833509.58000000007</v>
      </c>
      <c r="D915" s="16">
        <f t="shared" si="67"/>
        <v>856915.85999999987</v>
      </c>
      <c r="E915" s="16">
        <f t="shared" si="67"/>
        <v>420454.71</v>
      </c>
      <c r="F915" s="16">
        <f t="shared" si="67"/>
        <v>259.26</v>
      </c>
      <c r="G915" s="16">
        <f t="shared" si="67"/>
        <v>0</v>
      </c>
      <c r="H915" s="16">
        <f t="shared" si="67"/>
        <v>0</v>
      </c>
      <c r="I915" s="16">
        <f t="shared" si="67"/>
        <v>0</v>
      </c>
      <c r="J915" s="16">
        <f t="shared" si="67"/>
        <v>0</v>
      </c>
      <c r="K915" s="16">
        <f t="shared" si="67"/>
        <v>0</v>
      </c>
      <c r="L915" s="16">
        <f t="shared" si="67"/>
        <v>2902397.93</v>
      </c>
    </row>
    <row r="916" spans="1:12" ht="13" hidden="1" x14ac:dyDescent="0.15">
      <c r="A916" s="45" t="s">
        <v>232</v>
      </c>
      <c r="B916" s="7"/>
      <c r="C916" s="7"/>
      <c r="D916" s="7"/>
      <c r="E916" s="7"/>
      <c r="F916" s="7"/>
      <c r="G916" s="7"/>
      <c r="H916" s="7"/>
      <c r="I916" s="7"/>
      <c r="J916" s="7"/>
      <c r="K916" s="7"/>
      <c r="L916" s="7"/>
    </row>
    <row r="917" spans="1:12" ht="13" hidden="1" x14ac:dyDescent="0.15">
      <c r="A917" s="46" t="s">
        <v>129</v>
      </c>
      <c r="B917" s="10">
        <v>0</v>
      </c>
      <c r="C917" s="10">
        <v>0</v>
      </c>
      <c r="D917" s="10">
        <v>16941.16</v>
      </c>
      <c r="E917" s="10">
        <v>21540.93</v>
      </c>
      <c r="F917" s="10">
        <v>0</v>
      </c>
      <c r="G917" s="10">
        <v>0</v>
      </c>
      <c r="H917" s="10">
        <v>0</v>
      </c>
      <c r="I917" s="10">
        <v>0</v>
      </c>
      <c r="J917" s="10">
        <v>0</v>
      </c>
      <c r="K917" s="10">
        <v>0</v>
      </c>
      <c r="L917" s="10">
        <f t="shared" ref="L917:L944" si="68">SUM(B917:K917)</f>
        <v>38482.089999999997</v>
      </c>
    </row>
    <row r="918" spans="1:12" ht="13" hidden="1" x14ac:dyDescent="0.15">
      <c r="A918" s="46" t="s">
        <v>128</v>
      </c>
      <c r="B918" s="10">
        <v>2010.99</v>
      </c>
      <c r="C918" s="10">
        <v>0</v>
      </c>
      <c r="D918" s="10">
        <v>0</v>
      </c>
      <c r="E918" s="10">
        <v>0</v>
      </c>
      <c r="F918" s="10">
        <v>0</v>
      </c>
      <c r="G918" s="10">
        <v>0</v>
      </c>
      <c r="H918" s="10">
        <v>0</v>
      </c>
      <c r="I918" s="10">
        <v>0</v>
      </c>
      <c r="J918" s="10">
        <v>0</v>
      </c>
      <c r="K918" s="10">
        <v>0</v>
      </c>
      <c r="L918" s="10">
        <f t="shared" si="68"/>
        <v>2010.99</v>
      </c>
    </row>
    <row r="919" spans="1:12" ht="13" hidden="1" x14ac:dyDescent="0.15">
      <c r="A919" s="46" t="s">
        <v>127</v>
      </c>
      <c r="B919" s="10">
        <v>13043.1</v>
      </c>
      <c r="C919" s="10">
        <v>13848.91</v>
      </c>
      <c r="D919" s="10">
        <v>17131.78</v>
      </c>
      <c r="E919" s="10">
        <v>6657.31</v>
      </c>
      <c r="F919" s="10">
        <v>0</v>
      </c>
      <c r="G919" s="10">
        <v>0</v>
      </c>
      <c r="H919" s="10">
        <v>0</v>
      </c>
      <c r="I919" s="10">
        <v>0</v>
      </c>
      <c r="J919" s="10">
        <v>0</v>
      </c>
      <c r="K919" s="10">
        <v>0</v>
      </c>
      <c r="L919" s="10">
        <f t="shared" si="68"/>
        <v>50681.1</v>
      </c>
    </row>
    <row r="920" spans="1:12" ht="13" hidden="1" x14ac:dyDescent="0.15">
      <c r="A920" s="46" t="s">
        <v>126</v>
      </c>
      <c r="B920" s="10">
        <v>53358.54</v>
      </c>
      <c r="C920" s="10">
        <v>62102.39</v>
      </c>
      <c r="D920" s="10">
        <v>46991.040000000001</v>
      </c>
      <c r="E920" s="10">
        <v>8680.8700000000008</v>
      </c>
      <c r="F920" s="10">
        <v>0</v>
      </c>
      <c r="G920" s="10">
        <v>0</v>
      </c>
      <c r="H920" s="10">
        <v>0</v>
      </c>
      <c r="I920" s="10">
        <v>0</v>
      </c>
      <c r="J920" s="10">
        <v>0</v>
      </c>
      <c r="K920" s="10">
        <v>0</v>
      </c>
      <c r="L920" s="10">
        <f t="shared" si="68"/>
        <v>171132.84</v>
      </c>
    </row>
    <row r="921" spans="1:12" ht="13" hidden="1" x14ac:dyDescent="0.15">
      <c r="A921" s="46" t="s">
        <v>125</v>
      </c>
      <c r="B921" s="10">
        <v>6466.84</v>
      </c>
      <c r="C921" s="10">
        <v>6163.1</v>
      </c>
      <c r="D921" s="10">
        <v>2080.86</v>
      </c>
      <c r="E921" s="10">
        <v>1332.56</v>
      </c>
      <c r="F921" s="10">
        <v>0</v>
      </c>
      <c r="G921" s="10">
        <v>0</v>
      </c>
      <c r="H921" s="10">
        <v>0</v>
      </c>
      <c r="I921" s="10">
        <v>0</v>
      </c>
      <c r="J921" s="10">
        <v>0</v>
      </c>
      <c r="K921" s="10">
        <v>0</v>
      </c>
      <c r="L921" s="10">
        <f t="shared" si="68"/>
        <v>16043.36</v>
      </c>
    </row>
    <row r="922" spans="1:12" ht="13" hidden="1" x14ac:dyDescent="0.15">
      <c r="A922" s="46" t="s">
        <v>123</v>
      </c>
      <c r="B922" s="10">
        <v>0</v>
      </c>
      <c r="C922" s="10">
        <v>11163.39</v>
      </c>
      <c r="D922" s="10">
        <v>10757.68</v>
      </c>
      <c r="E922" s="10">
        <v>7036.6</v>
      </c>
      <c r="F922" s="10">
        <v>0</v>
      </c>
      <c r="G922" s="10">
        <v>0</v>
      </c>
      <c r="H922" s="10">
        <v>0</v>
      </c>
      <c r="I922" s="10">
        <v>0</v>
      </c>
      <c r="J922" s="10">
        <v>0</v>
      </c>
      <c r="K922" s="10">
        <v>0</v>
      </c>
      <c r="L922" s="10">
        <f t="shared" si="68"/>
        <v>28957.67</v>
      </c>
    </row>
    <row r="923" spans="1:12" ht="13" hidden="1" x14ac:dyDescent="0.15">
      <c r="A923" s="46" t="s">
        <v>122</v>
      </c>
      <c r="B923" s="10">
        <v>0</v>
      </c>
      <c r="C923" s="10">
        <v>-267.01</v>
      </c>
      <c r="D923" s="10">
        <v>0</v>
      </c>
      <c r="E923" s="10">
        <v>0</v>
      </c>
      <c r="F923" s="10">
        <v>0</v>
      </c>
      <c r="G923" s="10">
        <v>0</v>
      </c>
      <c r="H923" s="10">
        <v>0</v>
      </c>
      <c r="I923" s="10">
        <v>0</v>
      </c>
      <c r="J923" s="10">
        <v>0</v>
      </c>
      <c r="K923" s="10">
        <v>0</v>
      </c>
      <c r="L923" s="10">
        <f t="shared" si="68"/>
        <v>-267.01</v>
      </c>
    </row>
    <row r="924" spans="1:12" ht="13" hidden="1" x14ac:dyDescent="0.15">
      <c r="A924" s="46" t="s">
        <v>120</v>
      </c>
      <c r="B924" s="10">
        <v>0</v>
      </c>
      <c r="C924" s="10">
        <v>0</v>
      </c>
      <c r="D924" s="10">
        <v>0</v>
      </c>
      <c r="E924" s="10">
        <v>310.89999999999998</v>
      </c>
      <c r="F924" s="10">
        <v>0</v>
      </c>
      <c r="G924" s="10">
        <v>0</v>
      </c>
      <c r="H924" s="10">
        <v>0</v>
      </c>
      <c r="I924" s="10">
        <v>0</v>
      </c>
      <c r="J924" s="10">
        <v>0</v>
      </c>
      <c r="K924" s="10">
        <v>0</v>
      </c>
      <c r="L924" s="10">
        <f t="shared" si="68"/>
        <v>310.89999999999998</v>
      </c>
    </row>
    <row r="925" spans="1:12" ht="13" hidden="1" x14ac:dyDescent="0.15">
      <c r="A925" s="46" t="s">
        <v>119</v>
      </c>
      <c r="B925" s="10">
        <v>304.87</v>
      </c>
      <c r="C925" s="10">
        <v>341.1</v>
      </c>
      <c r="D925" s="10">
        <v>391.42</v>
      </c>
      <c r="E925" s="10">
        <v>355.99</v>
      </c>
      <c r="F925" s="10">
        <v>0</v>
      </c>
      <c r="G925" s="10">
        <v>0</v>
      </c>
      <c r="H925" s="10">
        <v>0</v>
      </c>
      <c r="I925" s="10">
        <v>0</v>
      </c>
      <c r="J925" s="10">
        <v>0</v>
      </c>
      <c r="K925" s="10">
        <v>0</v>
      </c>
      <c r="L925" s="10">
        <f t="shared" si="68"/>
        <v>1393.38</v>
      </c>
    </row>
    <row r="926" spans="1:12" ht="13" hidden="1" x14ac:dyDescent="0.15">
      <c r="A926" s="46" t="s">
        <v>106</v>
      </c>
      <c r="B926" s="10">
        <v>0</v>
      </c>
      <c r="C926" s="10">
        <v>0</v>
      </c>
      <c r="D926" s="10">
        <v>0</v>
      </c>
      <c r="E926" s="10">
        <v>14.81</v>
      </c>
      <c r="F926" s="10">
        <v>0</v>
      </c>
      <c r="G926" s="10">
        <v>0</v>
      </c>
      <c r="H926" s="10">
        <v>0</v>
      </c>
      <c r="I926" s="10">
        <v>0</v>
      </c>
      <c r="J926" s="10">
        <v>0</v>
      </c>
      <c r="K926" s="10">
        <v>0</v>
      </c>
      <c r="L926" s="10">
        <f t="shared" si="68"/>
        <v>14.81</v>
      </c>
    </row>
    <row r="927" spans="1:12" ht="13" hidden="1" x14ac:dyDescent="0.15">
      <c r="A927" s="46" t="s">
        <v>105</v>
      </c>
      <c r="B927" s="10">
        <v>568.70000000000005</v>
      </c>
      <c r="C927" s="10">
        <v>0</v>
      </c>
      <c r="D927" s="10">
        <v>0</v>
      </c>
      <c r="E927" s="10">
        <v>0</v>
      </c>
      <c r="F927" s="10">
        <v>0</v>
      </c>
      <c r="G927" s="10">
        <v>0</v>
      </c>
      <c r="H927" s="10">
        <v>0</v>
      </c>
      <c r="I927" s="10">
        <v>0</v>
      </c>
      <c r="J927" s="10">
        <v>0</v>
      </c>
      <c r="K927" s="10">
        <v>0</v>
      </c>
      <c r="L927" s="10">
        <f t="shared" si="68"/>
        <v>568.70000000000005</v>
      </c>
    </row>
    <row r="928" spans="1:12" ht="13" hidden="1" x14ac:dyDescent="0.15">
      <c r="A928" s="46" t="s">
        <v>102</v>
      </c>
      <c r="B928" s="10">
        <v>-101.34</v>
      </c>
      <c r="C928" s="10">
        <v>-101.34</v>
      </c>
      <c r="D928" s="10">
        <v>2206.88</v>
      </c>
      <c r="E928" s="10">
        <v>1768.77</v>
      </c>
      <c r="F928" s="10">
        <v>0</v>
      </c>
      <c r="G928" s="10">
        <v>0</v>
      </c>
      <c r="H928" s="10">
        <v>0</v>
      </c>
      <c r="I928" s="10">
        <v>0</v>
      </c>
      <c r="J928" s="10">
        <v>0</v>
      </c>
      <c r="K928" s="10">
        <v>0</v>
      </c>
      <c r="L928" s="10">
        <f t="shared" si="68"/>
        <v>3772.9700000000003</v>
      </c>
    </row>
    <row r="929" spans="1:12" ht="13" hidden="1" x14ac:dyDescent="0.15">
      <c r="A929" s="46" t="s">
        <v>201</v>
      </c>
      <c r="B929" s="10">
        <v>104.95</v>
      </c>
      <c r="C929" s="10">
        <v>0</v>
      </c>
      <c r="D929" s="10">
        <v>0</v>
      </c>
      <c r="E929" s="10">
        <v>0</v>
      </c>
      <c r="F929" s="10">
        <v>0</v>
      </c>
      <c r="G929" s="10">
        <v>0</v>
      </c>
      <c r="H929" s="10">
        <v>0</v>
      </c>
      <c r="I929" s="10">
        <v>0</v>
      </c>
      <c r="J929" s="10">
        <v>0</v>
      </c>
      <c r="K929" s="10">
        <v>0</v>
      </c>
      <c r="L929" s="10">
        <f t="shared" si="68"/>
        <v>104.95</v>
      </c>
    </row>
    <row r="930" spans="1:12" ht="13" hidden="1" x14ac:dyDescent="0.15">
      <c r="A930" s="46" t="s">
        <v>96</v>
      </c>
      <c r="B930" s="10">
        <v>0</v>
      </c>
      <c r="C930" s="10">
        <v>7260.4</v>
      </c>
      <c r="D930" s="10">
        <v>0</v>
      </c>
      <c r="E930" s="10">
        <v>0</v>
      </c>
      <c r="F930" s="10">
        <v>0</v>
      </c>
      <c r="G930" s="10">
        <v>0</v>
      </c>
      <c r="H930" s="10">
        <v>0</v>
      </c>
      <c r="I930" s="10">
        <v>0</v>
      </c>
      <c r="J930" s="10">
        <v>0</v>
      </c>
      <c r="K930" s="10">
        <v>0</v>
      </c>
      <c r="L930" s="10">
        <f t="shared" si="68"/>
        <v>7260.4</v>
      </c>
    </row>
    <row r="931" spans="1:12" ht="13" hidden="1" x14ac:dyDescent="0.15">
      <c r="A931" s="46" t="s">
        <v>94</v>
      </c>
      <c r="B931" s="10">
        <v>52.98</v>
      </c>
      <c r="C931" s="10">
        <v>0</v>
      </c>
      <c r="D931" s="10">
        <v>0</v>
      </c>
      <c r="E931" s="10">
        <v>0</v>
      </c>
      <c r="F931" s="10">
        <v>0</v>
      </c>
      <c r="G931" s="10">
        <v>0</v>
      </c>
      <c r="H931" s="10">
        <v>0</v>
      </c>
      <c r="I931" s="10">
        <v>0</v>
      </c>
      <c r="J931" s="10">
        <v>0</v>
      </c>
      <c r="K931" s="10">
        <v>0</v>
      </c>
      <c r="L931" s="10">
        <f t="shared" si="68"/>
        <v>52.98</v>
      </c>
    </row>
    <row r="932" spans="1:12" ht="13" hidden="1" x14ac:dyDescent="0.15">
      <c r="A932" s="46" t="s">
        <v>91</v>
      </c>
      <c r="B932" s="10">
        <v>346.02</v>
      </c>
      <c r="C932" s="10">
        <v>358.12</v>
      </c>
      <c r="D932" s="10">
        <v>2673.94</v>
      </c>
      <c r="E932" s="10">
        <v>717.25</v>
      </c>
      <c r="F932" s="10">
        <v>0</v>
      </c>
      <c r="G932" s="10">
        <v>0</v>
      </c>
      <c r="H932" s="10">
        <v>0</v>
      </c>
      <c r="I932" s="10">
        <v>0</v>
      </c>
      <c r="J932" s="10">
        <v>0</v>
      </c>
      <c r="K932" s="10">
        <v>0</v>
      </c>
      <c r="L932" s="10">
        <f t="shared" si="68"/>
        <v>4095.33</v>
      </c>
    </row>
    <row r="933" spans="1:12" ht="13" hidden="1" x14ac:dyDescent="0.15">
      <c r="A933" s="46" t="s">
        <v>90</v>
      </c>
      <c r="B933" s="10">
        <v>420.92</v>
      </c>
      <c r="C933" s="10">
        <v>-135.63</v>
      </c>
      <c r="D933" s="10">
        <v>0</v>
      </c>
      <c r="E933" s="10">
        <v>153.47999999999999</v>
      </c>
      <c r="F933" s="10">
        <v>0</v>
      </c>
      <c r="G933" s="10">
        <v>0</v>
      </c>
      <c r="H933" s="10">
        <v>0</v>
      </c>
      <c r="I933" s="10">
        <v>0</v>
      </c>
      <c r="J933" s="10">
        <v>0</v>
      </c>
      <c r="K933" s="10">
        <v>0</v>
      </c>
      <c r="L933" s="10">
        <f t="shared" si="68"/>
        <v>438.77</v>
      </c>
    </row>
    <row r="934" spans="1:12" ht="13" hidden="1" x14ac:dyDescent="0.15">
      <c r="A934" s="46" t="s">
        <v>89</v>
      </c>
      <c r="B934" s="10">
        <v>766.21</v>
      </c>
      <c r="C934" s="10">
        <v>615.1</v>
      </c>
      <c r="D934" s="10">
        <v>-258.54000000000002</v>
      </c>
      <c r="E934" s="10">
        <v>120.5</v>
      </c>
      <c r="F934" s="10">
        <v>0</v>
      </c>
      <c r="G934" s="10">
        <v>0</v>
      </c>
      <c r="H934" s="10">
        <v>0</v>
      </c>
      <c r="I934" s="10">
        <v>0</v>
      </c>
      <c r="J934" s="10">
        <v>0</v>
      </c>
      <c r="K934" s="10">
        <v>0</v>
      </c>
      <c r="L934" s="10">
        <f t="shared" si="68"/>
        <v>1243.27</v>
      </c>
    </row>
    <row r="935" spans="1:12" ht="13" hidden="1" x14ac:dyDescent="0.15">
      <c r="A935" s="46" t="s">
        <v>88</v>
      </c>
      <c r="B935" s="10">
        <v>868.66</v>
      </c>
      <c r="C935" s="10">
        <v>891.79</v>
      </c>
      <c r="D935" s="10">
        <v>1081.71</v>
      </c>
      <c r="E935" s="10">
        <v>884.54</v>
      </c>
      <c r="F935" s="10">
        <v>0</v>
      </c>
      <c r="G935" s="10">
        <v>0</v>
      </c>
      <c r="H935" s="10">
        <v>0</v>
      </c>
      <c r="I935" s="10">
        <v>0</v>
      </c>
      <c r="J935" s="10">
        <v>0</v>
      </c>
      <c r="K935" s="10">
        <v>0</v>
      </c>
      <c r="L935" s="10">
        <f t="shared" si="68"/>
        <v>3726.7</v>
      </c>
    </row>
    <row r="936" spans="1:12" ht="13" hidden="1" x14ac:dyDescent="0.15">
      <c r="A936" s="46" t="s">
        <v>86</v>
      </c>
      <c r="B936" s="10">
        <v>1035.76</v>
      </c>
      <c r="C936" s="10">
        <v>1156.21</v>
      </c>
      <c r="D936" s="10">
        <v>1413.49</v>
      </c>
      <c r="E936" s="10">
        <v>1624.02</v>
      </c>
      <c r="F936" s="10">
        <v>0</v>
      </c>
      <c r="G936" s="10">
        <v>0</v>
      </c>
      <c r="H936" s="10">
        <v>0</v>
      </c>
      <c r="I936" s="10">
        <v>0</v>
      </c>
      <c r="J936" s="10">
        <v>0</v>
      </c>
      <c r="K936" s="10">
        <v>0</v>
      </c>
      <c r="L936" s="10">
        <f t="shared" si="68"/>
        <v>5229.4799999999996</v>
      </c>
    </row>
    <row r="937" spans="1:12" ht="13" hidden="1" x14ac:dyDescent="0.15">
      <c r="A937" s="46" t="s">
        <v>85</v>
      </c>
      <c r="B937" s="10">
        <v>5751.14</v>
      </c>
      <c r="C937" s="10">
        <v>6741.14</v>
      </c>
      <c r="D937" s="10">
        <v>7734.43</v>
      </c>
      <c r="E937" s="10">
        <v>6654.4</v>
      </c>
      <c r="F937" s="10">
        <v>0</v>
      </c>
      <c r="G937" s="10">
        <v>0</v>
      </c>
      <c r="H937" s="10">
        <v>0</v>
      </c>
      <c r="I937" s="10">
        <v>0</v>
      </c>
      <c r="J937" s="10">
        <v>0</v>
      </c>
      <c r="K937" s="10">
        <v>0</v>
      </c>
      <c r="L937" s="10">
        <f t="shared" si="68"/>
        <v>26881.11</v>
      </c>
    </row>
    <row r="938" spans="1:12" ht="13" hidden="1" x14ac:dyDescent="0.15">
      <c r="A938" s="46" t="s">
        <v>84</v>
      </c>
      <c r="B938" s="10">
        <v>164.8</v>
      </c>
      <c r="C938" s="10">
        <v>251.34</v>
      </c>
      <c r="D938" s="10">
        <v>250.86</v>
      </c>
      <c r="E938" s="10">
        <v>82.26</v>
      </c>
      <c r="F938" s="10">
        <v>0</v>
      </c>
      <c r="G938" s="10">
        <v>0</v>
      </c>
      <c r="H938" s="10">
        <v>0</v>
      </c>
      <c r="I938" s="10">
        <v>0</v>
      </c>
      <c r="J938" s="10">
        <v>0</v>
      </c>
      <c r="K938" s="10">
        <v>0</v>
      </c>
      <c r="L938" s="10">
        <f t="shared" si="68"/>
        <v>749.26</v>
      </c>
    </row>
    <row r="939" spans="1:12" ht="13" hidden="1" x14ac:dyDescent="0.15">
      <c r="A939" s="46" t="s">
        <v>83</v>
      </c>
      <c r="B939" s="10">
        <v>23853.33</v>
      </c>
      <c r="C939" s="10">
        <v>15903.54</v>
      </c>
      <c r="D939" s="10">
        <v>20216.439999999999</v>
      </c>
      <c r="E939" s="10">
        <v>8387.48</v>
      </c>
      <c r="F939" s="10">
        <v>0</v>
      </c>
      <c r="G939" s="10">
        <v>0</v>
      </c>
      <c r="H939" s="10">
        <v>0</v>
      </c>
      <c r="I939" s="10">
        <v>0</v>
      </c>
      <c r="J939" s="10">
        <v>0</v>
      </c>
      <c r="K939" s="10">
        <v>0</v>
      </c>
      <c r="L939" s="10">
        <f t="shared" si="68"/>
        <v>68360.789999999994</v>
      </c>
    </row>
    <row r="940" spans="1:12" ht="13" hidden="1" x14ac:dyDescent="0.15">
      <c r="A940" s="46" t="s">
        <v>82</v>
      </c>
      <c r="B940" s="10">
        <v>31889.81</v>
      </c>
      <c r="C940" s="10">
        <v>38446.5</v>
      </c>
      <c r="D940" s="10">
        <v>38792.21</v>
      </c>
      <c r="E940" s="10">
        <v>14446.51</v>
      </c>
      <c r="F940" s="10">
        <v>90.23</v>
      </c>
      <c r="G940" s="10">
        <v>0</v>
      </c>
      <c r="H940" s="10">
        <v>0</v>
      </c>
      <c r="I940" s="10">
        <v>0</v>
      </c>
      <c r="J940" s="10">
        <v>0</v>
      </c>
      <c r="K940" s="10">
        <v>0</v>
      </c>
      <c r="L940" s="10">
        <f t="shared" si="68"/>
        <v>123665.25999999998</v>
      </c>
    </row>
    <row r="941" spans="1:12" ht="13" hidden="1" x14ac:dyDescent="0.15">
      <c r="A941" s="46" t="s">
        <v>81</v>
      </c>
      <c r="B941" s="10">
        <v>0</v>
      </c>
      <c r="C941" s="10">
        <v>1080.3900000000001</v>
      </c>
      <c r="D941" s="10">
        <v>1265.97</v>
      </c>
      <c r="E941" s="10">
        <v>1042.81</v>
      </c>
      <c r="F941" s="10">
        <v>0</v>
      </c>
      <c r="G941" s="10">
        <v>0</v>
      </c>
      <c r="H941" s="10">
        <v>0</v>
      </c>
      <c r="I941" s="10">
        <v>0</v>
      </c>
      <c r="J941" s="10">
        <v>0</v>
      </c>
      <c r="K941" s="10">
        <v>0</v>
      </c>
      <c r="L941" s="10">
        <f t="shared" si="68"/>
        <v>3389.17</v>
      </c>
    </row>
    <row r="942" spans="1:12" ht="13" hidden="1" x14ac:dyDescent="0.15">
      <c r="A942" s="46" t="s">
        <v>75</v>
      </c>
      <c r="B942" s="10">
        <v>91096.7</v>
      </c>
      <c r="C942" s="10">
        <v>77091</v>
      </c>
      <c r="D942" s="10">
        <v>84253.09</v>
      </c>
      <c r="E942" s="10">
        <v>7393.89</v>
      </c>
      <c r="F942" s="10">
        <v>0</v>
      </c>
      <c r="G942" s="10">
        <v>0</v>
      </c>
      <c r="H942" s="10">
        <v>0</v>
      </c>
      <c r="I942" s="10">
        <v>0</v>
      </c>
      <c r="J942" s="10">
        <v>0</v>
      </c>
      <c r="K942" s="10">
        <v>0</v>
      </c>
      <c r="L942" s="10">
        <f t="shared" si="68"/>
        <v>259834.68000000002</v>
      </c>
    </row>
    <row r="943" spans="1:12" ht="13" hidden="1" x14ac:dyDescent="0.15">
      <c r="A943" s="46" t="s">
        <v>73</v>
      </c>
      <c r="B943" s="10">
        <v>5162.47</v>
      </c>
      <c r="C943" s="10">
        <v>843.51</v>
      </c>
      <c r="D943" s="10">
        <v>131.33000000000001</v>
      </c>
      <c r="E943" s="10">
        <v>5800.46</v>
      </c>
      <c r="F943" s="10">
        <v>0</v>
      </c>
      <c r="G943" s="10">
        <v>0</v>
      </c>
      <c r="H943" s="10">
        <v>0</v>
      </c>
      <c r="I943" s="10">
        <v>0</v>
      </c>
      <c r="J943" s="10">
        <v>0</v>
      </c>
      <c r="K943" s="10">
        <v>0</v>
      </c>
      <c r="L943" s="10">
        <f t="shared" si="68"/>
        <v>11937.77</v>
      </c>
    </row>
    <row r="944" spans="1:12" ht="13" hidden="1" x14ac:dyDescent="0.15">
      <c r="A944" s="46" t="s">
        <v>71</v>
      </c>
      <c r="B944" s="10">
        <v>109954.03</v>
      </c>
      <c r="C944" s="10">
        <v>121764.69</v>
      </c>
      <c r="D944" s="10">
        <v>139429.92000000001</v>
      </c>
      <c r="E944" s="10">
        <v>82268.820000000007</v>
      </c>
      <c r="F944" s="10">
        <v>0</v>
      </c>
      <c r="G944" s="10">
        <v>0</v>
      </c>
      <c r="H944" s="10">
        <v>0</v>
      </c>
      <c r="I944" s="10">
        <v>0</v>
      </c>
      <c r="J944" s="10">
        <v>0</v>
      </c>
      <c r="K944" s="10">
        <v>0</v>
      </c>
      <c r="L944" s="10">
        <f t="shared" si="68"/>
        <v>453417.46</v>
      </c>
    </row>
    <row r="945" spans="1:12" ht="13" hidden="1" x14ac:dyDescent="0.15">
      <c r="A945" s="47" t="s">
        <v>233</v>
      </c>
      <c r="B945" s="16">
        <f t="shared" ref="B945:L945" si="69">SUM(B917:B944)</f>
        <v>347119.48</v>
      </c>
      <c r="C945" s="16">
        <f t="shared" si="69"/>
        <v>365518.64</v>
      </c>
      <c r="D945" s="16">
        <f t="shared" si="69"/>
        <v>393485.67000000004</v>
      </c>
      <c r="E945" s="16">
        <f t="shared" si="69"/>
        <v>177275.16</v>
      </c>
      <c r="F945" s="16">
        <f t="shared" si="69"/>
        <v>90.23</v>
      </c>
      <c r="G945" s="16">
        <f t="shared" si="69"/>
        <v>0</v>
      </c>
      <c r="H945" s="16">
        <f t="shared" si="69"/>
        <v>0</v>
      </c>
      <c r="I945" s="16">
        <f t="shared" si="69"/>
        <v>0</v>
      </c>
      <c r="J945" s="16">
        <f t="shared" si="69"/>
        <v>0</v>
      </c>
      <c r="K945" s="16">
        <f t="shared" si="69"/>
        <v>0</v>
      </c>
      <c r="L945" s="16">
        <f t="shared" si="69"/>
        <v>1283489.1800000002</v>
      </c>
    </row>
    <row r="946" spans="1:12" ht="13" hidden="1" x14ac:dyDescent="0.15">
      <c r="A946" s="45" t="s">
        <v>234</v>
      </c>
      <c r="B946" s="7"/>
      <c r="C946" s="7"/>
      <c r="D946" s="7"/>
      <c r="E946" s="7"/>
      <c r="F946" s="7"/>
      <c r="G946" s="7"/>
      <c r="H946" s="7"/>
      <c r="I946" s="7"/>
      <c r="J946" s="7"/>
      <c r="K946" s="7"/>
      <c r="L946" s="7"/>
    </row>
    <row r="947" spans="1:12" ht="13" hidden="1" x14ac:dyDescent="0.15">
      <c r="A947" s="46" t="s">
        <v>129</v>
      </c>
      <c r="B947" s="10">
        <v>0</v>
      </c>
      <c r="C947" s="10">
        <v>0</v>
      </c>
      <c r="D947" s="10">
        <v>0</v>
      </c>
      <c r="E947" s="10">
        <v>0</v>
      </c>
      <c r="F947" s="10">
        <v>0</v>
      </c>
      <c r="G947" s="10">
        <v>0</v>
      </c>
      <c r="H947" s="10">
        <v>14112.61</v>
      </c>
      <c r="I947" s="10">
        <v>22622.06</v>
      </c>
      <c r="J947" s="10">
        <v>31308.61</v>
      </c>
      <c r="K947" s="10">
        <v>25246.01</v>
      </c>
      <c r="L947" s="10">
        <f t="shared" ref="L947:L966" si="70">SUM(B947:K947)</f>
        <v>93289.29</v>
      </c>
    </row>
    <row r="948" spans="1:12" ht="13" hidden="1" x14ac:dyDescent="0.15">
      <c r="A948" s="46" t="s">
        <v>127</v>
      </c>
      <c r="B948" s="10">
        <v>0</v>
      </c>
      <c r="C948" s="10">
        <v>0</v>
      </c>
      <c r="D948" s="10">
        <v>0</v>
      </c>
      <c r="E948" s="10">
        <v>0</v>
      </c>
      <c r="F948" s="10">
        <v>0</v>
      </c>
      <c r="G948" s="10">
        <v>0</v>
      </c>
      <c r="H948" s="10">
        <v>4185.04</v>
      </c>
      <c r="I948" s="10">
        <v>9002.31</v>
      </c>
      <c r="J948" s="10">
        <v>13165.1</v>
      </c>
      <c r="K948" s="10">
        <v>9940.1299999999992</v>
      </c>
      <c r="L948" s="10">
        <f t="shared" si="70"/>
        <v>36292.579999999994</v>
      </c>
    </row>
    <row r="949" spans="1:12" ht="13" hidden="1" x14ac:dyDescent="0.15">
      <c r="A949" s="46" t="s">
        <v>126</v>
      </c>
      <c r="B949" s="10">
        <v>0</v>
      </c>
      <c r="C949" s="10">
        <v>0</v>
      </c>
      <c r="D949" s="10">
        <v>0</v>
      </c>
      <c r="E949" s="10">
        <v>0</v>
      </c>
      <c r="F949" s="10">
        <v>0</v>
      </c>
      <c r="G949" s="10">
        <v>0</v>
      </c>
      <c r="H949" s="10">
        <v>2213.29</v>
      </c>
      <c r="I949" s="10">
        <v>2926.45</v>
      </c>
      <c r="J949" s="10">
        <v>4917.1099999999997</v>
      </c>
      <c r="K949" s="10">
        <v>1854.37</v>
      </c>
      <c r="L949" s="10">
        <f t="shared" si="70"/>
        <v>11911.219999999998</v>
      </c>
    </row>
    <row r="950" spans="1:12" ht="13" hidden="1" x14ac:dyDescent="0.15">
      <c r="A950" s="46" t="s">
        <v>125</v>
      </c>
      <c r="B950" s="10">
        <v>0</v>
      </c>
      <c r="C950" s="10">
        <v>0</v>
      </c>
      <c r="D950" s="10">
        <v>0</v>
      </c>
      <c r="E950" s="10">
        <v>0</v>
      </c>
      <c r="F950" s="10">
        <v>0</v>
      </c>
      <c r="G950" s="10">
        <v>0</v>
      </c>
      <c r="H950" s="10">
        <v>0</v>
      </c>
      <c r="I950" s="10">
        <v>0</v>
      </c>
      <c r="J950" s="10">
        <v>9678.2999999999993</v>
      </c>
      <c r="K950" s="10">
        <v>3774.76</v>
      </c>
      <c r="L950" s="10">
        <f t="shared" si="70"/>
        <v>13453.06</v>
      </c>
    </row>
    <row r="951" spans="1:12" ht="13" hidden="1" x14ac:dyDescent="0.15">
      <c r="A951" s="46" t="s">
        <v>123</v>
      </c>
      <c r="B951" s="10">
        <v>0</v>
      </c>
      <c r="C951" s="10">
        <v>0</v>
      </c>
      <c r="D951" s="10">
        <v>0</v>
      </c>
      <c r="E951" s="10">
        <v>0</v>
      </c>
      <c r="F951" s="10">
        <v>0</v>
      </c>
      <c r="G951" s="10">
        <v>0</v>
      </c>
      <c r="H951" s="10">
        <v>1894.85</v>
      </c>
      <c r="I951" s="10">
        <v>5684.55</v>
      </c>
      <c r="J951" s="10">
        <v>7124.07</v>
      </c>
      <c r="K951" s="10">
        <v>6107.26</v>
      </c>
      <c r="L951" s="10">
        <f t="shared" si="70"/>
        <v>20810.73</v>
      </c>
    </row>
    <row r="952" spans="1:12" ht="13" hidden="1" x14ac:dyDescent="0.15">
      <c r="A952" s="46" t="s">
        <v>120</v>
      </c>
      <c r="B952" s="10">
        <v>0</v>
      </c>
      <c r="C952" s="10">
        <v>0</v>
      </c>
      <c r="D952" s="10">
        <v>0</v>
      </c>
      <c r="E952" s="10">
        <v>0</v>
      </c>
      <c r="F952" s="10">
        <v>0</v>
      </c>
      <c r="G952" s="10">
        <v>0</v>
      </c>
      <c r="H952" s="10">
        <v>1.41</v>
      </c>
      <c r="I952" s="10">
        <v>-1.41</v>
      </c>
      <c r="J952" s="10">
        <v>0</v>
      </c>
      <c r="K952" s="10">
        <v>0</v>
      </c>
      <c r="L952" s="10">
        <f t="shared" si="70"/>
        <v>0</v>
      </c>
    </row>
    <row r="953" spans="1:12" ht="13" hidden="1" x14ac:dyDescent="0.15">
      <c r="A953" s="46" t="s">
        <v>107</v>
      </c>
      <c r="B953" s="10">
        <v>0</v>
      </c>
      <c r="C953" s="10">
        <v>0</v>
      </c>
      <c r="D953" s="10">
        <v>0</v>
      </c>
      <c r="E953" s="10">
        <v>0</v>
      </c>
      <c r="F953" s="10">
        <v>0</v>
      </c>
      <c r="G953" s="10">
        <v>0</v>
      </c>
      <c r="H953" s="10">
        <v>139.25</v>
      </c>
      <c r="I953" s="10">
        <v>-50.36</v>
      </c>
      <c r="J953" s="10">
        <v>27.94</v>
      </c>
      <c r="K953" s="10">
        <v>-116.83</v>
      </c>
      <c r="L953" s="10">
        <f t="shared" si="70"/>
        <v>0</v>
      </c>
    </row>
    <row r="954" spans="1:12" ht="13" hidden="1" x14ac:dyDescent="0.15">
      <c r="A954" s="46" t="s">
        <v>105</v>
      </c>
      <c r="B954" s="10">
        <v>0</v>
      </c>
      <c r="C954" s="10">
        <v>0</v>
      </c>
      <c r="D954" s="10">
        <v>0</v>
      </c>
      <c r="E954" s="10">
        <v>0</v>
      </c>
      <c r="F954" s="10">
        <v>0</v>
      </c>
      <c r="G954" s="10">
        <v>0</v>
      </c>
      <c r="H954" s="10">
        <v>0</v>
      </c>
      <c r="I954" s="10">
        <v>0</v>
      </c>
      <c r="J954" s="10">
        <v>5675.2</v>
      </c>
      <c r="K954" s="10">
        <v>4580</v>
      </c>
      <c r="L954" s="10">
        <f t="shared" si="70"/>
        <v>10255.200000000001</v>
      </c>
    </row>
    <row r="955" spans="1:12" ht="13" hidden="1" x14ac:dyDescent="0.15">
      <c r="A955" s="46" t="s">
        <v>102</v>
      </c>
      <c r="B955" s="10">
        <v>0</v>
      </c>
      <c r="C955" s="10">
        <v>0</v>
      </c>
      <c r="D955" s="10">
        <v>0</v>
      </c>
      <c r="E955" s="10">
        <v>0</v>
      </c>
      <c r="F955" s="10">
        <v>0</v>
      </c>
      <c r="G955" s="10">
        <v>0</v>
      </c>
      <c r="H955" s="10">
        <v>-24.36</v>
      </c>
      <c r="I955" s="10">
        <v>1352.62</v>
      </c>
      <c r="J955" s="10">
        <v>0</v>
      </c>
      <c r="K955" s="10">
        <v>0</v>
      </c>
      <c r="L955" s="10">
        <f t="shared" si="70"/>
        <v>1328.26</v>
      </c>
    </row>
    <row r="956" spans="1:12" ht="13" hidden="1" x14ac:dyDescent="0.15">
      <c r="A956" s="46" t="s">
        <v>95</v>
      </c>
      <c r="B956" s="10">
        <v>0</v>
      </c>
      <c r="C956" s="10">
        <v>0</v>
      </c>
      <c r="D956" s="10">
        <v>0</v>
      </c>
      <c r="E956" s="10">
        <v>0</v>
      </c>
      <c r="F956" s="10">
        <v>0</v>
      </c>
      <c r="G956" s="10">
        <v>0</v>
      </c>
      <c r="H956" s="10">
        <v>0</v>
      </c>
      <c r="I956" s="10">
        <v>4.28</v>
      </c>
      <c r="J956" s="10">
        <v>-4.28</v>
      </c>
      <c r="K956" s="10">
        <v>0</v>
      </c>
      <c r="L956" s="10">
        <f t="shared" si="70"/>
        <v>0</v>
      </c>
    </row>
    <row r="957" spans="1:12" ht="13" hidden="1" x14ac:dyDescent="0.15">
      <c r="A957" s="46" t="s">
        <v>93</v>
      </c>
      <c r="B957" s="10">
        <v>0</v>
      </c>
      <c r="C957" s="10">
        <v>0</v>
      </c>
      <c r="D957" s="10">
        <v>0</v>
      </c>
      <c r="E957" s="10">
        <v>0</v>
      </c>
      <c r="F957" s="10">
        <v>0</v>
      </c>
      <c r="G957" s="10">
        <v>0</v>
      </c>
      <c r="H957" s="10">
        <v>0</v>
      </c>
      <c r="I957" s="10">
        <v>1458.23</v>
      </c>
      <c r="J957" s="10">
        <v>20.010000000000002</v>
      </c>
      <c r="K957" s="10">
        <v>-251.89</v>
      </c>
      <c r="L957" s="10">
        <f t="shared" si="70"/>
        <v>1226.3499999999999</v>
      </c>
    </row>
    <row r="958" spans="1:12" ht="13" hidden="1" x14ac:dyDescent="0.15">
      <c r="A958" s="46" t="s">
        <v>91</v>
      </c>
      <c r="B958" s="10">
        <v>0</v>
      </c>
      <c r="C958" s="10">
        <v>0</v>
      </c>
      <c r="D958" s="10">
        <v>0</v>
      </c>
      <c r="E958" s="10">
        <v>0</v>
      </c>
      <c r="F958" s="10">
        <v>0</v>
      </c>
      <c r="G958" s="10">
        <v>0</v>
      </c>
      <c r="H958" s="10">
        <v>35.14</v>
      </c>
      <c r="I958" s="10">
        <v>441.82</v>
      </c>
      <c r="J958" s="10">
        <v>-183.72</v>
      </c>
      <c r="K958" s="10">
        <v>-200.08</v>
      </c>
      <c r="L958" s="10">
        <f t="shared" si="70"/>
        <v>93.16</v>
      </c>
    </row>
    <row r="959" spans="1:12" ht="13" hidden="1" x14ac:dyDescent="0.15">
      <c r="A959" s="46" t="s">
        <v>90</v>
      </c>
      <c r="B959" s="10">
        <v>0</v>
      </c>
      <c r="C959" s="10">
        <v>0</v>
      </c>
      <c r="D959" s="10">
        <v>0</v>
      </c>
      <c r="E959" s="10">
        <v>0</v>
      </c>
      <c r="F959" s="10">
        <v>0</v>
      </c>
      <c r="G959" s="10">
        <v>0</v>
      </c>
      <c r="H959" s="10">
        <v>80.34</v>
      </c>
      <c r="I959" s="10">
        <v>2067.4299999999998</v>
      </c>
      <c r="J959" s="10">
        <v>9103.36</v>
      </c>
      <c r="K959" s="10">
        <v>-232.16</v>
      </c>
      <c r="L959" s="10">
        <f t="shared" si="70"/>
        <v>11018.970000000001</v>
      </c>
    </row>
    <row r="960" spans="1:12" ht="13" hidden="1" x14ac:dyDescent="0.15">
      <c r="A960" s="46" t="s">
        <v>84</v>
      </c>
      <c r="B960" s="10">
        <v>0</v>
      </c>
      <c r="C960" s="10">
        <v>0</v>
      </c>
      <c r="D960" s="10">
        <v>0</v>
      </c>
      <c r="E960" s="10">
        <v>0</v>
      </c>
      <c r="F960" s="10">
        <v>0</v>
      </c>
      <c r="G960" s="10">
        <v>0</v>
      </c>
      <c r="H960" s="10">
        <v>87.48</v>
      </c>
      <c r="I960" s="10">
        <v>122.55</v>
      </c>
      <c r="J960" s="10">
        <v>160.1</v>
      </c>
      <c r="K960" s="10">
        <v>147.84</v>
      </c>
      <c r="L960" s="10">
        <f t="shared" si="70"/>
        <v>517.97</v>
      </c>
    </row>
    <row r="961" spans="1:12" ht="13" hidden="1" x14ac:dyDescent="0.15">
      <c r="A961" s="46" t="s">
        <v>83</v>
      </c>
      <c r="B961" s="10">
        <v>0</v>
      </c>
      <c r="C961" s="10">
        <v>0</v>
      </c>
      <c r="D961" s="10">
        <v>0</v>
      </c>
      <c r="E961" s="10">
        <v>0</v>
      </c>
      <c r="F961" s="10">
        <v>0</v>
      </c>
      <c r="G961" s="10">
        <v>0</v>
      </c>
      <c r="H961" s="10">
        <v>9473.33</v>
      </c>
      <c r="I961" s="10">
        <v>12591.82</v>
      </c>
      <c r="J961" s="10">
        <v>17015.849999999999</v>
      </c>
      <c r="K961" s="10">
        <v>9432.2900000000009</v>
      </c>
      <c r="L961" s="10">
        <f t="shared" si="70"/>
        <v>48513.29</v>
      </c>
    </row>
    <row r="962" spans="1:12" ht="13" hidden="1" x14ac:dyDescent="0.15">
      <c r="A962" s="46" t="s">
        <v>82</v>
      </c>
      <c r="B962" s="10">
        <v>0</v>
      </c>
      <c r="C962" s="10">
        <v>0</v>
      </c>
      <c r="D962" s="10">
        <v>0</v>
      </c>
      <c r="E962" s="10">
        <v>0</v>
      </c>
      <c r="F962" s="10">
        <v>0</v>
      </c>
      <c r="G962" s="10">
        <v>0</v>
      </c>
      <c r="H962" s="10">
        <v>11733.21</v>
      </c>
      <c r="I962" s="10">
        <v>20020.25</v>
      </c>
      <c r="J962" s="10">
        <v>27103.91</v>
      </c>
      <c r="K962" s="10">
        <v>16308.43</v>
      </c>
      <c r="L962" s="10">
        <f t="shared" si="70"/>
        <v>75165.799999999988</v>
      </c>
    </row>
    <row r="963" spans="1:12" ht="13" hidden="1" x14ac:dyDescent="0.15">
      <c r="A963" s="46" t="s">
        <v>81</v>
      </c>
      <c r="B963" s="10">
        <v>0</v>
      </c>
      <c r="C963" s="10">
        <v>0</v>
      </c>
      <c r="D963" s="10">
        <v>0</v>
      </c>
      <c r="E963" s="10">
        <v>0</v>
      </c>
      <c r="F963" s="10">
        <v>0</v>
      </c>
      <c r="G963" s="10">
        <v>0</v>
      </c>
      <c r="H963" s="10">
        <v>1272.69</v>
      </c>
      <c r="I963" s="10">
        <v>3341.04</v>
      </c>
      <c r="J963" s="10">
        <v>3310.82</v>
      </c>
      <c r="K963" s="10">
        <v>2689.89</v>
      </c>
      <c r="L963" s="10">
        <f t="shared" si="70"/>
        <v>10614.439999999999</v>
      </c>
    </row>
    <row r="964" spans="1:12" ht="13" hidden="1" x14ac:dyDescent="0.15">
      <c r="A964" s="46" t="s">
        <v>74</v>
      </c>
      <c r="B964" s="10">
        <v>0</v>
      </c>
      <c r="C964" s="10">
        <v>0</v>
      </c>
      <c r="D964" s="10">
        <v>0</v>
      </c>
      <c r="E964" s="10">
        <v>0</v>
      </c>
      <c r="F964" s="10">
        <v>0</v>
      </c>
      <c r="G964" s="10">
        <v>0</v>
      </c>
      <c r="H964" s="10">
        <v>12552.06</v>
      </c>
      <c r="I964" s="10">
        <v>11533.32</v>
      </c>
      <c r="J964" s="10">
        <v>21552.32</v>
      </c>
      <c r="K964" s="10">
        <v>-915.66</v>
      </c>
      <c r="L964" s="10">
        <f t="shared" si="70"/>
        <v>44722.039999999994</v>
      </c>
    </row>
    <row r="965" spans="1:12" ht="13" hidden="1" x14ac:dyDescent="0.15">
      <c r="A965" s="46" t="s">
        <v>73</v>
      </c>
      <c r="B965" s="10">
        <v>0</v>
      </c>
      <c r="C965" s="10">
        <v>0</v>
      </c>
      <c r="D965" s="10">
        <v>0</v>
      </c>
      <c r="E965" s="10">
        <v>0</v>
      </c>
      <c r="F965" s="10">
        <v>0</v>
      </c>
      <c r="G965" s="10">
        <v>0</v>
      </c>
      <c r="H965" s="10">
        <v>8282.98</v>
      </c>
      <c r="I965" s="10">
        <v>2701.25</v>
      </c>
      <c r="J965" s="10">
        <v>8875.34</v>
      </c>
      <c r="K965" s="10">
        <v>4051.14</v>
      </c>
      <c r="L965" s="10">
        <f t="shared" si="70"/>
        <v>23910.71</v>
      </c>
    </row>
    <row r="966" spans="1:12" ht="13" hidden="1" x14ac:dyDescent="0.15">
      <c r="A966" s="46" t="s">
        <v>71</v>
      </c>
      <c r="B966" s="10">
        <v>0</v>
      </c>
      <c r="C966" s="10">
        <v>0</v>
      </c>
      <c r="D966" s="10">
        <v>0</v>
      </c>
      <c r="E966" s="10">
        <v>0</v>
      </c>
      <c r="F966" s="10">
        <v>0</v>
      </c>
      <c r="G966" s="10">
        <v>0</v>
      </c>
      <c r="H966" s="10">
        <v>98695.93</v>
      </c>
      <c r="I966" s="10">
        <v>159467.45000000001</v>
      </c>
      <c r="J966" s="10">
        <v>197898.16</v>
      </c>
      <c r="K966" s="10">
        <v>131175.37</v>
      </c>
      <c r="L966" s="10">
        <f t="shared" si="70"/>
        <v>587236.91</v>
      </c>
    </row>
    <row r="967" spans="1:12" ht="13" hidden="1" x14ac:dyDescent="0.15">
      <c r="A967" s="47" t="s">
        <v>235</v>
      </c>
      <c r="B967" s="16">
        <f t="shared" ref="B967:L967" si="71">SUM(B947:B966)</f>
        <v>0</v>
      </c>
      <c r="C967" s="16">
        <f t="shared" si="71"/>
        <v>0</v>
      </c>
      <c r="D967" s="16">
        <f t="shared" si="71"/>
        <v>0</v>
      </c>
      <c r="E967" s="16">
        <f t="shared" si="71"/>
        <v>0</v>
      </c>
      <c r="F967" s="16">
        <f t="shared" si="71"/>
        <v>0</v>
      </c>
      <c r="G967" s="16">
        <f t="shared" si="71"/>
        <v>0</v>
      </c>
      <c r="H967" s="16">
        <f t="shared" si="71"/>
        <v>164735.25</v>
      </c>
      <c r="I967" s="16">
        <f t="shared" si="71"/>
        <v>255285.66</v>
      </c>
      <c r="J967" s="16">
        <f t="shared" si="71"/>
        <v>356748.2</v>
      </c>
      <c r="K967" s="16">
        <f t="shared" si="71"/>
        <v>213590.87</v>
      </c>
      <c r="L967" s="16">
        <f t="shared" si="71"/>
        <v>990359.98</v>
      </c>
    </row>
    <row r="968" spans="1:12" ht="13" hidden="1" x14ac:dyDescent="0.15">
      <c r="A968" s="45" t="s">
        <v>236</v>
      </c>
      <c r="B968" s="7"/>
      <c r="C968" s="7"/>
      <c r="D968" s="7"/>
      <c r="E968" s="7"/>
      <c r="F968" s="7"/>
      <c r="G968" s="7"/>
      <c r="H968" s="7"/>
      <c r="I968" s="7"/>
      <c r="J968" s="7"/>
      <c r="K968" s="7"/>
      <c r="L968" s="7"/>
    </row>
    <row r="969" spans="1:12" ht="13" hidden="1" x14ac:dyDescent="0.15">
      <c r="A969" s="46" t="s">
        <v>129</v>
      </c>
      <c r="B969" s="10">
        <v>0</v>
      </c>
      <c r="C969" s="10">
        <v>0</v>
      </c>
      <c r="D969" s="10">
        <v>81943.56</v>
      </c>
      <c r="E969" s="10">
        <v>242576.99</v>
      </c>
      <c r="F969" s="10">
        <v>211881.14</v>
      </c>
      <c r="G969" s="10">
        <v>258571.55</v>
      </c>
      <c r="H969" s="10">
        <v>273027</v>
      </c>
      <c r="I969" s="10">
        <v>288264.06</v>
      </c>
      <c r="J969" s="10">
        <v>304520.45</v>
      </c>
      <c r="K969" s="10">
        <v>251962.49</v>
      </c>
      <c r="L969" s="10">
        <f t="shared" ref="L969:L1000" si="72">SUM(B969:K969)</f>
        <v>1912747.24</v>
      </c>
    </row>
    <row r="970" spans="1:12" ht="13" hidden="1" x14ac:dyDescent="0.15">
      <c r="A970" s="46" t="s">
        <v>128</v>
      </c>
      <c r="B970" s="10">
        <v>13646.03</v>
      </c>
      <c r="C970" s="10">
        <v>0</v>
      </c>
      <c r="D970" s="10">
        <v>0</v>
      </c>
      <c r="E970" s="10">
        <v>0</v>
      </c>
      <c r="F970" s="10">
        <v>0</v>
      </c>
      <c r="G970" s="10">
        <v>0</v>
      </c>
      <c r="H970" s="10">
        <v>0</v>
      </c>
      <c r="I970" s="10">
        <v>0</v>
      </c>
      <c r="J970" s="10">
        <v>0</v>
      </c>
      <c r="K970" s="10">
        <v>0</v>
      </c>
      <c r="L970" s="10">
        <f t="shared" si="72"/>
        <v>13646.03</v>
      </c>
    </row>
    <row r="971" spans="1:12" ht="13" hidden="1" x14ac:dyDescent="0.15">
      <c r="A971" s="46" t="s">
        <v>127</v>
      </c>
      <c r="B971" s="10">
        <v>88506.76</v>
      </c>
      <c r="C971" s="10">
        <v>94017.12</v>
      </c>
      <c r="D971" s="10">
        <v>113682.7</v>
      </c>
      <c r="E971" s="10">
        <v>96210.98</v>
      </c>
      <c r="F971" s="10">
        <v>139565.35</v>
      </c>
      <c r="G971" s="10">
        <v>110274.1</v>
      </c>
      <c r="H971" s="10">
        <v>102978.81</v>
      </c>
      <c r="I971" s="10">
        <v>139017.57999999999</v>
      </c>
      <c r="J971" s="10">
        <v>153265.53</v>
      </c>
      <c r="K971" s="10">
        <v>102123.82</v>
      </c>
      <c r="L971" s="10">
        <f t="shared" si="72"/>
        <v>1139642.75</v>
      </c>
    </row>
    <row r="972" spans="1:12" ht="13" hidden="1" x14ac:dyDescent="0.15">
      <c r="A972" s="46" t="s">
        <v>126</v>
      </c>
      <c r="B972" s="10">
        <v>266713.46000000002</v>
      </c>
      <c r="C972" s="10">
        <v>275477.78000000003</v>
      </c>
      <c r="D972" s="10">
        <v>207234.26</v>
      </c>
      <c r="E972" s="10">
        <v>67283.929999999993</v>
      </c>
      <c r="F972" s="10">
        <v>63093.17</v>
      </c>
      <c r="G972" s="10">
        <v>38069.730000000003</v>
      </c>
      <c r="H972" s="10">
        <v>38554.46</v>
      </c>
      <c r="I972" s="10">
        <v>20116.8</v>
      </c>
      <c r="J972" s="10">
        <v>39428.65</v>
      </c>
      <c r="K972" s="10">
        <v>18883.75</v>
      </c>
      <c r="L972" s="10">
        <f t="shared" si="72"/>
        <v>1034855.99</v>
      </c>
    </row>
    <row r="973" spans="1:12" ht="13" hidden="1" x14ac:dyDescent="0.15">
      <c r="A973" s="46" t="s">
        <v>125</v>
      </c>
      <c r="B973" s="10">
        <v>263562.08</v>
      </c>
      <c r="C973" s="10">
        <v>358515.3</v>
      </c>
      <c r="D973" s="10">
        <v>240837.19</v>
      </c>
      <c r="E973" s="10">
        <v>189480.04</v>
      </c>
      <c r="F973" s="10">
        <v>516027.69</v>
      </c>
      <c r="G973" s="10">
        <v>195310.87</v>
      </c>
      <c r="H973" s="10">
        <v>224164.81</v>
      </c>
      <c r="I973" s="10">
        <v>217384.82</v>
      </c>
      <c r="J973" s="10">
        <v>142332.62</v>
      </c>
      <c r="K973" s="10">
        <v>39105.18</v>
      </c>
      <c r="L973" s="10">
        <f t="shared" si="72"/>
        <v>2386720.6</v>
      </c>
    </row>
    <row r="974" spans="1:12" ht="13" hidden="1" x14ac:dyDescent="0.15">
      <c r="A974" s="46" t="s">
        <v>124</v>
      </c>
      <c r="B974" s="10">
        <v>0</v>
      </c>
      <c r="C974" s="10">
        <v>4209.5200000000004</v>
      </c>
      <c r="D974" s="10">
        <v>6423.04</v>
      </c>
      <c r="E974" s="10">
        <v>7595.47</v>
      </c>
      <c r="F974" s="10">
        <v>7938.31</v>
      </c>
      <c r="G974" s="10">
        <v>8320.5</v>
      </c>
      <c r="H974" s="10">
        <v>6657.21</v>
      </c>
      <c r="I974" s="10">
        <v>7058.94</v>
      </c>
      <c r="J974" s="10">
        <v>6423.02</v>
      </c>
      <c r="K974" s="10">
        <v>4411.28</v>
      </c>
      <c r="L974" s="10">
        <f t="shared" si="72"/>
        <v>59037.290000000008</v>
      </c>
    </row>
    <row r="975" spans="1:12" ht="13" hidden="1" x14ac:dyDescent="0.15">
      <c r="A975" s="46" t="s">
        <v>237</v>
      </c>
      <c r="B975" s="10">
        <v>0</v>
      </c>
      <c r="C975" s="10">
        <v>-269149.8</v>
      </c>
      <c r="D975" s="10">
        <v>-269149.8</v>
      </c>
      <c r="E975" s="10">
        <v>-269149.8</v>
      </c>
      <c r="F975" s="10">
        <v>-348311.47</v>
      </c>
      <c r="G975" s="10">
        <v>-380042.31</v>
      </c>
      <c r="H975" s="10">
        <v>-404550.03</v>
      </c>
      <c r="I975" s="10">
        <v>-404550.03</v>
      </c>
      <c r="J975" s="10">
        <v>-321906.58</v>
      </c>
      <c r="K975" s="10">
        <v>-258170.54</v>
      </c>
      <c r="L975" s="10">
        <f t="shared" si="72"/>
        <v>-2924980.3600000003</v>
      </c>
    </row>
    <row r="976" spans="1:12" ht="13" hidden="1" x14ac:dyDescent="0.15">
      <c r="A976" s="46" t="s">
        <v>123</v>
      </c>
      <c r="B976" s="10">
        <v>0</v>
      </c>
      <c r="C976" s="10">
        <v>77885.440000000002</v>
      </c>
      <c r="D976" s="10">
        <v>75289.259999999995</v>
      </c>
      <c r="E976" s="10">
        <v>74415.86</v>
      </c>
      <c r="F976" s="10">
        <v>92775.62</v>
      </c>
      <c r="G976" s="10">
        <v>100098.93</v>
      </c>
      <c r="H976" s="10">
        <v>107199.43</v>
      </c>
      <c r="I976" s="10">
        <v>105164.01</v>
      </c>
      <c r="J976" s="10">
        <v>82691.98</v>
      </c>
      <c r="K976" s="10">
        <v>67735.070000000007</v>
      </c>
      <c r="L976" s="10">
        <f t="shared" si="72"/>
        <v>783255.60000000009</v>
      </c>
    </row>
    <row r="977" spans="1:12" ht="13" hidden="1" x14ac:dyDescent="0.15">
      <c r="A977" s="46" t="s">
        <v>122</v>
      </c>
      <c r="B977" s="10">
        <v>0</v>
      </c>
      <c r="C977" s="10">
        <v>-1026.95</v>
      </c>
      <c r="D977" s="10">
        <v>0</v>
      </c>
      <c r="E977" s="10">
        <v>0</v>
      </c>
      <c r="F977" s="10">
        <v>0</v>
      </c>
      <c r="G977" s="10">
        <v>0</v>
      </c>
      <c r="H977" s="10">
        <v>0</v>
      </c>
      <c r="I977" s="10">
        <v>0</v>
      </c>
      <c r="J977" s="10">
        <v>0</v>
      </c>
      <c r="K977" s="10">
        <v>0</v>
      </c>
      <c r="L977" s="10">
        <f t="shared" si="72"/>
        <v>-1026.95</v>
      </c>
    </row>
    <row r="978" spans="1:12" ht="13" hidden="1" x14ac:dyDescent="0.15">
      <c r="A978" s="46" t="s">
        <v>121</v>
      </c>
      <c r="B978" s="10">
        <v>0</v>
      </c>
      <c r="C978" s="10">
        <v>-96612.35</v>
      </c>
      <c r="D978" s="10">
        <v>0</v>
      </c>
      <c r="E978" s="10">
        <v>0</v>
      </c>
      <c r="F978" s="10">
        <v>0</v>
      </c>
      <c r="G978" s="10">
        <v>0</v>
      </c>
      <c r="H978" s="10">
        <v>0</v>
      </c>
      <c r="I978" s="10">
        <v>0</v>
      </c>
      <c r="J978" s="10">
        <v>0</v>
      </c>
      <c r="K978" s="10">
        <v>0</v>
      </c>
      <c r="L978" s="10">
        <f t="shared" si="72"/>
        <v>-96612.35</v>
      </c>
    </row>
    <row r="979" spans="1:12" ht="13" hidden="1" x14ac:dyDescent="0.15">
      <c r="A979" s="46" t="s">
        <v>120</v>
      </c>
      <c r="B979" s="10">
        <v>73.97</v>
      </c>
      <c r="C979" s="10">
        <v>106.7</v>
      </c>
      <c r="D979" s="10">
        <v>2765.45</v>
      </c>
      <c r="E979" s="10">
        <v>569.85</v>
      </c>
      <c r="F979" s="10">
        <v>3012.82</v>
      </c>
      <c r="G979" s="10">
        <v>5400.48</v>
      </c>
      <c r="H979" s="10">
        <v>4700.1000000000004</v>
      </c>
      <c r="I979" s="10">
        <v>1898.26</v>
      </c>
      <c r="J979" s="10">
        <v>11675.07</v>
      </c>
      <c r="K979" s="10">
        <v>8008.91</v>
      </c>
      <c r="L979" s="10">
        <f t="shared" si="72"/>
        <v>38211.61</v>
      </c>
    </row>
    <row r="980" spans="1:12" ht="13" hidden="1" x14ac:dyDescent="0.15">
      <c r="A980" s="46" t="s">
        <v>238</v>
      </c>
      <c r="B980" s="10">
        <v>18760.97</v>
      </c>
      <c r="C980" s="10">
        <v>12220.01</v>
      </c>
      <c r="D980" s="10">
        <v>12831.36</v>
      </c>
      <c r="E980" s="10">
        <v>18676.41</v>
      </c>
      <c r="F980" s="10">
        <v>5389.58</v>
      </c>
      <c r="G980" s="10">
        <v>3925.78</v>
      </c>
      <c r="H980" s="10">
        <v>2503.73</v>
      </c>
      <c r="I980" s="10">
        <v>2967.68</v>
      </c>
      <c r="J980" s="10">
        <v>3632.18</v>
      </c>
      <c r="K980" s="10">
        <v>5802.45</v>
      </c>
      <c r="L980" s="10">
        <f t="shared" si="72"/>
        <v>86710.14999999998</v>
      </c>
    </row>
    <row r="981" spans="1:12" ht="13" hidden="1" x14ac:dyDescent="0.15">
      <c r="A981" s="46" t="s">
        <v>239</v>
      </c>
      <c r="B981" s="10">
        <v>2509.12</v>
      </c>
      <c r="C981" s="10">
        <v>0</v>
      </c>
      <c r="D981" s="10">
        <v>0</v>
      </c>
      <c r="E981" s="10">
        <v>0</v>
      </c>
      <c r="F981" s="10">
        <v>2107.23</v>
      </c>
      <c r="G981" s="10">
        <v>0</v>
      </c>
      <c r="H981" s="10">
        <v>6.29</v>
      </c>
      <c r="I981" s="10">
        <v>-2067.08</v>
      </c>
      <c r="J981" s="10">
        <v>0</v>
      </c>
      <c r="K981" s="10">
        <v>0</v>
      </c>
      <c r="L981" s="10">
        <f t="shared" si="72"/>
        <v>2555.5600000000004</v>
      </c>
    </row>
    <row r="982" spans="1:12" ht="13" hidden="1" x14ac:dyDescent="0.15">
      <c r="A982" s="46" t="s">
        <v>240</v>
      </c>
      <c r="B982" s="10">
        <v>0</v>
      </c>
      <c r="C982" s="10">
        <v>0</v>
      </c>
      <c r="D982" s="10">
        <v>0</v>
      </c>
      <c r="E982" s="10">
        <v>0</v>
      </c>
      <c r="F982" s="10">
        <v>0</v>
      </c>
      <c r="G982" s="10">
        <v>0</v>
      </c>
      <c r="H982" s="10">
        <v>0</v>
      </c>
      <c r="I982" s="10">
        <v>2067.08</v>
      </c>
      <c r="J982" s="10">
        <v>0</v>
      </c>
      <c r="K982" s="10">
        <v>0</v>
      </c>
      <c r="L982" s="10">
        <f t="shared" si="72"/>
        <v>2067.08</v>
      </c>
    </row>
    <row r="983" spans="1:12" ht="13" hidden="1" x14ac:dyDescent="0.15">
      <c r="A983" s="46" t="s">
        <v>119</v>
      </c>
      <c r="B983" s="10">
        <v>4541.8999999999996</v>
      </c>
      <c r="C983" s="10">
        <v>4763.3</v>
      </c>
      <c r="D983" s="10">
        <v>4912.13</v>
      </c>
      <c r="E983" s="10">
        <v>4960.63</v>
      </c>
      <c r="F983" s="10">
        <v>12188.81</v>
      </c>
      <c r="G983" s="10">
        <v>33.75</v>
      </c>
      <c r="H983" s="10">
        <v>0</v>
      </c>
      <c r="I983" s="10">
        <v>0</v>
      </c>
      <c r="J983" s="10">
        <v>0</v>
      </c>
      <c r="K983" s="10">
        <v>0</v>
      </c>
      <c r="L983" s="10">
        <f t="shared" si="72"/>
        <v>31400.520000000004</v>
      </c>
    </row>
    <row r="984" spans="1:12" ht="13" hidden="1" x14ac:dyDescent="0.15">
      <c r="A984" s="46" t="s">
        <v>118</v>
      </c>
      <c r="B984" s="10">
        <v>0</v>
      </c>
      <c r="C984" s="10">
        <v>0</v>
      </c>
      <c r="D984" s="10">
        <v>0</v>
      </c>
      <c r="E984" s="10">
        <v>0</v>
      </c>
      <c r="F984" s="10">
        <v>0</v>
      </c>
      <c r="G984" s="10">
        <v>0</v>
      </c>
      <c r="H984" s="10">
        <v>0</v>
      </c>
      <c r="I984" s="10">
        <v>0</v>
      </c>
      <c r="J984" s="10">
        <v>0</v>
      </c>
      <c r="K984" s="10">
        <v>1293.68</v>
      </c>
      <c r="L984" s="10">
        <f t="shared" si="72"/>
        <v>1293.68</v>
      </c>
    </row>
    <row r="985" spans="1:12" ht="13" hidden="1" x14ac:dyDescent="0.15">
      <c r="A985" s="46" t="s">
        <v>241</v>
      </c>
      <c r="B985" s="10">
        <v>137.57</v>
      </c>
      <c r="C985" s="10">
        <v>0</v>
      </c>
      <c r="D985" s="10">
        <v>0</v>
      </c>
      <c r="E985" s="10">
        <v>0</v>
      </c>
      <c r="F985" s="10">
        <v>0</v>
      </c>
      <c r="G985" s="10">
        <v>0</v>
      </c>
      <c r="H985" s="10">
        <v>0</v>
      </c>
      <c r="I985" s="10">
        <v>0</v>
      </c>
      <c r="J985" s="10">
        <v>352.32</v>
      </c>
      <c r="K985" s="10">
        <v>0</v>
      </c>
      <c r="L985" s="10">
        <f t="shared" si="72"/>
        <v>489.89</v>
      </c>
    </row>
    <row r="986" spans="1:12" ht="13" hidden="1" x14ac:dyDescent="0.15">
      <c r="A986" s="46" t="s">
        <v>117</v>
      </c>
      <c r="B986" s="10">
        <v>4184.59</v>
      </c>
      <c r="C986" s="10">
        <v>2862.85</v>
      </c>
      <c r="D986" s="10">
        <v>4000.21</v>
      </c>
      <c r="E986" s="10">
        <v>1748.38</v>
      </c>
      <c r="F986" s="10">
        <v>4049.58</v>
      </c>
      <c r="G986" s="10">
        <v>2745.22</v>
      </c>
      <c r="H986" s="10">
        <v>617.1</v>
      </c>
      <c r="I986" s="10">
        <v>3343.88</v>
      </c>
      <c r="J986" s="10">
        <v>3242.78</v>
      </c>
      <c r="K986" s="10">
        <v>2595</v>
      </c>
      <c r="L986" s="10">
        <f t="shared" si="72"/>
        <v>29389.59</v>
      </c>
    </row>
    <row r="987" spans="1:12" ht="13" hidden="1" x14ac:dyDescent="0.15">
      <c r="A987" s="46" t="s">
        <v>143</v>
      </c>
      <c r="B987" s="10">
        <v>6273.93</v>
      </c>
      <c r="C987" s="10">
        <v>12184.59</v>
      </c>
      <c r="D987" s="10">
        <v>-4103.49</v>
      </c>
      <c r="E987" s="10">
        <v>5150.5</v>
      </c>
      <c r="F987" s="10">
        <v>5958.44</v>
      </c>
      <c r="G987" s="10">
        <v>5221.01</v>
      </c>
      <c r="H987" s="10">
        <v>5456.35</v>
      </c>
      <c r="I987" s="10">
        <v>7246.41</v>
      </c>
      <c r="J987" s="10">
        <v>4156.88</v>
      </c>
      <c r="K987" s="10">
        <v>8418.56</v>
      </c>
      <c r="L987" s="10">
        <f t="shared" si="72"/>
        <v>55963.179999999986</v>
      </c>
    </row>
    <row r="988" spans="1:12" ht="13" hidden="1" x14ac:dyDescent="0.15">
      <c r="A988" s="46" t="s">
        <v>242</v>
      </c>
      <c r="B988" s="10">
        <v>0</v>
      </c>
      <c r="C988" s="10">
        <v>0</v>
      </c>
      <c r="D988" s="10">
        <v>0</v>
      </c>
      <c r="E988" s="10">
        <v>39.590000000000003</v>
      </c>
      <c r="F988" s="10">
        <v>57.19</v>
      </c>
      <c r="G988" s="10">
        <v>0</v>
      </c>
      <c r="H988" s="10">
        <v>0</v>
      </c>
      <c r="I988" s="10">
        <v>0</v>
      </c>
      <c r="J988" s="10">
        <v>659.88</v>
      </c>
      <c r="K988" s="10">
        <v>0</v>
      </c>
      <c r="L988" s="10">
        <f t="shared" si="72"/>
        <v>756.66</v>
      </c>
    </row>
    <row r="989" spans="1:12" ht="13" hidden="1" x14ac:dyDescent="0.15">
      <c r="A989" s="46" t="s">
        <v>115</v>
      </c>
      <c r="B989" s="10">
        <v>2484.5</v>
      </c>
      <c r="C989" s="10">
        <v>0</v>
      </c>
      <c r="D989" s="10">
        <v>0</v>
      </c>
      <c r="E989" s="10">
        <v>0</v>
      </c>
      <c r="F989" s="10">
        <v>425.51</v>
      </c>
      <c r="G989" s="10">
        <v>26.78</v>
      </c>
      <c r="H989" s="10">
        <v>0</v>
      </c>
      <c r="I989" s="10">
        <v>0</v>
      </c>
      <c r="J989" s="10">
        <v>0</v>
      </c>
      <c r="K989" s="10">
        <v>0</v>
      </c>
      <c r="L989" s="10">
        <f t="shared" si="72"/>
        <v>2936.7900000000004</v>
      </c>
    </row>
    <row r="990" spans="1:12" ht="13" hidden="1" x14ac:dyDescent="0.15">
      <c r="A990" s="46" t="s">
        <v>110</v>
      </c>
      <c r="B990" s="10">
        <v>4839.4399999999996</v>
      </c>
      <c r="C990" s="10">
        <v>-535.1</v>
      </c>
      <c r="D990" s="10">
        <v>0</v>
      </c>
      <c r="E990" s="10">
        <v>0</v>
      </c>
      <c r="F990" s="10">
        <v>0</v>
      </c>
      <c r="G990" s="10">
        <v>142.30000000000001</v>
      </c>
      <c r="H990" s="10">
        <v>0</v>
      </c>
      <c r="I990" s="10">
        <v>0</v>
      </c>
      <c r="J990" s="10">
        <v>0</v>
      </c>
      <c r="K990" s="10">
        <v>0</v>
      </c>
      <c r="L990" s="10">
        <f t="shared" si="72"/>
        <v>4446.6399999999994</v>
      </c>
    </row>
    <row r="991" spans="1:12" ht="13" hidden="1" x14ac:dyDescent="0.15">
      <c r="A991" s="46" t="s">
        <v>109</v>
      </c>
      <c r="B991" s="10">
        <v>492.62</v>
      </c>
      <c r="C991" s="10">
        <v>388.79</v>
      </c>
      <c r="D991" s="10">
        <v>705.52</v>
      </c>
      <c r="E991" s="10">
        <v>5884.28</v>
      </c>
      <c r="F991" s="10">
        <v>4440.9799999999996</v>
      </c>
      <c r="G991" s="10">
        <v>1507.83</v>
      </c>
      <c r="H991" s="10">
        <v>5958.35</v>
      </c>
      <c r="I991" s="10">
        <v>1585.99</v>
      </c>
      <c r="J991" s="10">
        <v>952.27</v>
      </c>
      <c r="K991" s="10">
        <v>1936.93</v>
      </c>
      <c r="L991" s="10">
        <f t="shared" si="72"/>
        <v>23853.56</v>
      </c>
    </row>
    <row r="992" spans="1:12" ht="13" hidden="1" x14ac:dyDescent="0.15">
      <c r="A992" s="46" t="s">
        <v>134</v>
      </c>
      <c r="B992" s="10">
        <v>0</v>
      </c>
      <c r="C992" s="10">
        <v>0</v>
      </c>
      <c r="D992" s="10">
        <v>0</v>
      </c>
      <c r="E992" s="10">
        <v>0</v>
      </c>
      <c r="F992" s="10">
        <v>0</v>
      </c>
      <c r="G992" s="10">
        <v>0</v>
      </c>
      <c r="H992" s="10">
        <v>97.87</v>
      </c>
      <c r="I992" s="10">
        <v>0</v>
      </c>
      <c r="J992" s="10">
        <v>0</v>
      </c>
      <c r="K992" s="10">
        <v>0</v>
      </c>
      <c r="L992" s="10">
        <f t="shared" si="72"/>
        <v>97.87</v>
      </c>
    </row>
    <row r="993" spans="1:12" ht="13" hidden="1" x14ac:dyDescent="0.15">
      <c r="A993" s="46" t="s">
        <v>133</v>
      </c>
      <c r="B993" s="10">
        <v>12380.58</v>
      </c>
      <c r="C993" s="10">
        <v>15056.18</v>
      </c>
      <c r="D993" s="10">
        <v>10087.74</v>
      </c>
      <c r="E993" s="10">
        <v>1797</v>
      </c>
      <c r="F993" s="10">
        <v>1821.24</v>
      </c>
      <c r="G993" s="10">
        <v>3272.44</v>
      </c>
      <c r="H993" s="10">
        <v>1840.21</v>
      </c>
      <c r="I993" s="10">
        <v>2342.6799999999998</v>
      </c>
      <c r="J993" s="10">
        <v>1397</v>
      </c>
      <c r="K993" s="10">
        <v>399</v>
      </c>
      <c r="L993" s="10">
        <f t="shared" si="72"/>
        <v>50394.07</v>
      </c>
    </row>
    <row r="994" spans="1:12" ht="13" hidden="1" x14ac:dyDescent="0.15">
      <c r="A994" s="46" t="s">
        <v>243</v>
      </c>
      <c r="B994" s="10">
        <v>0</v>
      </c>
      <c r="C994" s="10">
        <v>269149.8</v>
      </c>
      <c r="D994" s="10">
        <v>269149.8</v>
      </c>
      <c r="E994" s="10">
        <v>269149.8</v>
      </c>
      <c r="F994" s="10">
        <v>348311.47</v>
      </c>
      <c r="G994" s="10">
        <v>380042.31</v>
      </c>
      <c r="H994" s="10">
        <v>404550.03</v>
      </c>
      <c r="I994" s="10">
        <v>404550.03</v>
      </c>
      <c r="J994" s="10">
        <v>321906.58</v>
      </c>
      <c r="K994" s="10">
        <v>258170.53</v>
      </c>
      <c r="L994" s="10">
        <f t="shared" si="72"/>
        <v>2924980.35</v>
      </c>
    </row>
    <row r="995" spans="1:12" ht="13" hidden="1" x14ac:dyDescent="0.15">
      <c r="A995" s="46" t="s">
        <v>244</v>
      </c>
      <c r="B995" s="10">
        <v>0</v>
      </c>
      <c r="C995" s="10">
        <v>300.92</v>
      </c>
      <c r="D995" s="10">
        <v>-299.52</v>
      </c>
      <c r="E995" s="10">
        <v>0</v>
      </c>
      <c r="F995" s="10">
        <v>0</v>
      </c>
      <c r="G995" s="10">
        <v>0</v>
      </c>
      <c r="H995" s="10">
        <v>0</v>
      </c>
      <c r="I995" s="10">
        <v>0</v>
      </c>
      <c r="J995" s="10">
        <v>0</v>
      </c>
      <c r="K995" s="10">
        <v>0</v>
      </c>
      <c r="L995" s="10">
        <f t="shared" si="72"/>
        <v>1.4000000000000341</v>
      </c>
    </row>
    <row r="996" spans="1:12" ht="13" hidden="1" x14ac:dyDescent="0.15">
      <c r="A996" s="46" t="s">
        <v>107</v>
      </c>
      <c r="B996" s="10">
        <v>51968.11</v>
      </c>
      <c r="C996" s="10">
        <v>47497.87</v>
      </c>
      <c r="D996" s="10">
        <v>47423.1</v>
      </c>
      <c r="E996" s="10">
        <v>46809.67</v>
      </c>
      <c r="F996" s="10">
        <v>43303.25</v>
      </c>
      <c r="G996" s="10">
        <v>47987.44</v>
      </c>
      <c r="H996" s="10">
        <v>50009.36</v>
      </c>
      <c r="I996" s="10">
        <v>58958.15</v>
      </c>
      <c r="J996" s="10">
        <v>57481.760000000002</v>
      </c>
      <c r="K996" s="10">
        <v>37558.58</v>
      </c>
      <c r="L996" s="10">
        <f t="shared" si="72"/>
        <v>488997.29000000004</v>
      </c>
    </row>
    <row r="997" spans="1:12" ht="13" hidden="1" x14ac:dyDescent="0.15">
      <c r="A997" s="46" t="s">
        <v>106</v>
      </c>
      <c r="B997" s="10">
        <v>0</v>
      </c>
      <c r="C997" s="10">
        <v>0</v>
      </c>
      <c r="D997" s="10">
        <v>0</v>
      </c>
      <c r="E997" s="10">
        <v>44.42</v>
      </c>
      <c r="F997" s="10">
        <v>58.74</v>
      </c>
      <c r="G997" s="10">
        <v>49.45</v>
      </c>
      <c r="H997" s="10">
        <v>50.14</v>
      </c>
      <c r="I997" s="10">
        <v>33.26</v>
      </c>
      <c r="J997" s="10">
        <v>0</v>
      </c>
      <c r="K997" s="10">
        <v>0</v>
      </c>
      <c r="L997" s="10">
        <f t="shared" si="72"/>
        <v>236.01</v>
      </c>
    </row>
    <row r="998" spans="1:12" ht="13" hidden="1" x14ac:dyDescent="0.15">
      <c r="A998" s="46" t="s">
        <v>105</v>
      </c>
      <c r="B998" s="10">
        <v>408744.97</v>
      </c>
      <c r="C998" s="10">
        <v>77148.160000000003</v>
      </c>
      <c r="D998" s="10">
        <v>92640.62</v>
      </c>
      <c r="E998" s="10">
        <v>58645.96</v>
      </c>
      <c r="F998" s="10">
        <v>120050.04</v>
      </c>
      <c r="G998" s="10">
        <v>70026.679999999993</v>
      </c>
      <c r="H998" s="10">
        <v>65489.33</v>
      </c>
      <c r="I998" s="10">
        <v>70540.5</v>
      </c>
      <c r="J998" s="10">
        <v>67303.789999999994</v>
      </c>
      <c r="K998" s="10">
        <v>42512.75</v>
      </c>
      <c r="L998" s="10">
        <f t="shared" si="72"/>
        <v>1073102.7999999998</v>
      </c>
    </row>
    <row r="999" spans="1:12" ht="13" hidden="1" x14ac:dyDescent="0.15">
      <c r="A999" s="46" t="s">
        <v>104</v>
      </c>
      <c r="B999" s="10">
        <v>5233.7700000000004</v>
      </c>
      <c r="C999" s="10">
        <v>4785.5</v>
      </c>
      <c r="D999" s="10">
        <v>3396.98</v>
      </c>
      <c r="E999" s="10">
        <v>5319.65</v>
      </c>
      <c r="F999" s="10">
        <v>3588.04</v>
      </c>
      <c r="G999" s="10">
        <v>2547.7199999999998</v>
      </c>
      <c r="H999" s="10">
        <v>2535.6799999999998</v>
      </c>
      <c r="I999" s="10">
        <v>4012.28</v>
      </c>
      <c r="J999" s="10">
        <v>4741.12</v>
      </c>
      <c r="K999" s="10">
        <v>557.28</v>
      </c>
      <c r="L999" s="10">
        <f t="shared" si="72"/>
        <v>36718.020000000004</v>
      </c>
    </row>
    <row r="1000" spans="1:12" ht="13" hidden="1" x14ac:dyDescent="0.15">
      <c r="A1000" s="46" t="s">
        <v>103</v>
      </c>
      <c r="B1000" s="10">
        <v>-815.68</v>
      </c>
      <c r="C1000" s="10">
        <v>1992.33</v>
      </c>
      <c r="D1000" s="10">
        <v>1312.68</v>
      </c>
      <c r="E1000" s="10">
        <v>1478.97</v>
      </c>
      <c r="F1000" s="10">
        <v>2034.34</v>
      </c>
      <c r="G1000" s="10">
        <v>1080.01</v>
      </c>
      <c r="H1000" s="10">
        <v>1357.55</v>
      </c>
      <c r="I1000" s="10">
        <v>1068.68</v>
      </c>
      <c r="J1000" s="10">
        <v>585.16</v>
      </c>
      <c r="K1000" s="10">
        <v>440.33</v>
      </c>
      <c r="L1000" s="10">
        <f t="shared" si="72"/>
        <v>10534.37</v>
      </c>
    </row>
    <row r="1001" spans="1:12" ht="13" hidden="1" x14ac:dyDescent="0.15">
      <c r="A1001" s="46" t="s">
        <v>102</v>
      </c>
      <c r="B1001" s="10">
        <v>21244.82</v>
      </c>
      <c r="C1001" s="10">
        <v>23828.69</v>
      </c>
      <c r="D1001" s="10">
        <v>18907.14</v>
      </c>
      <c r="E1001" s="10">
        <v>3146.83</v>
      </c>
      <c r="F1001" s="10">
        <v>2646.68</v>
      </c>
      <c r="G1001" s="10">
        <v>2392.15</v>
      </c>
      <c r="H1001" s="10">
        <v>3266.5</v>
      </c>
      <c r="I1001" s="10">
        <v>3021.53</v>
      </c>
      <c r="J1001" s="10">
        <v>0</v>
      </c>
      <c r="K1001" s="10">
        <v>0</v>
      </c>
      <c r="L1001" s="10">
        <f t="shared" ref="L1001:L1032" si="73">SUM(B1001:K1001)</f>
        <v>78454.339999999982</v>
      </c>
    </row>
    <row r="1002" spans="1:12" ht="13" hidden="1" x14ac:dyDescent="0.15">
      <c r="A1002" s="46" t="s">
        <v>171</v>
      </c>
      <c r="B1002" s="10">
        <v>0</v>
      </c>
      <c r="C1002" s="10">
        <v>0</v>
      </c>
      <c r="D1002" s="10">
        <v>0</v>
      </c>
      <c r="E1002" s="10">
        <v>0</v>
      </c>
      <c r="F1002" s="10">
        <v>0</v>
      </c>
      <c r="G1002" s="10">
        <v>1169.7</v>
      </c>
      <c r="H1002" s="10">
        <v>-1169.7</v>
      </c>
      <c r="I1002" s="10">
        <v>0</v>
      </c>
      <c r="J1002" s="10">
        <v>22406.959999999999</v>
      </c>
      <c r="K1002" s="10">
        <v>5855.54</v>
      </c>
      <c r="L1002" s="10">
        <f t="shared" si="73"/>
        <v>28262.5</v>
      </c>
    </row>
    <row r="1003" spans="1:12" ht="13" hidden="1" x14ac:dyDescent="0.15">
      <c r="A1003" s="46" t="s">
        <v>101</v>
      </c>
      <c r="B1003" s="10">
        <v>98166.22</v>
      </c>
      <c r="C1003" s="10">
        <v>36519.03</v>
      </c>
      <c r="D1003" s="10">
        <v>49332.160000000003</v>
      </c>
      <c r="E1003" s="10">
        <v>71226.77</v>
      </c>
      <c r="F1003" s="10">
        <v>50731.11</v>
      </c>
      <c r="G1003" s="10">
        <v>49420.21</v>
      </c>
      <c r="H1003" s="10">
        <v>66380.87</v>
      </c>
      <c r="I1003" s="10">
        <v>49600.35</v>
      </c>
      <c r="J1003" s="10">
        <v>49060.46</v>
      </c>
      <c r="K1003" s="10">
        <v>32648.880000000001</v>
      </c>
      <c r="L1003" s="10">
        <f t="shared" si="73"/>
        <v>553086.05999999994</v>
      </c>
    </row>
    <row r="1004" spans="1:12" ht="13" hidden="1" x14ac:dyDescent="0.15">
      <c r="A1004" s="46" t="s">
        <v>199</v>
      </c>
      <c r="B1004" s="10">
        <v>1.96</v>
      </c>
      <c r="C1004" s="10">
        <v>0</v>
      </c>
      <c r="D1004" s="10">
        <v>0</v>
      </c>
      <c r="E1004" s="10">
        <v>0</v>
      </c>
      <c r="F1004" s="10">
        <v>18962.509999999998</v>
      </c>
      <c r="G1004" s="10">
        <v>5814</v>
      </c>
      <c r="H1004" s="10">
        <v>25883.85</v>
      </c>
      <c r="I1004" s="10">
        <v>5650</v>
      </c>
      <c r="J1004" s="10">
        <v>5701</v>
      </c>
      <c r="K1004" s="10">
        <v>11986.75</v>
      </c>
      <c r="L1004" s="10">
        <f t="shared" si="73"/>
        <v>74000.069999999992</v>
      </c>
    </row>
    <row r="1005" spans="1:12" ht="13" hidden="1" x14ac:dyDescent="0.15">
      <c r="A1005" s="46" t="s">
        <v>100</v>
      </c>
      <c r="B1005" s="10">
        <v>669.61</v>
      </c>
      <c r="C1005" s="10">
        <v>292.55</v>
      </c>
      <c r="D1005" s="10">
        <v>2117.46</v>
      </c>
      <c r="E1005" s="10">
        <v>3605.25</v>
      </c>
      <c r="F1005" s="10">
        <v>2121.86</v>
      </c>
      <c r="G1005" s="10">
        <v>1270.82</v>
      </c>
      <c r="H1005" s="10">
        <v>1627.08</v>
      </c>
      <c r="I1005" s="10">
        <v>4758.3999999999996</v>
      </c>
      <c r="J1005" s="10">
        <v>1002.69</v>
      </c>
      <c r="K1005" s="10">
        <v>2047.24</v>
      </c>
      <c r="L1005" s="10">
        <f t="shared" si="73"/>
        <v>19512.96</v>
      </c>
    </row>
    <row r="1006" spans="1:12" ht="13" hidden="1" x14ac:dyDescent="0.15">
      <c r="A1006" s="46" t="s">
        <v>201</v>
      </c>
      <c r="B1006" s="10">
        <v>2880.56</v>
      </c>
      <c r="C1006" s="10">
        <v>0</v>
      </c>
      <c r="D1006" s="10">
        <v>124.1</v>
      </c>
      <c r="E1006" s="10">
        <v>183.79</v>
      </c>
      <c r="F1006" s="10">
        <v>369.04</v>
      </c>
      <c r="G1006" s="10">
        <v>337.2</v>
      </c>
      <c r="H1006" s="10">
        <v>0</v>
      </c>
      <c r="I1006" s="10">
        <v>280.39999999999998</v>
      </c>
      <c r="J1006" s="10">
        <v>0</v>
      </c>
      <c r="K1006" s="10">
        <v>0</v>
      </c>
      <c r="L1006" s="10">
        <f t="shared" si="73"/>
        <v>4175.0899999999992</v>
      </c>
    </row>
    <row r="1007" spans="1:12" ht="13" hidden="1" x14ac:dyDescent="0.15">
      <c r="A1007" s="46" t="s">
        <v>99</v>
      </c>
      <c r="B1007" s="10">
        <v>1953.78</v>
      </c>
      <c r="C1007" s="10">
        <v>1148.8</v>
      </c>
      <c r="D1007" s="10">
        <v>2596.88</v>
      </c>
      <c r="E1007" s="10">
        <v>2338.21</v>
      </c>
      <c r="F1007" s="10">
        <v>619.39</v>
      </c>
      <c r="G1007" s="10">
        <v>22856.53</v>
      </c>
      <c r="H1007" s="10">
        <v>12152.4</v>
      </c>
      <c r="I1007" s="10">
        <v>7510.41</v>
      </c>
      <c r="J1007" s="10">
        <v>8033.19</v>
      </c>
      <c r="K1007" s="10">
        <v>5877.5</v>
      </c>
      <c r="L1007" s="10">
        <f t="shared" si="73"/>
        <v>65087.09</v>
      </c>
    </row>
    <row r="1008" spans="1:12" ht="13" hidden="1" x14ac:dyDescent="0.15">
      <c r="A1008" s="46" t="s">
        <v>203</v>
      </c>
      <c r="B1008" s="10">
        <v>808.88</v>
      </c>
      <c r="C1008" s="10">
        <v>4918.22</v>
      </c>
      <c r="D1008" s="10">
        <v>4191.6499999999996</v>
      </c>
      <c r="E1008" s="10">
        <v>1629.25</v>
      </c>
      <c r="F1008" s="10">
        <v>3271.23</v>
      </c>
      <c r="G1008" s="10">
        <v>2254.6999999999998</v>
      </c>
      <c r="H1008" s="10">
        <v>1800</v>
      </c>
      <c r="I1008" s="10">
        <v>2309.29</v>
      </c>
      <c r="J1008" s="10">
        <v>2000</v>
      </c>
      <c r="K1008" s="10">
        <v>3000</v>
      </c>
      <c r="L1008" s="10">
        <f t="shared" si="73"/>
        <v>26183.22</v>
      </c>
    </row>
    <row r="1009" spans="1:12" ht="13" hidden="1" x14ac:dyDescent="0.15">
      <c r="A1009" s="46" t="s">
        <v>132</v>
      </c>
      <c r="B1009" s="10">
        <v>4518.72</v>
      </c>
      <c r="C1009" s="10">
        <v>2181.63</v>
      </c>
      <c r="D1009" s="10">
        <v>2686.16</v>
      </c>
      <c r="E1009" s="10">
        <v>5270.4</v>
      </c>
      <c r="F1009" s="10">
        <v>2653.59</v>
      </c>
      <c r="G1009" s="10">
        <v>2909.75</v>
      </c>
      <c r="H1009" s="10">
        <v>2923.51</v>
      </c>
      <c r="I1009" s="10">
        <v>5286.06</v>
      </c>
      <c r="J1009" s="10">
        <v>11741.32</v>
      </c>
      <c r="K1009" s="10">
        <v>7650.35</v>
      </c>
      <c r="L1009" s="10">
        <f t="shared" si="73"/>
        <v>47821.49</v>
      </c>
    </row>
    <row r="1010" spans="1:12" ht="13" hidden="1" x14ac:dyDescent="0.15">
      <c r="A1010" s="46" t="s">
        <v>98</v>
      </c>
      <c r="B1010" s="10">
        <v>13776.63</v>
      </c>
      <c r="C1010" s="10">
        <v>16556.45</v>
      </c>
      <c r="D1010" s="10">
        <v>9295.9500000000007</v>
      </c>
      <c r="E1010" s="10">
        <v>17365.37</v>
      </c>
      <c r="F1010" s="10">
        <v>14277.76</v>
      </c>
      <c r="G1010" s="10">
        <v>145264.79999999999</v>
      </c>
      <c r="H1010" s="10">
        <v>1345.52</v>
      </c>
      <c r="I1010" s="10">
        <v>4398.5600000000004</v>
      </c>
      <c r="J1010" s="10">
        <v>3650.71</v>
      </c>
      <c r="K1010" s="10">
        <v>4691.16</v>
      </c>
      <c r="L1010" s="10">
        <f t="shared" si="73"/>
        <v>230622.90999999995</v>
      </c>
    </row>
    <row r="1011" spans="1:12" ht="13" hidden="1" x14ac:dyDescent="0.15">
      <c r="A1011" s="46" t="s">
        <v>97</v>
      </c>
      <c r="B1011" s="10">
        <v>4978.17</v>
      </c>
      <c r="C1011" s="10">
        <v>0</v>
      </c>
      <c r="D1011" s="10">
        <v>0</v>
      </c>
      <c r="E1011" s="10">
        <v>0</v>
      </c>
      <c r="F1011" s="10">
        <v>32582.38</v>
      </c>
      <c r="G1011" s="10">
        <v>0</v>
      </c>
      <c r="H1011" s="10">
        <v>5374.3</v>
      </c>
      <c r="I1011" s="10">
        <v>2781.61</v>
      </c>
      <c r="J1011" s="10">
        <v>0</v>
      </c>
      <c r="K1011" s="10">
        <v>0</v>
      </c>
      <c r="L1011" s="10">
        <f t="shared" si="73"/>
        <v>45716.460000000006</v>
      </c>
    </row>
    <row r="1012" spans="1:12" ht="13" hidden="1" x14ac:dyDescent="0.15">
      <c r="A1012" s="46" t="s">
        <v>96</v>
      </c>
      <c r="B1012" s="10">
        <v>66087.600000000006</v>
      </c>
      <c r="C1012" s="10">
        <v>15960</v>
      </c>
      <c r="D1012" s="10">
        <v>19394.990000000002</v>
      </c>
      <c r="E1012" s="10">
        <v>0</v>
      </c>
      <c r="F1012" s="10">
        <v>0</v>
      </c>
      <c r="G1012" s="10">
        <v>79484.899999999994</v>
      </c>
      <c r="H1012" s="10">
        <v>106505.45</v>
      </c>
      <c r="I1012" s="10">
        <v>93168.2</v>
      </c>
      <c r="J1012" s="10">
        <v>13658.4</v>
      </c>
      <c r="K1012" s="10">
        <v>67359.11</v>
      </c>
      <c r="L1012" s="10">
        <f t="shared" si="73"/>
        <v>461618.65</v>
      </c>
    </row>
    <row r="1013" spans="1:12" ht="13" hidden="1" x14ac:dyDescent="0.15">
      <c r="A1013" s="46" t="s">
        <v>95</v>
      </c>
      <c r="B1013" s="10">
        <v>24999.05</v>
      </c>
      <c r="C1013" s="10">
        <v>17306.03</v>
      </c>
      <c r="D1013" s="10">
        <v>19547.07</v>
      </c>
      <c r="E1013" s="10">
        <v>22202.34</v>
      </c>
      <c r="F1013" s="10">
        <v>18578.830000000002</v>
      </c>
      <c r="G1013" s="10">
        <v>36227.11</v>
      </c>
      <c r="H1013" s="10">
        <v>51979.34</v>
      </c>
      <c r="I1013" s="10">
        <v>59764.14</v>
      </c>
      <c r="J1013" s="10">
        <v>55620.66</v>
      </c>
      <c r="K1013" s="10">
        <v>33942.04</v>
      </c>
      <c r="L1013" s="10">
        <f t="shared" si="73"/>
        <v>340166.60999999993</v>
      </c>
    </row>
    <row r="1014" spans="1:12" ht="13" hidden="1" x14ac:dyDescent="0.15">
      <c r="A1014" s="46" t="s">
        <v>94</v>
      </c>
      <c r="B1014" s="10">
        <v>816.44</v>
      </c>
      <c r="C1014" s="10">
        <v>120</v>
      </c>
      <c r="D1014" s="10">
        <v>1250.68</v>
      </c>
      <c r="E1014" s="10">
        <v>12314.98</v>
      </c>
      <c r="F1014" s="10">
        <v>30698.94</v>
      </c>
      <c r="G1014" s="10">
        <v>6104.39</v>
      </c>
      <c r="H1014" s="10">
        <v>97332.66</v>
      </c>
      <c r="I1014" s="10">
        <v>56984.63</v>
      </c>
      <c r="J1014" s="10">
        <v>3449.89</v>
      </c>
      <c r="K1014" s="10">
        <v>5656.22</v>
      </c>
      <c r="L1014" s="10">
        <f t="shared" si="73"/>
        <v>214728.83000000002</v>
      </c>
    </row>
    <row r="1015" spans="1:12" ht="13" hidden="1" x14ac:dyDescent="0.15">
      <c r="A1015" s="46" t="s">
        <v>93</v>
      </c>
      <c r="B1015" s="10">
        <v>175763.36</v>
      </c>
      <c r="C1015" s="10">
        <v>126396.08</v>
      </c>
      <c r="D1015" s="10">
        <v>146569.71</v>
      </c>
      <c r="E1015" s="10">
        <v>190004.21</v>
      </c>
      <c r="F1015" s="10">
        <v>140142.26999999999</v>
      </c>
      <c r="G1015" s="10">
        <v>244768.54</v>
      </c>
      <c r="H1015" s="10">
        <v>148794.29999999999</v>
      </c>
      <c r="I1015" s="10">
        <v>246724.06</v>
      </c>
      <c r="J1015" s="10">
        <v>187570.39</v>
      </c>
      <c r="K1015" s="10">
        <v>126794.29</v>
      </c>
      <c r="L1015" s="10">
        <f t="shared" si="73"/>
        <v>1733527.21</v>
      </c>
    </row>
    <row r="1016" spans="1:12" ht="13" hidden="1" x14ac:dyDescent="0.15">
      <c r="A1016" s="46" t="s">
        <v>92</v>
      </c>
      <c r="B1016" s="10">
        <v>0</v>
      </c>
      <c r="C1016" s="10">
        <v>-148.49</v>
      </c>
      <c r="D1016" s="10">
        <v>0</v>
      </c>
      <c r="E1016" s="10">
        <v>0</v>
      </c>
      <c r="F1016" s="10">
        <v>0</v>
      </c>
      <c r="G1016" s="10">
        <v>0</v>
      </c>
      <c r="H1016" s="10">
        <v>0</v>
      </c>
      <c r="I1016" s="10">
        <v>0</v>
      </c>
      <c r="J1016" s="10">
        <v>0</v>
      </c>
      <c r="K1016" s="10">
        <v>0</v>
      </c>
      <c r="L1016" s="10">
        <f t="shared" si="73"/>
        <v>-148.49</v>
      </c>
    </row>
    <row r="1017" spans="1:12" ht="13" hidden="1" x14ac:dyDescent="0.15">
      <c r="A1017" s="46" t="s">
        <v>91</v>
      </c>
      <c r="B1017" s="10">
        <v>100560.74</v>
      </c>
      <c r="C1017" s="10">
        <v>92543.94</v>
      </c>
      <c r="D1017" s="10">
        <v>113328.7</v>
      </c>
      <c r="E1017" s="10">
        <v>151203.79</v>
      </c>
      <c r="F1017" s="10">
        <v>58143.17</v>
      </c>
      <c r="G1017" s="10">
        <v>160519.84</v>
      </c>
      <c r="H1017" s="10">
        <v>44594.52</v>
      </c>
      <c r="I1017" s="10">
        <v>152656.84</v>
      </c>
      <c r="J1017" s="10">
        <v>152305.20000000001</v>
      </c>
      <c r="K1017" s="10">
        <v>105552</v>
      </c>
      <c r="L1017" s="10">
        <f t="shared" si="73"/>
        <v>1131408.74</v>
      </c>
    </row>
    <row r="1018" spans="1:12" ht="13" hidden="1" x14ac:dyDescent="0.15">
      <c r="A1018" s="46" t="s">
        <v>90</v>
      </c>
      <c r="B1018" s="10">
        <v>280890.17</v>
      </c>
      <c r="C1018" s="10">
        <v>275226.43</v>
      </c>
      <c r="D1018" s="10">
        <v>303376.84000000003</v>
      </c>
      <c r="E1018" s="10">
        <v>286623.28000000003</v>
      </c>
      <c r="F1018" s="10">
        <v>257082.2</v>
      </c>
      <c r="G1018" s="10">
        <v>335126.09999999998</v>
      </c>
      <c r="H1018" s="10">
        <v>240908.56</v>
      </c>
      <c r="I1018" s="10">
        <v>308283.09000000003</v>
      </c>
      <c r="J1018" s="10">
        <v>296145.21999999997</v>
      </c>
      <c r="K1018" s="10">
        <v>197129.63</v>
      </c>
      <c r="L1018" s="10">
        <f t="shared" si="73"/>
        <v>2780791.5199999996</v>
      </c>
    </row>
    <row r="1019" spans="1:12" ht="13" hidden="1" x14ac:dyDescent="0.15">
      <c r="A1019" s="46" t="s">
        <v>89</v>
      </c>
      <c r="B1019" s="10">
        <v>10568.88</v>
      </c>
      <c r="C1019" s="10">
        <v>7688.85</v>
      </c>
      <c r="D1019" s="10">
        <v>-27049.17</v>
      </c>
      <c r="E1019" s="10">
        <v>11927.72</v>
      </c>
      <c r="F1019" s="10">
        <v>-7750.42</v>
      </c>
      <c r="G1019" s="10">
        <v>-49.5</v>
      </c>
      <c r="H1019" s="10">
        <v>-5772.48</v>
      </c>
      <c r="I1019" s="10">
        <v>-15688.07</v>
      </c>
      <c r="J1019" s="10">
        <v>12920.18</v>
      </c>
      <c r="K1019" s="10">
        <v>-31847.02</v>
      </c>
      <c r="L1019" s="10">
        <f t="shared" si="73"/>
        <v>-45051.03</v>
      </c>
    </row>
    <row r="1020" spans="1:12" ht="13" hidden="1" x14ac:dyDescent="0.15">
      <c r="A1020" s="46" t="s">
        <v>88</v>
      </c>
      <c r="B1020" s="10">
        <v>57348.17</v>
      </c>
      <c r="C1020" s="10">
        <v>76155.23</v>
      </c>
      <c r="D1020" s="10">
        <v>79174.03</v>
      </c>
      <c r="E1020" s="10">
        <v>89397.82</v>
      </c>
      <c r="F1020" s="10">
        <v>99426.77</v>
      </c>
      <c r="G1020" s="10">
        <v>84866.02</v>
      </c>
      <c r="H1020" s="10">
        <v>78955.87</v>
      </c>
      <c r="I1020" s="10">
        <v>80040.7</v>
      </c>
      <c r="J1020" s="10">
        <v>144194.1</v>
      </c>
      <c r="K1020" s="10">
        <v>63143.85</v>
      </c>
      <c r="L1020" s="10">
        <f t="shared" si="73"/>
        <v>852702.55999999994</v>
      </c>
    </row>
    <row r="1021" spans="1:12" ht="13" hidden="1" x14ac:dyDescent="0.15">
      <c r="A1021" s="46" t="s">
        <v>87</v>
      </c>
      <c r="B1021" s="10">
        <v>0</v>
      </c>
      <c r="C1021" s="10">
        <v>0</v>
      </c>
      <c r="D1021" s="10">
        <v>0</v>
      </c>
      <c r="E1021" s="10">
        <v>0</v>
      </c>
      <c r="F1021" s="10">
        <v>0</v>
      </c>
      <c r="G1021" s="10">
        <v>3856.65</v>
      </c>
      <c r="H1021" s="10">
        <v>5553.43</v>
      </c>
      <c r="I1021" s="10">
        <v>5609.75</v>
      </c>
      <c r="J1021" s="10">
        <v>3805.91</v>
      </c>
      <c r="K1021" s="10">
        <v>-13420.56</v>
      </c>
      <c r="L1021" s="10">
        <f t="shared" si="73"/>
        <v>5405.1799999999985</v>
      </c>
    </row>
    <row r="1022" spans="1:12" ht="13" hidden="1" x14ac:dyDescent="0.15">
      <c r="A1022" s="46" t="s">
        <v>86</v>
      </c>
      <c r="B1022" s="10">
        <v>30511.53</v>
      </c>
      <c r="C1022" s="10">
        <v>31637.33</v>
      </c>
      <c r="D1022" s="10">
        <v>32928.339999999997</v>
      </c>
      <c r="E1022" s="10">
        <v>33561.9</v>
      </c>
      <c r="F1022" s="10">
        <v>29219.55</v>
      </c>
      <c r="G1022" s="10">
        <v>26026.31</v>
      </c>
      <c r="H1022" s="10">
        <v>37449.360000000001</v>
      </c>
      <c r="I1022" s="10">
        <v>39098.089999999997</v>
      </c>
      <c r="J1022" s="10">
        <v>34530.06</v>
      </c>
      <c r="K1022" s="10">
        <v>35934.15</v>
      </c>
      <c r="L1022" s="10">
        <f t="shared" si="73"/>
        <v>330896.62</v>
      </c>
    </row>
    <row r="1023" spans="1:12" ht="13" hidden="1" x14ac:dyDescent="0.15">
      <c r="A1023" s="46" t="s">
        <v>85</v>
      </c>
      <c r="B1023" s="10">
        <v>90737.71</v>
      </c>
      <c r="C1023" s="10">
        <v>159726.6</v>
      </c>
      <c r="D1023" s="10">
        <v>63356.46</v>
      </c>
      <c r="E1023" s="10">
        <v>4457.9799999999996</v>
      </c>
      <c r="F1023" s="10">
        <v>69562.070000000007</v>
      </c>
      <c r="G1023" s="10">
        <v>70389.95</v>
      </c>
      <c r="H1023" s="10">
        <v>97435.1</v>
      </c>
      <c r="I1023" s="10">
        <v>176878.05</v>
      </c>
      <c r="J1023" s="10">
        <v>88845.58</v>
      </c>
      <c r="K1023" s="10">
        <v>207850.74</v>
      </c>
      <c r="L1023" s="10">
        <f t="shared" si="73"/>
        <v>1029240.2399999999</v>
      </c>
    </row>
    <row r="1024" spans="1:12" ht="13" hidden="1" x14ac:dyDescent="0.15">
      <c r="A1024" s="46" t="s">
        <v>84</v>
      </c>
      <c r="B1024" s="10">
        <v>3477.29</v>
      </c>
      <c r="C1024" s="10">
        <v>2808.84</v>
      </c>
      <c r="D1024" s="10">
        <v>2464.7199999999998</v>
      </c>
      <c r="E1024" s="10">
        <v>2682.54</v>
      </c>
      <c r="F1024" s="10">
        <v>2920.73</v>
      </c>
      <c r="G1024" s="10">
        <v>10854.62</v>
      </c>
      <c r="H1024" s="10">
        <v>2207.5300000000002</v>
      </c>
      <c r="I1024" s="10">
        <v>3205.94</v>
      </c>
      <c r="J1024" s="10">
        <v>7852.96</v>
      </c>
      <c r="K1024" s="10">
        <v>2245.5</v>
      </c>
      <c r="L1024" s="10">
        <f t="shared" si="73"/>
        <v>40720.67</v>
      </c>
    </row>
    <row r="1025" spans="1:12" ht="13" hidden="1" x14ac:dyDescent="0.15">
      <c r="A1025" s="46" t="s">
        <v>83</v>
      </c>
      <c r="B1025" s="10">
        <v>320666.81</v>
      </c>
      <c r="C1025" s="10">
        <v>346196.63</v>
      </c>
      <c r="D1025" s="10">
        <v>387116.44</v>
      </c>
      <c r="E1025" s="10">
        <v>478559.19</v>
      </c>
      <c r="F1025" s="10">
        <v>259228.87</v>
      </c>
      <c r="G1025" s="10">
        <v>346586.78</v>
      </c>
      <c r="H1025" s="10">
        <v>297753.61</v>
      </c>
      <c r="I1025" s="10">
        <v>640425.48</v>
      </c>
      <c r="J1025" s="10">
        <v>429825</v>
      </c>
      <c r="K1025" s="10">
        <v>224388.58</v>
      </c>
      <c r="L1025" s="10">
        <f t="shared" si="73"/>
        <v>3730747.3899999997</v>
      </c>
    </row>
    <row r="1026" spans="1:12" ht="13" hidden="1" x14ac:dyDescent="0.15">
      <c r="A1026" s="46" t="s">
        <v>82</v>
      </c>
      <c r="B1026" s="10">
        <v>271597.18</v>
      </c>
      <c r="C1026" s="10">
        <v>261557.09</v>
      </c>
      <c r="D1026" s="10">
        <v>287833.28000000003</v>
      </c>
      <c r="E1026" s="10">
        <v>290452.40000000002</v>
      </c>
      <c r="F1026" s="10">
        <v>285080.67</v>
      </c>
      <c r="G1026" s="10">
        <v>285828.01</v>
      </c>
      <c r="H1026" s="10">
        <v>382546.06</v>
      </c>
      <c r="I1026" s="10">
        <v>350372.28</v>
      </c>
      <c r="J1026" s="10">
        <v>344011.67</v>
      </c>
      <c r="K1026" s="10">
        <v>82109.509999999995</v>
      </c>
      <c r="L1026" s="10">
        <f t="shared" si="73"/>
        <v>2841388.15</v>
      </c>
    </row>
    <row r="1027" spans="1:12" ht="13" hidden="1" x14ac:dyDescent="0.15">
      <c r="A1027" s="46" t="s">
        <v>81</v>
      </c>
      <c r="B1027" s="10">
        <v>0</v>
      </c>
      <c r="C1027" s="10">
        <v>32943.15</v>
      </c>
      <c r="D1027" s="10">
        <v>32177.46</v>
      </c>
      <c r="E1027" s="10">
        <v>27424.49</v>
      </c>
      <c r="F1027" s="10">
        <v>31246.63</v>
      </c>
      <c r="G1027" s="10">
        <v>28169.09</v>
      </c>
      <c r="H1027" s="10">
        <v>32769.43</v>
      </c>
      <c r="I1027" s="10">
        <v>32463.85</v>
      </c>
      <c r="J1027" s="10">
        <v>40810.32</v>
      </c>
      <c r="K1027" s="10">
        <v>29211.59</v>
      </c>
      <c r="L1027" s="10">
        <f t="shared" si="73"/>
        <v>287216.01</v>
      </c>
    </row>
    <row r="1028" spans="1:12" ht="13" hidden="1" x14ac:dyDescent="0.15">
      <c r="A1028" s="46" t="s">
        <v>77</v>
      </c>
      <c r="B1028" s="10">
        <v>35502.22</v>
      </c>
      <c r="C1028" s="10">
        <v>74958.899999999994</v>
      </c>
      <c r="D1028" s="10">
        <v>97040.31</v>
      </c>
      <c r="E1028" s="10">
        <v>141985.1</v>
      </c>
      <c r="F1028" s="10">
        <v>305981.42</v>
      </c>
      <c r="G1028" s="10">
        <v>176251.19</v>
      </c>
      <c r="H1028" s="10">
        <v>163863.37</v>
      </c>
      <c r="I1028" s="10">
        <v>185037.93</v>
      </c>
      <c r="J1028" s="10">
        <v>189550.69</v>
      </c>
      <c r="K1028" s="10">
        <v>115986.17</v>
      </c>
      <c r="L1028" s="10">
        <f t="shared" si="73"/>
        <v>1486157.2999999998</v>
      </c>
    </row>
    <row r="1029" spans="1:12" ht="13" hidden="1" x14ac:dyDescent="0.15">
      <c r="A1029" s="46" t="s">
        <v>218</v>
      </c>
      <c r="B1029" s="10">
        <v>0</v>
      </c>
      <c r="C1029" s="10">
        <v>0</v>
      </c>
      <c r="D1029" s="10">
        <v>0</v>
      </c>
      <c r="E1029" s="10">
        <v>0</v>
      </c>
      <c r="F1029" s="10">
        <v>23363.41</v>
      </c>
      <c r="G1029" s="10">
        <v>50643.3</v>
      </c>
      <c r="H1029" s="10">
        <v>81200.070000000007</v>
      </c>
      <c r="I1029" s="10">
        <v>132124.69</v>
      </c>
      <c r="J1029" s="10">
        <v>165255.98000000001</v>
      </c>
      <c r="K1029" s="10">
        <v>118766.59</v>
      </c>
      <c r="L1029" s="10">
        <f t="shared" si="73"/>
        <v>571354.04</v>
      </c>
    </row>
    <row r="1030" spans="1:12" ht="13" hidden="1" x14ac:dyDescent="0.15">
      <c r="A1030" s="46" t="s">
        <v>245</v>
      </c>
      <c r="B1030" s="10">
        <v>0</v>
      </c>
      <c r="C1030" s="10">
        <v>0</v>
      </c>
      <c r="D1030" s="10">
        <v>0</v>
      </c>
      <c r="E1030" s="10">
        <v>0</v>
      </c>
      <c r="F1030" s="10">
        <v>25000</v>
      </c>
      <c r="G1030" s="10">
        <v>0</v>
      </c>
      <c r="H1030" s="10">
        <v>0</v>
      </c>
      <c r="I1030" s="10">
        <v>0</v>
      </c>
      <c r="J1030" s="10">
        <v>0</v>
      </c>
      <c r="K1030" s="10">
        <v>0</v>
      </c>
      <c r="L1030" s="10">
        <f t="shared" si="73"/>
        <v>25000</v>
      </c>
    </row>
    <row r="1031" spans="1:12" ht="13" hidden="1" x14ac:dyDescent="0.15">
      <c r="A1031" s="46" t="s">
        <v>76</v>
      </c>
      <c r="B1031" s="10">
        <v>19134.62</v>
      </c>
      <c r="C1031" s="10">
        <v>0</v>
      </c>
      <c r="D1031" s="10">
        <v>17307.68</v>
      </c>
      <c r="E1031" s="10">
        <v>8653.85</v>
      </c>
      <c r="F1031" s="10">
        <v>0</v>
      </c>
      <c r="G1031" s="10">
        <v>14423.07</v>
      </c>
      <c r="H1031" s="10">
        <v>0</v>
      </c>
      <c r="I1031" s="10">
        <v>110000.01</v>
      </c>
      <c r="J1031" s="10">
        <v>0</v>
      </c>
      <c r="K1031" s="10">
        <v>95130.94</v>
      </c>
      <c r="L1031" s="10">
        <f t="shared" si="73"/>
        <v>264650.17</v>
      </c>
    </row>
    <row r="1032" spans="1:12" ht="13" hidden="1" x14ac:dyDescent="0.15">
      <c r="A1032" s="46" t="s">
        <v>75</v>
      </c>
      <c r="B1032" s="10">
        <v>1101860.77</v>
      </c>
      <c r="C1032" s="10">
        <v>1215357.56</v>
      </c>
      <c r="D1032" s="10">
        <v>1116190.1399999999</v>
      </c>
      <c r="E1032" s="10">
        <v>1045508.59</v>
      </c>
      <c r="F1032" s="10">
        <v>535115.16</v>
      </c>
      <c r="G1032" s="10">
        <v>602388.61</v>
      </c>
      <c r="H1032" s="10">
        <v>495255.5</v>
      </c>
      <c r="I1032" s="10">
        <v>653187.43000000005</v>
      </c>
      <c r="J1032" s="10">
        <v>438264.36</v>
      </c>
      <c r="K1032" s="10">
        <v>-308422.46999999997</v>
      </c>
      <c r="L1032" s="10">
        <f t="shared" si="73"/>
        <v>6894705.6500000004</v>
      </c>
    </row>
    <row r="1033" spans="1:12" ht="13" hidden="1" x14ac:dyDescent="0.15">
      <c r="A1033" s="46" t="s">
        <v>74</v>
      </c>
      <c r="B1033" s="10">
        <v>13344.74</v>
      </c>
      <c r="C1033" s="10">
        <v>36884.58</v>
      </c>
      <c r="D1033" s="10">
        <v>15807.9</v>
      </c>
      <c r="E1033" s="10">
        <v>18984.330000000002</v>
      </c>
      <c r="F1033" s="10">
        <v>4251.67</v>
      </c>
      <c r="G1033" s="10">
        <v>9233.2000000000007</v>
      </c>
      <c r="H1033" s="10">
        <v>25846.01</v>
      </c>
      <c r="I1033" s="10">
        <v>36598.769999999997</v>
      </c>
      <c r="J1033" s="10">
        <v>25823.79</v>
      </c>
      <c r="K1033" s="10">
        <v>8875.25</v>
      </c>
      <c r="L1033" s="10">
        <f t="shared" ref="L1033:L1035" si="74">SUM(B1033:K1033)</f>
        <v>195650.24</v>
      </c>
    </row>
    <row r="1034" spans="1:12" ht="13" hidden="1" x14ac:dyDescent="0.15">
      <c r="A1034" s="46" t="s">
        <v>73</v>
      </c>
      <c r="B1034" s="10">
        <v>133741.29</v>
      </c>
      <c r="C1034" s="10">
        <v>69766.3</v>
      </c>
      <c r="D1034" s="10">
        <v>-20534.54</v>
      </c>
      <c r="E1034" s="10">
        <v>103217.55</v>
      </c>
      <c r="F1034" s="10">
        <v>56989.2</v>
      </c>
      <c r="G1034" s="10">
        <v>63236.79</v>
      </c>
      <c r="H1034" s="10">
        <v>11646.96</v>
      </c>
      <c r="I1034" s="10">
        <v>68068.83</v>
      </c>
      <c r="J1034" s="10">
        <v>91555.16</v>
      </c>
      <c r="K1034" s="10">
        <v>-288508.14</v>
      </c>
      <c r="L1034" s="10">
        <f t="shared" si="74"/>
        <v>289179.40000000002</v>
      </c>
    </row>
    <row r="1035" spans="1:12" ht="13" hidden="1" x14ac:dyDescent="0.15">
      <c r="A1035" s="46" t="s">
        <v>71</v>
      </c>
      <c r="B1035" s="10">
        <v>2433432.54</v>
      </c>
      <c r="C1035" s="10">
        <v>2455557.88</v>
      </c>
      <c r="D1035" s="10">
        <v>2509929.8199999998</v>
      </c>
      <c r="E1035" s="10">
        <v>2474275</v>
      </c>
      <c r="F1035" s="10">
        <v>2402509.08</v>
      </c>
      <c r="G1035" s="10">
        <v>2512197.81</v>
      </c>
      <c r="H1035" s="10">
        <v>2459237.4900000002</v>
      </c>
      <c r="I1035" s="10">
        <v>2741796.58</v>
      </c>
      <c r="J1035" s="10">
        <v>2852344.1</v>
      </c>
      <c r="K1035" s="10">
        <v>2069843.25</v>
      </c>
      <c r="L1035" s="10">
        <f t="shared" si="74"/>
        <v>24911123.550000004</v>
      </c>
    </row>
    <row r="1036" spans="1:12" ht="13" hidden="1" x14ac:dyDescent="0.15">
      <c r="A1036" s="47" t="s">
        <v>246</v>
      </c>
      <c r="B1036" s="16">
        <f t="shared" ref="B1036:L1036" si="75">SUM(B969:B1035)</f>
        <v>6474279.1500000004</v>
      </c>
      <c r="C1036" s="16">
        <f t="shared" si="75"/>
        <v>6275326.2599999998</v>
      </c>
      <c r="D1036" s="16">
        <f t="shared" si="75"/>
        <v>6187545.1499999994</v>
      </c>
      <c r="E1036" s="16">
        <f t="shared" si="75"/>
        <v>6326891.5099999998</v>
      </c>
      <c r="F1036" s="16">
        <f t="shared" si="75"/>
        <v>5994792.8399999999</v>
      </c>
      <c r="G1036" s="16">
        <f t="shared" si="75"/>
        <v>6235435.209999999</v>
      </c>
      <c r="H1036" s="16">
        <f t="shared" si="75"/>
        <v>5868850.25</v>
      </c>
      <c r="I1036" s="16">
        <f t="shared" si="75"/>
        <v>7173401.8600000003</v>
      </c>
      <c r="J1036" s="16">
        <f t="shared" si="75"/>
        <v>6566778.4100000001</v>
      </c>
      <c r="K1036" s="16">
        <f t="shared" si="75"/>
        <v>3615223.6900000004</v>
      </c>
      <c r="L1036" s="16">
        <f t="shared" si="75"/>
        <v>60718524.330000006</v>
      </c>
    </row>
    <row r="1037" spans="1:12" ht="13" hidden="1" x14ac:dyDescent="0.15">
      <c r="A1037" s="45" t="s">
        <v>247</v>
      </c>
      <c r="B1037" s="7"/>
      <c r="C1037" s="7"/>
      <c r="D1037" s="7"/>
      <c r="E1037" s="7"/>
      <c r="F1037" s="7"/>
      <c r="G1037" s="7"/>
      <c r="H1037" s="7"/>
      <c r="I1037" s="7"/>
      <c r="J1037" s="7"/>
      <c r="K1037" s="7"/>
      <c r="L1037" s="7"/>
    </row>
    <row r="1038" spans="1:12" ht="13" hidden="1" x14ac:dyDescent="0.15">
      <c r="A1038" s="46" t="s">
        <v>128</v>
      </c>
      <c r="B1038" s="10">
        <v>-90.97</v>
      </c>
      <c r="C1038" s="10">
        <v>0</v>
      </c>
      <c r="D1038" s="10">
        <v>0</v>
      </c>
      <c r="E1038" s="10">
        <v>0</v>
      </c>
      <c r="F1038" s="10">
        <v>0</v>
      </c>
      <c r="G1038" s="10">
        <v>0</v>
      </c>
      <c r="H1038" s="10">
        <v>0</v>
      </c>
      <c r="I1038" s="10">
        <v>0</v>
      </c>
      <c r="J1038" s="10">
        <v>0</v>
      </c>
      <c r="K1038" s="10">
        <v>0</v>
      </c>
      <c r="L1038" s="10">
        <f t="shared" ref="L1038:L1051" si="76">SUM(B1038:K1038)</f>
        <v>-90.97</v>
      </c>
    </row>
    <row r="1039" spans="1:12" ht="13" hidden="1" x14ac:dyDescent="0.15">
      <c r="A1039" s="46" t="s">
        <v>127</v>
      </c>
      <c r="B1039" s="10">
        <v>17701.349999999999</v>
      </c>
      <c r="C1039" s="10">
        <v>0</v>
      </c>
      <c r="D1039" s="10">
        <v>0</v>
      </c>
      <c r="E1039" s="10">
        <v>0</v>
      </c>
      <c r="F1039" s="10">
        <v>0</v>
      </c>
      <c r="G1039" s="10">
        <v>0</v>
      </c>
      <c r="H1039" s="10">
        <v>0</v>
      </c>
      <c r="I1039" s="10">
        <v>0</v>
      </c>
      <c r="J1039" s="10">
        <v>0</v>
      </c>
      <c r="K1039" s="10">
        <v>0</v>
      </c>
      <c r="L1039" s="10">
        <f t="shared" si="76"/>
        <v>17701.349999999999</v>
      </c>
    </row>
    <row r="1040" spans="1:12" ht="13" hidden="1" x14ac:dyDescent="0.15">
      <c r="A1040" s="46" t="s">
        <v>126</v>
      </c>
      <c r="B1040" s="10">
        <v>47079.360000000001</v>
      </c>
      <c r="C1040" s="10">
        <v>0</v>
      </c>
      <c r="D1040" s="10">
        <v>0</v>
      </c>
      <c r="E1040" s="10">
        <v>0</v>
      </c>
      <c r="F1040" s="10">
        <v>0</v>
      </c>
      <c r="G1040" s="10">
        <v>0</v>
      </c>
      <c r="H1040" s="10">
        <v>0</v>
      </c>
      <c r="I1040" s="10">
        <v>0</v>
      </c>
      <c r="J1040" s="10">
        <v>0</v>
      </c>
      <c r="K1040" s="10">
        <v>0</v>
      </c>
      <c r="L1040" s="10">
        <f t="shared" si="76"/>
        <v>47079.360000000001</v>
      </c>
    </row>
    <row r="1041" spans="1:12" ht="13" hidden="1" x14ac:dyDescent="0.15">
      <c r="A1041" s="46" t="s">
        <v>248</v>
      </c>
      <c r="B1041" s="10">
        <v>5972.02</v>
      </c>
      <c r="C1041" s="10">
        <v>0</v>
      </c>
      <c r="D1041" s="10">
        <v>0</v>
      </c>
      <c r="E1041" s="10">
        <v>0</v>
      </c>
      <c r="F1041" s="10">
        <v>0</v>
      </c>
      <c r="G1041" s="10">
        <v>0</v>
      </c>
      <c r="H1041" s="10">
        <v>0</v>
      </c>
      <c r="I1041" s="10">
        <v>0</v>
      </c>
      <c r="J1041" s="10">
        <v>0</v>
      </c>
      <c r="K1041" s="10">
        <v>0</v>
      </c>
      <c r="L1041" s="10">
        <f t="shared" si="76"/>
        <v>5972.02</v>
      </c>
    </row>
    <row r="1042" spans="1:12" ht="13" hidden="1" x14ac:dyDescent="0.15">
      <c r="A1042" s="46" t="s">
        <v>125</v>
      </c>
      <c r="B1042" s="10">
        <v>-65843.37</v>
      </c>
      <c r="C1042" s="10">
        <v>0</v>
      </c>
      <c r="D1042" s="10">
        <v>0</v>
      </c>
      <c r="E1042" s="10">
        <v>0</v>
      </c>
      <c r="F1042" s="10">
        <v>0</v>
      </c>
      <c r="G1042" s="10">
        <v>0</v>
      </c>
      <c r="H1042" s="10">
        <v>0</v>
      </c>
      <c r="I1042" s="10">
        <v>0</v>
      </c>
      <c r="J1042" s="10">
        <v>0</v>
      </c>
      <c r="K1042" s="10">
        <v>0</v>
      </c>
      <c r="L1042" s="10">
        <f t="shared" si="76"/>
        <v>-65843.37</v>
      </c>
    </row>
    <row r="1043" spans="1:12" ht="13" hidden="1" x14ac:dyDescent="0.15">
      <c r="A1043" s="46" t="s">
        <v>105</v>
      </c>
      <c r="B1043" s="10">
        <v>-275.13</v>
      </c>
      <c r="C1043" s="10">
        <v>0</v>
      </c>
      <c r="D1043" s="10">
        <v>0</v>
      </c>
      <c r="E1043" s="10">
        <v>0</v>
      </c>
      <c r="F1043" s="10">
        <v>0</v>
      </c>
      <c r="G1043" s="10">
        <v>0</v>
      </c>
      <c r="H1043" s="10">
        <v>0</v>
      </c>
      <c r="I1043" s="10">
        <v>0</v>
      </c>
      <c r="J1043" s="10">
        <v>0</v>
      </c>
      <c r="K1043" s="10">
        <v>0</v>
      </c>
      <c r="L1043" s="10">
        <f t="shared" si="76"/>
        <v>-275.13</v>
      </c>
    </row>
    <row r="1044" spans="1:12" ht="13" hidden="1" x14ac:dyDescent="0.15">
      <c r="A1044" s="46" t="s">
        <v>101</v>
      </c>
      <c r="B1044" s="10">
        <v>-150.03</v>
      </c>
      <c r="C1044" s="10">
        <v>50</v>
      </c>
      <c r="D1044" s="10">
        <v>0</v>
      </c>
      <c r="E1044" s="10">
        <v>0</v>
      </c>
      <c r="F1044" s="10">
        <v>0</v>
      </c>
      <c r="G1044" s="10">
        <v>0</v>
      </c>
      <c r="H1044" s="10">
        <v>0</v>
      </c>
      <c r="I1044" s="10">
        <v>0</v>
      </c>
      <c r="J1044" s="10">
        <v>0</v>
      </c>
      <c r="K1044" s="10">
        <v>0</v>
      </c>
      <c r="L1044" s="10">
        <f t="shared" si="76"/>
        <v>-100.03</v>
      </c>
    </row>
    <row r="1045" spans="1:12" ht="13" hidden="1" x14ac:dyDescent="0.15">
      <c r="A1045" s="46" t="s">
        <v>97</v>
      </c>
      <c r="B1045" s="10">
        <v>-8</v>
      </c>
      <c r="C1045" s="10">
        <v>0</v>
      </c>
      <c r="D1045" s="10">
        <v>0</v>
      </c>
      <c r="E1045" s="10">
        <v>0</v>
      </c>
      <c r="F1045" s="10">
        <v>0</v>
      </c>
      <c r="G1045" s="10">
        <v>0</v>
      </c>
      <c r="H1045" s="10">
        <v>0</v>
      </c>
      <c r="I1045" s="10">
        <v>0</v>
      </c>
      <c r="J1045" s="10">
        <v>0</v>
      </c>
      <c r="K1045" s="10">
        <v>0</v>
      </c>
      <c r="L1045" s="10">
        <f t="shared" si="76"/>
        <v>-8</v>
      </c>
    </row>
    <row r="1046" spans="1:12" ht="13" hidden="1" x14ac:dyDescent="0.15">
      <c r="A1046" s="46" t="s">
        <v>90</v>
      </c>
      <c r="B1046" s="10">
        <v>-2.95</v>
      </c>
      <c r="C1046" s="10">
        <v>0</v>
      </c>
      <c r="D1046" s="10">
        <v>0</v>
      </c>
      <c r="E1046" s="10">
        <v>0</v>
      </c>
      <c r="F1046" s="10">
        <v>0</v>
      </c>
      <c r="G1046" s="10">
        <v>0</v>
      </c>
      <c r="H1046" s="10">
        <v>0</v>
      </c>
      <c r="I1046" s="10">
        <v>0</v>
      </c>
      <c r="J1046" s="10">
        <v>0</v>
      </c>
      <c r="K1046" s="10">
        <v>0</v>
      </c>
      <c r="L1046" s="10">
        <f t="shared" si="76"/>
        <v>-2.95</v>
      </c>
    </row>
    <row r="1047" spans="1:12" ht="13" hidden="1" x14ac:dyDescent="0.15">
      <c r="A1047" s="46" t="s">
        <v>83</v>
      </c>
      <c r="B1047" s="10">
        <v>-290.14</v>
      </c>
      <c r="C1047" s="10">
        <v>-2130.37</v>
      </c>
      <c r="D1047" s="10">
        <v>0</v>
      </c>
      <c r="E1047" s="10">
        <v>0</v>
      </c>
      <c r="F1047" s="10">
        <v>0</v>
      </c>
      <c r="G1047" s="10">
        <v>0</v>
      </c>
      <c r="H1047" s="10">
        <v>0</v>
      </c>
      <c r="I1047" s="10">
        <v>0</v>
      </c>
      <c r="J1047" s="10">
        <v>0</v>
      </c>
      <c r="K1047" s="10">
        <v>0</v>
      </c>
      <c r="L1047" s="10">
        <f t="shared" si="76"/>
        <v>-2420.5099999999998</v>
      </c>
    </row>
    <row r="1048" spans="1:12" ht="13" hidden="1" x14ac:dyDescent="0.15">
      <c r="A1048" s="46" t="s">
        <v>82</v>
      </c>
      <c r="B1048" s="10">
        <v>-50.37</v>
      </c>
      <c r="C1048" s="10">
        <v>0</v>
      </c>
      <c r="D1048" s="10">
        <v>0</v>
      </c>
      <c r="E1048" s="10">
        <v>0</v>
      </c>
      <c r="F1048" s="10">
        <v>0</v>
      </c>
      <c r="G1048" s="10">
        <v>0</v>
      </c>
      <c r="H1048" s="10">
        <v>0</v>
      </c>
      <c r="I1048" s="10">
        <v>0</v>
      </c>
      <c r="J1048" s="10">
        <v>0</v>
      </c>
      <c r="K1048" s="10">
        <v>0</v>
      </c>
      <c r="L1048" s="10">
        <f t="shared" si="76"/>
        <v>-50.37</v>
      </c>
    </row>
    <row r="1049" spans="1:12" ht="13" hidden="1" x14ac:dyDescent="0.15">
      <c r="A1049" s="46" t="s">
        <v>74</v>
      </c>
      <c r="B1049" s="10">
        <v>-285.97000000000003</v>
      </c>
      <c r="C1049" s="10">
        <v>-27847.96</v>
      </c>
      <c r="D1049" s="10">
        <v>0</v>
      </c>
      <c r="E1049" s="10">
        <v>0</v>
      </c>
      <c r="F1049" s="10">
        <v>0</v>
      </c>
      <c r="G1049" s="10">
        <v>0</v>
      </c>
      <c r="H1049" s="10">
        <v>0</v>
      </c>
      <c r="I1049" s="10">
        <v>0</v>
      </c>
      <c r="J1049" s="10">
        <v>0</v>
      </c>
      <c r="K1049" s="10">
        <v>0</v>
      </c>
      <c r="L1049" s="10">
        <f t="shared" si="76"/>
        <v>-28133.93</v>
      </c>
    </row>
    <row r="1050" spans="1:12" ht="13" hidden="1" x14ac:dyDescent="0.15">
      <c r="A1050" s="46" t="s">
        <v>73</v>
      </c>
      <c r="B1050" s="10">
        <v>-8.68</v>
      </c>
      <c r="C1050" s="10">
        <v>0</v>
      </c>
      <c r="D1050" s="10">
        <v>0</v>
      </c>
      <c r="E1050" s="10">
        <v>0</v>
      </c>
      <c r="F1050" s="10">
        <v>0</v>
      </c>
      <c r="G1050" s="10">
        <v>0</v>
      </c>
      <c r="H1050" s="10">
        <v>0</v>
      </c>
      <c r="I1050" s="10">
        <v>0</v>
      </c>
      <c r="J1050" s="10">
        <v>0</v>
      </c>
      <c r="K1050" s="10">
        <v>0</v>
      </c>
      <c r="L1050" s="10">
        <f t="shared" si="76"/>
        <v>-8.68</v>
      </c>
    </row>
    <row r="1051" spans="1:12" ht="13" hidden="1" x14ac:dyDescent="0.15">
      <c r="A1051" s="46" t="s">
        <v>71</v>
      </c>
      <c r="B1051" s="10">
        <v>-3535.11</v>
      </c>
      <c r="C1051" s="10">
        <v>13.05</v>
      </c>
      <c r="D1051" s="10">
        <v>0</v>
      </c>
      <c r="E1051" s="10">
        <v>0</v>
      </c>
      <c r="F1051" s="10">
        <v>0</v>
      </c>
      <c r="G1051" s="10">
        <v>0</v>
      </c>
      <c r="H1051" s="10">
        <v>0</v>
      </c>
      <c r="I1051" s="10">
        <v>0</v>
      </c>
      <c r="J1051" s="10">
        <v>0</v>
      </c>
      <c r="K1051" s="10">
        <v>0</v>
      </c>
      <c r="L1051" s="10">
        <f t="shared" si="76"/>
        <v>-3522.06</v>
      </c>
    </row>
    <row r="1052" spans="1:12" ht="13" hidden="1" x14ac:dyDescent="0.15">
      <c r="A1052" s="47" t="s">
        <v>249</v>
      </c>
      <c r="B1052" s="16">
        <f t="shared" ref="B1052:L1052" si="77">SUM(B1038:B1051)</f>
        <v>212.01000000000022</v>
      </c>
      <c r="C1052" s="16">
        <f t="shared" si="77"/>
        <v>-29915.279999999999</v>
      </c>
      <c r="D1052" s="16">
        <f t="shared" si="77"/>
        <v>0</v>
      </c>
      <c r="E1052" s="16">
        <f t="shared" si="77"/>
        <v>0</v>
      </c>
      <c r="F1052" s="16">
        <f t="shared" si="77"/>
        <v>0</v>
      </c>
      <c r="G1052" s="16">
        <f t="shared" si="77"/>
        <v>0</v>
      </c>
      <c r="H1052" s="16">
        <f t="shared" si="77"/>
        <v>0</v>
      </c>
      <c r="I1052" s="16">
        <f t="shared" si="77"/>
        <v>0</v>
      </c>
      <c r="J1052" s="16">
        <f t="shared" si="77"/>
        <v>0</v>
      </c>
      <c r="K1052" s="16">
        <f t="shared" si="77"/>
        <v>0</v>
      </c>
      <c r="L1052" s="16">
        <f t="shared" si="77"/>
        <v>-29703.27</v>
      </c>
    </row>
    <row r="1053" spans="1:12" ht="13" hidden="1" x14ac:dyDescent="0.15">
      <c r="A1053" s="45" t="s">
        <v>250</v>
      </c>
      <c r="B1053" s="7"/>
      <c r="C1053" s="7"/>
      <c r="D1053" s="7"/>
      <c r="E1053" s="7"/>
      <c r="F1053" s="7"/>
      <c r="G1053" s="7"/>
      <c r="H1053" s="7"/>
      <c r="I1053" s="7"/>
      <c r="J1053" s="7"/>
      <c r="K1053" s="7"/>
      <c r="L1053" s="7"/>
    </row>
    <row r="1054" spans="1:12" ht="13" hidden="1" x14ac:dyDescent="0.15">
      <c r="A1054" s="46" t="s">
        <v>129</v>
      </c>
      <c r="B1054" s="10">
        <v>0</v>
      </c>
      <c r="C1054" s="10">
        <v>0</v>
      </c>
      <c r="D1054" s="10">
        <v>6702.4</v>
      </c>
      <c r="E1054" s="10">
        <v>13338.74</v>
      </c>
      <c r="F1054" s="10">
        <v>5869.27</v>
      </c>
      <c r="G1054" s="10">
        <v>4752.8500000000004</v>
      </c>
      <c r="H1054" s="10">
        <v>6901.13</v>
      </c>
      <c r="I1054" s="10">
        <v>6196.84</v>
      </c>
      <c r="J1054" s="10">
        <v>11071.7</v>
      </c>
      <c r="K1054" s="10">
        <v>15730.24</v>
      </c>
      <c r="L1054" s="10">
        <f t="shared" ref="L1054:L1086" si="78">SUM(B1054:K1054)</f>
        <v>70563.17</v>
      </c>
    </row>
    <row r="1055" spans="1:12" ht="13" hidden="1" x14ac:dyDescent="0.15">
      <c r="A1055" s="46" t="s">
        <v>128</v>
      </c>
      <c r="B1055" s="10">
        <v>1149.1400000000001</v>
      </c>
      <c r="C1055" s="10">
        <v>0</v>
      </c>
      <c r="D1055" s="10">
        <v>0</v>
      </c>
      <c r="E1055" s="10">
        <v>0</v>
      </c>
      <c r="F1055" s="10">
        <v>0</v>
      </c>
      <c r="G1055" s="10">
        <v>0</v>
      </c>
      <c r="H1055" s="10">
        <v>0</v>
      </c>
      <c r="I1055" s="10">
        <v>0</v>
      </c>
      <c r="J1055" s="10">
        <v>0</v>
      </c>
      <c r="K1055" s="10">
        <v>0</v>
      </c>
      <c r="L1055" s="10">
        <f t="shared" si="78"/>
        <v>1149.1400000000001</v>
      </c>
    </row>
    <row r="1056" spans="1:12" ht="13" hidden="1" x14ac:dyDescent="0.15">
      <c r="A1056" s="46" t="s">
        <v>127</v>
      </c>
      <c r="B1056" s="10">
        <v>7453.2</v>
      </c>
      <c r="C1056" s="10">
        <v>7507.91</v>
      </c>
      <c r="D1056" s="10">
        <v>8864.14</v>
      </c>
      <c r="E1056" s="10">
        <v>47462.16</v>
      </c>
      <c r="F1056" s="10">
        <v>3850.97</v>
      </c>
      <c r="G1056" s="10">
        <v>2553.54</v>
      </c>
      <c r="H1056" s="10">
        <v>3392.65</v>
      </c>
      <c r="I1056" s="10">
        <v>3656.22</v>
      </c>
      <c r="J1056" s="10">
        <v>5205.6499999999996</v>
      </c>
      <c r="K1056" s="10">
        <v>5228.76</v>
      </c>
      <c r="L1056" s="10">
        <f t="shared" si="78"/>
        <v>95175.199999999983</v>
      </c>
    </row>
    <row r="1057" spans="1:12" ht="13" hidden="1" x14ac:dyDescent="0.15">
      <c r="A1057" s="46" t="s">
        <v>126</v>
      </c>
      <c r="B1057" s="10">
        <v>31755.95</v>
      </c>
      <c r="C1057" s="10">
        <v>25968.05</v>
      </c>
      <c r="D1057" s="10">
        <v>19591.68</v>
      </c>
      <c r="E1057" s="10">
        <v>6920.83</v>
      </c>
      <c r="F1057" s="10">
        <v>2603.6999999999998</v>
      </c>
      <c r="G1057" s="10">
        <v>658.46</v>
      </c>
      <c r="H1057" s="10">
        <v>1345.62</v>
      </c>
      <c r="I1057" s="10">
        <v>755.59</v>
      </c>
      <c r="J1057" s="10">
        <v>1738.97</v>
      </c>
      <c r="K1057" s="10">
        <v>968.26</v>
      </c>
      <c r="L1057" s="10">
        <f t="shared" si="78"/>
        <v>92307.109999999986</v>
      </c>
    </row>
    <row r="1058" spans="1:12" ht="13" hidden="1" x14ac:dyDescent="0.15">
      <c r="A1058" s="46" t="s">
        <v>125</v>
      </c>
      <c r="B1058" s="10">
        <v>3592.69</v>
      </c>
      <c r="C1058" s="10">
        <v>3308.33</v>
      </c>
      <c r="D1058" s="10">
        <v>1040.43</v>
      </c>
      <c r="E1058" s="10">
        <v>2039.14</v>
      </c>
      <c r="F1058" s="10">
        <v>571.71</v>
      </c>
      <c r="G1058" s="10">
        <v>2277.09</v>
      </c>
      <c r="H1058" s="10">
        <v>2166.87</v>
      </c>
      <c r="I1058" s="10">
        <v>1940.49</v>
      </c>
      <c r="J1058" s="10">
        <v>8415.27</v>
      </c>
      <c r="K1058" s="10">
        <v>1999.48</v>
      </c>
      <c r="L1058" s="10">
        <f t="shared" si="78"/>
        <v>27351.5</v>
      </c>
    </row>
    <row r="1059" spans="1:12" ht="13" hidden="1" x14ac:dyDescent="0.15">
      <c r="A1059" s="46" t="s">
        <v>124</v>
      </c>
      <c r="B1059" s="10">
        <v>0</v>
      </c>
      <c r="C1059" s="10">
        <v>10486.21</v>
      </c>
      <c r="D1059" s="10">
        <v>13826.27</v>
      </c>
      <c r="E1059" s="10">
        <v>11555.54</v>
      </c>
      <c r="F1059" s="10">
        <v>4610.37</v>
      </c>
      <c r="G1059" s="10">
        <v>3569.94</v>
      </c>
      <c r="H1059" s="10">
        <v>4513.12</v>
      </c>
      <c r="I1059" s="10">
        <v>7058.94</v>
      </c>
      <c r="J1059" s="10">
        <v>6423.02</v>
      </c>
      <c r="K1059" s="10">
        <v>4411.28</v>
      </c>
      <c r="L1059" s="10">
        <f t="shared" si="78"/>
        <v>66454.690000000017</v>
      </c>
    </row>
    <row r="1060" spans="1:12" ht="13" hidden="1" x14ac:dyDescent="0.15">
      <c r="A1060" s="46" t="s">
        <v>123</v>
      </c>
      <c r="B1060" s="10">
        <v>0</v>
      </c>
      <c r="C1060" s="10">
        <v>6637.64</v>
      </c>
      <c r="D1060" s="10">
        <v>6664.34</v>
      </c>
      <c r="E1060" s="10">
        <v>4760.34</v>
      </c>
      <c r="F1060" s="10">
        <v>2502.25</v>
      </c>
      <c r="G1060" s="10">
        <v>2301.37</v>
      </c>
      <c r="H1060" s="10">
        <v>3285.99</v>
      </c>
      <c r="I1060" s="10">
        <v>3789.69</v>
      </c>
      <c r="J1060" s="10">
        <v>2737.76</v>
      </c>
      <c r="K1060" s="10">
        <v>2220.83</v>
      </c>
      <c r="L1060" s="10">
        <f t="shared" si="78"/>
        <v>34900.21</v>
      </c>
    </row>
    <row r="1061" spans="1:12" ht="13" hidden="1" x14ac:dyDescent="0.15">
      <c r="A1061" s="46" t="s">
        <v>122</v>
      </c>
      <c r="B1061" s="10">
        <v>0</v>
      </c>
      <c r="C1061" s="10">
        <v>-139.66999999999999</v>
      </c>
      <c r="D1061" s="10">
        <v>0</v>
      </c>
      <c r="E1061" s="10">
        <v>0</v>
      </c>
      <c r="F1061" s="10">
        <v>0</v>
      </c>
      <c r="G1061" s="10">
        <v>0</v>
      </c>
      <c r="H1061" s="10">
        <v>0</v>
      </c>
      <c r="I1061" s="10">
        <v>0</v>
      </c>
      <c r="J1061" s="10">
        <v>0</v>
      </c>
      <c r="K1061" s="10">
        <v>0</v>
      </c>
      <c r="L1061" s="10">
        <f t="shared" si="78"/>
        <v>-139.66999999999999</v>
      </c>
    </row>
    <row r="1062" spans="1:12" ht="13" hidden="1" x14ac:dyDescent="0.15">
      <c r="A1062" s="46" t="s">
        <v>121</v>
      </c>
      <c r="B1062" s="10">
        <v>0</v>
      </c>
      <c r="C1062" s="10">
        <v>-3.44</v>
      </c>
      <c r="D1062" s="10">
        <v>0</v>
      </c>
      <c r="E1062" s="10">
        <v>0</v>
      </c>
      <c r="F1062" s="10">
        <v>0</v>
      </c>
      <c r="G1062" s="10">
        <v>0</v>
      </c>
      <c r="H1062" s="10">
        <v>0</v>
      </c>
      <c r="I1062" s="10">
        <v>0</v>
      </c>
      <c r="J1062" s="10">
        <v>0</v>
      </c>
      <c r="K1062" s="10">
        <v>0</v>
      </c>
      <c r="L1062" s="10">
        <f t="shared" si="78"/>
        <v>-3.44</v>
      </c>
    </row>
    <row r="1063" spans="1:12" ht="13" hidden="1" x14ac:dyDescent="0.15">
      <c r="A1063" s="46" t="s">
        <v>143</v>
      </c>
      <c r="B1063" s="10">
        <v>752.64</v>
      </c>
      <c r="C1063" s="10">
        <v>790.08</v>
      </c>
      <c r="D1063" s="10">
        <v>609.03</v>
      </c>
      <c r="E1063" s="10">
        <v>602.54999999999995</v>
      </c>
      <c r="F1063" s="10">
        <v>625.88</v>
      </c>
      <c r="G1063" s="10">
        <v>525.52</v>
      </c>
      <c r="H1063" s="10">
        <v>0</v>
      </c>
      <c r="I1063" s="10">
        <v>0</v>
      </c>
      <c r="J1063" s="10">
        <v>0</v>
      </c>
      <c r="K1063" s="10">
        <v>0</v>
      </c>
      <c r="L1063" s="10">
        <f t="shared" si="78"/>
        <v>3905.7000000000003</v>
      </c>
    </row>
    <row r="1064" spans="1:12" ht="13" hidden="1" x14ac:dyDescent="0.15">
      <c r="A1064" s="46" t="s">
        <v>110</v>
      </c>
      <c r="B1064" s="10">
        <v>1187.49</v>
      </c>
      <c r="C1064" s="10">
        <v>0</v>
      </c>
      <c r="D1064" s="10">
        <v>0</v>
      </c>
      <c r="E1064" s="10">
        <v>0</v>
      </c>
      <c r="F1064" s="10">
        <v>0</v>
      </c>
      <c r="G1064" s="10">
        <v>0</v>
      </c>
      <c r="H1064" s="10">
        <v>0</v>
      </c>
      <c r="I1064" s="10">
        <v>0</v>
      </c>
      <c r="J1064" s="10">
        <v>0</v>
      </c>
      <c r="K1064" s="10">
        <v>0</v>
      </c>
      <c r="L1064" s="10">
        <f t="shared" si="78"/>
        <v>1187.49</v>
      </c>
    </row>
    <row r="1065" spans="1:12" ht="13" hidden="1" x14ac:dyDescent="0.15">
      <c r="A1065" s="46" t="s">
        <v>107</v>
      </c>
      <c r="B1065" s="10">
        <v>459.63</v>
      </c>
      <c r="C1065" s="10">
        <v>364</v>
      </c>
      <c r="D1065" s="10">
        <v>418.72</v>
      </c>
      <c r="E1065" s="10">
        <v>123.35</v>
      </c>
      <c r="F1065" s="10">
        <v>0</v>
      </c>
      <c r="G1065" s="10">
        <v>148.81</v>
      </c>
      <c r="H1065" s="10">
        <v>0</v>
      </c>
      <c r="I1065" s="10">
        <v>0</v>
      </c>
      <c r="J1065" s="10">
        <v>0</v>
      </c>
      <c r="K1065" s="10">
        <v>0</v>
      </c>
      <c r="L1065" s="10">
        <f t="shared" si="78"/>
        <v>1514.5099999999998</v>
      </c>
    </row>
    <row r="1066" spans="1:12" ht="13" hidden="1" x14ac:dyDescent="0.15">
      <c r="A1066" s="46" t="s">
        <v>106</v>
      </c>
      <c r="B1066" s="10">
        <v>0</v>
      </c>
      <c r="C1066" s="10">
        <v>0</v>
      </c>
      <c r="D1066" s="10">
        <v>0</v>
      </c>
      <c r="E1066" s="10">
        <v>14.81</v>
      </c>
      <c r="F1066" s="10">
        <v>0</v>
      </c>
      <c r="G1066" s="10">
        <v>0</v>
      </c>
      <c r="H1066" s="10">
        <v>0</v>
      </c>
      <c r="I1066" s="10">
        <v>0</v>
      </c>
      <c r="J1066" s="10">
        <v>0</v>
      </c>
      <c r="K1066" s="10">
        <v>0</v>
      </c>
      <c r="L1066" s="10">
        <f t="shared" si="78"/>
        <v>14.81</v>
      </c>
    </row>
    <row r="1067" spans="1:12" ht="13" hidden="1" x14ac:dyDescent="0.15">
      <c r="A1067" s="46" t="s">
        <v>105</v>
      </c>
      <c r="B1067" s="10">
        <v>34322.26</v>
      </c>
      <c r="C1067" s="10">
        <v>28132.26</v>
      </c>
      <c r="D1067" s="10">
        <v>25673.759999999998</v>
      </c>
      <c r="E1067" s="10">
        <v>23673.75</v>
      </c>
      <c r="F1067" s="10">
        <v>23673.75</v>
      </c>
      <c r="G1067" s="10">
        <v>23673.75</v>
      </c>
      <c r="H1067" s="10">
        <v>23673.75</v>
      </c>
      <c r="I1067" s="10">
        <v>32212.5</v>
      </c>
      <c r="J1067" s="10">
        <v>32212.5</v>
      </c>
      <c r="K1067" s="10">
        <v>21475</v>
      </c>
      <c r="L1067" s="10">
        <f t="shared" si="78"/>
        <v>268723.28000000003</v>
      </c>
    </row>
    <row r="1068" spans="1:12" ht="13" hidden="1" x14ac:dyDescent="0.15">
      <c r="A1068" s="46" t="s">
        <v>102</v>
      </c>
      <c r="B1068" s="10">
        <v>0</v>
      </c>
      <c r="C1068" s="10">
        <v>0</v>
      </c>
      <c r="D1068" s="10">
        <v>-26.17</v>
      </c>
      <c r="E1068" s="10">
        <v>256.2</v>
      </c>
      <c r="F1068" s="10">
        <v>0</v>
      </c>
      <c r="G1068" s="10">
        <v>0</v>
      </c>
      <c r="H1068" s="10">
        <v>0</v>
      </c>
      <c r="I1068" s="10">
        <v>0</v>
      </c>
      <c r="J1068" s="10">
        <v>0</v>
      </c>
      <c r="K1068" s="10">
        <v>0</v>
      </c>
      <c r="L1068" s="10">
        <f t="shared" si="78"/>
        <v>230.02999999999997</v>
      </c>
    </row>
    <row r="1069" spans="1:12" ht="13" hidden="1" x14ac:dyDescent="0.15">
      <c r="A1069" s="46" t="s">
        <v>101</v>
      </c>
      <c r="B1069" s="10">
        <v>27094.01</v>
      </c>
      <c r="C1069" s="10">
        <v>-10239</v>
      </c>
      <c r="D1069" s="10">
        <v>0</v>
      </c>
      <c r="E1069" s="10">
        <v>0</v>
      </c>
      <c r="F1069" s="10">
        <v>2000</v>
      </c>
      <c r="G1069" s="10">
        <v>12551.83</v>
      </c>
      <c r="H1069" s="10">
        <v>13784.97</v>
      </c>
      <c r="I1069" s="10">
        <v>1918.03</v>
      </c>
      <c r="J1069" s="10">
        <v>1240.25</v>
      </c>
      <c r="K1069" s="10">
        <v>0</v>
      </c>
      <c r="L1069" s="10">
        <f t="shared" si="78"/>
        <v>48350.09</v>
      </c>
    </row>
    <row r="1070" spans="1:12" ht="13" hidden="1" x14ac:dyDescent="0.15">
      <c r="A1070" s="46" t="s">
        <v>100</v>
      </c>
      <c r="B1070" s="10">
        <v>0</v>
      </c>
      <c r="C1070" s="10">
        <v>0</v>
      </c>
      <c r="D1070" s="10">
        <v>0</v>
      </c>
      <c r="E1070" s="10">
        <v>0</v>
      </c>
      <c r="F1070" s="10">
        <v>0</v>
      </c>
      <c r="G1070" s="10">
        <v>0</v>
      </c>
      <c r="H1070" s="10">
        <v>0</v>
      </c>
      <c r="I1070" s="10">
        <v>89.35</v>
      </c>
      <c r="J1070" s="10">
        <v>91.72</v>
      </c>
      <c r="K1070" s="10">
        <v>24.54</v>
      </c>
      <c r="L1070" s="10">
        <f t="shared" si="78"/>
        <v>205.60999999999999</v>
      </c>
    </row>
    <row r="1071" spans="1:12" ht="13" hidden="1" x14ac:dyDescent="0.15">
      <c r="A1071" s="46" t="s">
        <v>99</v>
      </c>
      <c r="B1071" s="10">
        <v>0</v>
      </c>
      <c r="C1071" s="10">
        <v>0</v>
      </c>
      <c r="D1071" s="10">
        <v>5.03</v>
      </c>
      <c r="E1071" s="10">
        <v>0</v>
      </c>
      <c r="F1071" s="10">
        <v>0</v>
      </c>
      <c r="G1071" s="10">
        <v>193.67</v>
      </c>
      <c r="H1071" s="10">
        <v>1499.25</v>
      </c>
      <c r="I1071" s="10">
        <v>0</v>
      </c>
      <c r="J1071" s="10">
        <v>0</v>
      </c>
      <c r="K1071" s="10">
        <v>0</v>
      </c>
      <c r="L1071" s="10">
        <f t="shared" si="78"/>
        <v>1697.95</v>
      </c>
    </row>
    <row r="1072" spans="1:12" ht="13" hidden="1" x14ac:dyDescent="0.15">
      <c r="A1072" s="46" t="s">
        <v>98</v>
      </c>
      <c r="B1072" s="10">
        <v>1557.7</v>
      </c>
      <c r="C1072" s="10">
        <v>0</v>
      </c>
      <c r="D1072" s="10">
        <v>0</v>
      </c>
      <c r="E1072" s="10">
        <v>0</v>
      </c>
      <c r="F1072" s="10">
        <v>365.59</v>
      </c>
      <c r="G1072" s="10">
        <v>0</v>
      </c>
      <c r="H1072" s="10">
        <v>0</v>
      </c>
      <c r="I1072" s="10">
        <v>0</v>
      </c>
      <c r="J1072" s="10">
        <v>157.68</v>
      </c>
      <c r="K1072" s="10">
        <v>0</v>
      </c>
      <c r="L1072" s="10">
        <f t="shared" si="78"/>
        <v>2080.9699999999998</v>
      </c>
    </row>
    <row r="1073" spans="1:12" ht="13" hidden="1" x14ac:dyDescent="0.15">
      <c r="A1073" s="46" t="s">
        <v>96</v>
      </c>
      <c r="B1073" s="10">
        <v>0</v>
      </c>
      <c r="C1073" s="10">
        <v>0</v>
      </c>
      <c r="D1073" s="10">
        <v>0</v>
      </c>
      <c r="E1073" s="10">
        <v>0</v>
      </c>
      <c r="F1073" s="10">
        <v>20400</v>
      </c>
      <c r="G1073" s="10">
        <v>0</v>
      </c>
      <c r="H1073" s="10">
        <v>6288</v>
      </c>
      <c r="I1073" s="10">
        <v>-780.3</v>
      </c>
      <c r="J1073" s="10">
        <v>0</v>
      </c>
      <c r="K1073" s="10">
        <v>0</v>
      </c>
      <c r="L1073" s="10">
        <f t="shared" si="78"/>
        <v>25907.7</v>
      </c>
    </row>
    <row r="1074" spans="1:12" ht="13" hidden="1" x14ac:dyDescent="0.15">
      <c r="A1074" s="46" t="s">
        <v>93</v>
      </c>
      <c r="B1074" s="10">
        <v>868.69</v>
      </c>
      <c r="C1074" s="10">
        <v>466.79</v>
      </c>
      <c r="D1074" s="10">
        <v>955.23</v>
      </c>
      <c r="E1074" s="10">
        <v>0</v>
      </c>
      <c r="F1074" s="10">
        <v>1014.27</v>
      </c>
      <c r="G1074" s="10">
        <v>0</v>
      </c>
      <c r="H1074" s="10">
        <v>0</v>
      </c>
      <c r="I1074" s="10">
        <v>-0.01</v>
      </c>
      <c r="J1074" s="10">
        <v>1439.9</v>
      </c>
      <c r="K1074" s="10">
        <v>0</v>
      </c>
      <c r="L1074" s="10">
        <f t="shared" si="78"/>
        <v>4744.87</v>
      </c>
    </row>
    <row r="1075" spans="1:12" ht="13" hidden="1" x14ac:dyDescent="0.15">
      <c r="A1075" s="46" t="s">
        <v>91</v>
      </c>
      <c r="B1075" s="10">
        <v>118.89</v>
      </c>
      <c r="C1075" s="10">
        <v>79.27</v>
      </c>
      <c r="D1075" s="10">
        <v>72.069999999999993</v>
      </c>
      <c r="E1075" s="10">
        <v>0</v>
      </c>
      <c r="F1075" s="10">
        <v>17.170000000000002</v>
      </c>
      <c r="G1075" s="10">
        <v>0</v>
      </c>
      <c r="H1075" s="10">
        <v>0</v>
      </c>
      <c r="I1075" s="10">
        <v>0.01</v>
      </c>
      <c r="J1075" s="10">
        <v>267.08999999999997</v>
      </c>
      <c r="K1075" s="10">
        <v>0</v>
      </c>
      <c r="L1075" s="10">
        <f t="shared" si="78"/>
        <v>554.5</v>
      </c>
    </row>
    <row r="1076" spans="1:12" ht="13" hidden="1" x14ac:dyDescent="0.15">
      <c r="A1076" s="46" t="s">
        <v>90</v>
      </c>
      <c r="B1076" s="10">
        <v>767.77</v>
      </c>
      <c r="C1076" s="10">
        <v>423.77</v>
      </c>
      <c r="D1076" s="10">
        <v>1006.86</v>
      </c>
      <c r="E1076" s="10">
        <v>-133.13999999999999</v>
      </c>
      <c r="F1076" s="10">
        <v>848.22</v>
      </c>
      <c r="G1076" s="10">
        <v>0</v>
      </c>
      <c r="H1076" s="10">
        <v>0</v>
      </c>
      <c r="I1076" s="10">
        <v>2357.23</v>
      </c>
      <c r="J1076" s="10">
        <v>109.07</v>
      </c>
      <c r="K1076" s="10">
        <v>244.39</v>
      </c>
      <c r="L1076" s="10">
        <f t="shared" si="78"/>
        <v>5624.170000000001</v>
      </c>
    </row>
    <row r="1077" spans="1:12" ht="13" hidden="1" x14ac:dyDescent="0.15">
      <c r="A1077" s="46" t="s">
        <v>88</v>
      </c>
      <c r="B1077" s="10">
        <v>265.44</v>
      </c>
      <c r="C1077" s="10">
        <v>416.08</v>
      </c>
      <c r="D1077" s="10">
        <v>423.81</v>
      </c>
      <c r="E1077" s="10">
        <v>360.5</v>
      </c>
      <c r="F1077" s="10">
        <v>178.7</v>
      </c>
      <c r="G1077" s="10">
        <v>0</v>
      </c>
      <c r="H1077" s="10">
        <v>0</v>
      </c>
      <c r="I1077" s="10">
        <v>0</v>
      </c>
      <c r="J1077" s="10">
        <v>0</v>
      </c>
      <c r="K1077" s="10">
        <v>0</v>
      </c>
      <c r="L1077" s="10">
        <f t="shared" si="78"/>
        <v>1644.53</v>
      </c>
    </row>
    <row r="1078" spans="1:12" ht="13" hidden="1" x14ac:dyDescent="0.15">
      <c r="A1078" s="46" t="s">
        <v>84</v>
      </c>
      <c r="B1078" s="10">
        <v>121.69</v>
      </c>
      <c r="C1078" s="10">
        <v>102.47</v>
      </c>
      <c r="D1078" s="10">
        <v>102.18</v>
      </c>
      <c r="E1078" s="10">
        <v>63.43</v>
      </c>
      <c r="F1078" s="10">
        <v>26.09</v>
      </c>
      <c r="G1078" s="10">
        <v>28.36</v>
      </c>
      <c r="H1078" s="10">
        <v>28.73</v>
      </c>
      <c r="I1078" s="10">
        <v>26.27</v>
      </c>
      <c r="J1078" s="10">
        <v>53.37</v>
      </c>
      <c r="K1078" s="10">
        <v>98.56</v>
      </c>
      <c r="L1078" s="10">
        <f t="shared" si="78"/>
        <v>651.15000000000009</v>
      </c>
    </row>
    <row r="1079" spans="1:12" ht="13" hidden="1" x14ac:dyDescent="0.15">
      <c r="A1079" s="46" t="s">
        <v>83</v>
      </c>
      <c r="B1079" s="10">
        <v>22619.81</v>
      </c>
      <c r="C1079" s="10">
        <v>18307.16</v>
      </c>
      <c r="D1079" s="10">
        <v>21198.78</v>
      </c>
      <c r="E1079" s="10">
        <v>16848.490000000002</v>
      </c>
      <c r="F1079" s="10">
        <v>11729.94</v>
      </c>
      <c r="G1079" s="10">
        <v>7986.59</v>
      </c>
      <c r="H1079" s="10">
        <v>6602.38</v>
      </c>
      <c r="I1079" s="10">
        <v>2990.75</v>
      </c>
      <c r="J1079" s="10">
        <v>5971.38</v>
      </c>
      <c r="K1079" s="10">
        <v>4229.2700000000004</v>
      </c>
      <c r="L1079" s="10">
        <f t="shared" si="78"/>
        <v>118484.55000000002</v>
      </c>
    </row>
    <row r="1080" spans="1:12" ht="13" hidden="1" x14ac:dyDescent="0.15">
      <c r="A1080" s="46" t="s">
        <v>82</v>
      </c>
      <c r="B1080" s="10">
        <v>25244.1</v>
      </c>
      <c r="C1080" s="10">
        <v>17064.66</v>
      </c>
      <c r="D1080" s="10">
        <v>16537.349999999999</v>
      </c>
      <c r="E1080" s="10">
        <v>11740.69</v>
      </c>
      <c r="F1080" s="10">
        <v>6099.25</v>
      </c>
      <c r="G1080" s="10">
        <v>2462.71</v>
      </c>
      <c r="H1080" s="10">
        <v>4409.28</v>
      </c>
      <c r="I1080" s="10">
        <v>4741.3599999999997</v>
      </c>
      <c r="J1080" s="10">
        <v>9376.74</v>
      </c>
      <c r="K1080" s="10">
        <v>11121</v>
      </c>
      <c r="L1080" s="10">
        <f t="shared" si="78"/>
        <v>108797.14</v>
      </c>
    </row>
    <row r="1081" spans="1:12" ht="13" hidden="1" x14ac:dyDescent="0.15">
      <c r="A1081" s="46" t="s">
        <v>81</v>
      </c>
      <c r="B1081" s="10">
        <v>0</v>
      </c>
      <c r="C1081" s="10">
        <v>3894.37</v>
      </c>
      <c r="D1081" s="10">
        <v>2532.1999999999998</v>
      </c>
      <c r="E1081" s="10">
        <v>1525.03</v>
      </c>
      <c r="F1081" s="10">
        <v>500</v>
      </c>
      <c r="G1081" s="10">
        <v>900</v>
      </c>
      <c r="H1081" s="10">
        <v>900</v>
      </c>
      <c r="I1081" s="10">
        <v>918.75</v>
      </c>
      <c r="J1081" s="10">
        <v>1187.5</v>
      </c>
      <c r="K1081" s="10">
        <v>1208.3399999999999</v>
      </c>
      <c r="L1081" s="10">
        <f t="shared" si="78"/>
        <v>13566.189999999999</v>
      </c>
    </row>
    <row r="1082" spans="1:12" ht="13" hidden="1" x14ac:dyDescent="0.15">
      <c r="A1082" s="46" t="s">
        <v>77</v>
      </c>
      <c r="B1082" s="10">
        <v>11040</v>
      </c>
      <c r="C1082" s="10">
        <v>30720</v>
      </c>
      <c r="D1082" s="10">
        <v>16080</v>
      </c>
      <c r="E1082" s="10">
        <v>0</v>
      </c>
      <c r="F1082" s="10">
        <v>0</v>
      </c>
      <c r="G1082" s="10">
        <v>0</v>
      </c>
      <c r="H1082" s="10">
        <v>0</v>
      </c>
      <c r="I1082" s="10">
        <v>0</v>
      </c>
      <c r="J1082" s="10">
        <v>0</v>
      </c>
      <c r="K1082" s="10">
        <v>0</v>
      </c>
      <c r="L1082" s="10">
        <f t="shared" si="78"/>
        <v>57840</v>
      </c>
    </row>
    <row r="1083" spans="1:12" ht="13" hidden="1" x14ac:dyDescent="0.15">
      <c r="A1083" s="46" t="s">
        <v>74</v>
      </c>
      <c r="B1083" s="10">
        <v>32451.55</v>
      </c>
      <c r="C1083" s="10">
        <v>16004.07</v>
      </c>
      <c r="D1083" s="10">
        <v>17662.68</v>
      </c>
      <c r="E1083" s="10">
        <v>10868.07</v>
      </c>
      <c r="F1083" s="10">
        <v>9157.51</v>
      </c>
      <c r="G1083" s="10">
        <v>8460.19</v>
      </c>
      <c r="H1083" s="10">
        <v>4401.88</v>
      </c>
      <c r="I1083" s="10">
        <v>4040.52</v>
      </c>
      <c r="J1083" s="10">
        <v>7255.98</v>
      </c>
      <c r="K1083" s="10">
        <v>3785.64</v>
      </c>
      <c r="L1083" s="10">
        <f t="shared" si="78"/>
        <v>114088.09</v>
      </c>
    </row>
    <row r="1084" spans="1:12" ht="13" hidden="1" x14ac:dyDescent="0.15">
      <c r="A1084" s="46" t="s">
        <v>73</v>
      </c>
      <c r="B1084" s="10">
        <v>8492.99</v>
      </c>
      <c r="C1084" s="10">
        <v>-6394.3</v>
      </c>
      <c r="D1084" s="10">
        <v>5018.16</v>
      </c>
      <c r="E1084" s="10">
        <v>-3142.03</v>
      </c>
      <c r="F1084" s="10">
        <v>2590.25</v>
      </c>
      <c r="G1084" s="10">
        <v>-5979.68</v>
      </c>
      <c r="H1084" s="10">
        <v>-2684.46</v>
      </c>
      <c r="I1084" s="10">
        <v>2043.47</v>
      </c>
      <c r="J1084" s="10">
        <v>3225.65</v>
      </c>
      <c r="K1084" s="10">
        <v>3974.7</v>
      </c>
      <c r="L1084" s="10">
        <f t="shared" si="78"/>
        <v>7144.7499999999991</v>
      </c>
    </row>
    <row r="1085" spans="1:12" ht="13" hidden="1" x14ac:dyDescent="0.15">
      <c r="A1085" s="46" t="s">
        <v>72</v>
      </c>
      <c r="B1085" s="10">
        <v>280.8</v>
      </c>
      <c r="C1085" s="10">
        <v>0</v>
      </c>
      <c r="D1085" s="10">
        <v>0</v>
      </c>
      <c r="E1085" s="10">
        <v>0</v>
      </c>
      <c r="F1085" s="10">
        <v>0</v>
      </c>
      <c r="G1085" s="10">
        <v>0</v>
      </c>
      <c r="H1085" s="10">
        <v>0</v>
      </c>
      <c r="I1085" s="10">
        <v>0</v>
      </c>
      <c r="J1085" s="10">
        <v>0</v>
      </c>
      <c r="K1085" s="10">
        <v>0</v>
      </c>
      <c r="L1085" s="10">
        <f t="shared" si="78"/>
        <v>280.8</v>
      </c>
    </row>
    <row r="1086" spans="1:12" ht="13" hidden="1" x14ac:dyDescent="0.15">
      <c r="A1086" s="46" t="s">
        <v>71</v>
      </c>
      <c r="B1086" s="10">
        <v>187556.14</v>
      </c>
      <c r="C1086" s="10">
        <v>167950.07</v>
      </c>
      <c r="D1086" s="10">
        <v>142253.53</v>
      </c>
      <c r="E1086" s="10">
        <v>119758.66</v>
      </c>
      <c r="F1086" s="10">
        <v>85586.14</v>
      </c>
      <c r="G1086" s="10">
        <v>54078.89</v>
      </c>
      <c r="H1086" s="10">
        <v>49559.08</v>
      </c>
      <c r="I1086" s="10">
        <v>40855.910000000003</v>
      </c>
      <c r="J1086" s="10">
        <v>58477.21</v>
      </c>
      <c r="K1086" s="10">
        <v>56465.55</v>
      </c>
      <c r="L1086" s="10">
        <f t="shared" si="78"/>
        <v>962541.18</v>
      </c>
    </row>
    <row r="1087" spans="1:12" ht="13" hidden="1" x14ac:dyDescent="0.15">
      <c r="A1087" s="47" t="s">
        <v>251</v>
      </c>
      <c r="B1087" s="16">
        <f t="shared" ref="B1087:L1087" si="79">SUM(B1054:B1086)</f>
        <v>399152.57999999996</v>
      </c>
      <c r="C1087" s="16">
        <f t="shared" si="79"/>
        <v>321846.78000000003</v>
      </c>
      <c r="D1087" s="16">
        <f t="shared" si="79"/>
        <v>307212.48</v>
      </c>
      <c r="E1087" s="16">
        <f t="shared" si="79"/>
        <v>268637.11</v>
      </c>
      <c r="F1087" s="16">
        <f t="shared" si="79"/>
        <v>184821.02999999997</v>
      </c>
      <c r="G1087" s="16">
        <f t="shared" si="79"/>
        <v>121143.89</v>
      </c>
      <c r="H1087" s="16">
        <f t="shared" si="79"/>
        <v>130068.24</v>
      </c>
      <c r="I1087" s="16">
        <f t="shared" si="79"/>
        <v>114811.61</v>
      </c>
      <c r="J1087" s="16">
        <f t="shared" si="79"/>
        <v>156658.40999999997</v>
      </c>
      <c r="K1087" s="16">
        <f t="shared" si="79"/>
        <v>133185.84</v>
      </c>
      <c r="L1087" s="16">
        <f t="shared" si="79"/>
        <v>2137537.9700000002</v>
      </c>
    </row>
    <row r="1088" spans="1:12" ht="13" hidden="1" x14ac:dyDescent="0.15">
      <c r="A1088" s="45" t="s">
        <v>252</v>
      </c>
      <c r="B1088" s="7"/>
      <c r="C1088" s="7"/>
      <c r="D1088" s="7"/>
      <c r="E1088" s="7"/>
      <c r="F1088" s="7"/>
      <c r="G1088" s="7"/>
      <c r="H1088" s="7"/>
      <c r="I1088" s="7"/>
      <c r="J1088" s="7"/>
      <c r="K1088" s="7"/>
      <c r="L1088" s="7"/>
    </row>
    <row r="1089" spans="1:12" ht="13" hidden="1" x14ac:dyDescent="0.15">
      <c r="A1089" s="46" t="s">
        <v>129</v>
      </c>
      <c r="B1089" s="10">
        <v>0</v>
      </c>
      <c r="C1089" s="10">
        <v>0</v>
      </c>
      <c r="D1089" s="10">
        <v>6795.24</v>
      </c>
      <c r="E1089" s="10">
        <v>20987.9</v>
      </c>
      <c r="F1089" s="10">
        <v>33785.17</v>
      </c>
      <c r="G1089" s="10">
        <v>41688.31</v>
      </c>
      <c r="H1089" s="10">
        <v>50291.86</v>
      </c>
      <c r="I1089" s="10">
        <v>65710.78</v>
      </c>
      <c r="J1089" s="10">
        <v>67735.429999999993</v>
      </c>
      <c r="K1089" s="10">
        <v>55323.31</v>
      </c>
      <c r="L1089" s="10">
        <f t="shared" ref="L1089:L1129" si="80">SUM(B1089:K1089)</f>
        <v>342317.99999999994</v>
      </c>
    </row>
    <row r="1090" spans="1:12" ht="13" hidden="1" x14ac:dyDescent="0.15">
      <c r="A1090" s="46" t="s">
        <v>128</v>
      </c>
      <c r="B1090" s="10">
        <v>718.22</v>
      </c>
      <c r="C1090" s="10">
        <v>0</v>
      </c>
      <c r="D1090" s="10">
        <v>0</v>
      </c>
      <c r="E1090" s="10">
        <v>0</v>
      </c>
      <c r="F1090" s="10">
        <v>0</v>
      </c>
      <c r="G1090" s="10">
        <v>0</v>
      </c>
      <c r="H1090" s="10">
        <v>0</v>
      </c>
      <c r="I1090" s="10">
        <v>0</v>
      </c>
      <c r="J1090" s="10">
        <v>0</v>
      </c>
      <c r="K1090" s="10">
        <v>0</v>
      </c>
      <c r="L1090" s="10">
        <f t="shared" si="80"/>
        <v>718.22</v>
      </c>
    </row>
    <row r="1091" spans="1:12" ht="13" hidden="1" x14ac:dyDescent="0.15">
      <c r="A1091" s="46" t="s">
        <v>127</v>
      </c>
      <c r="B1091" s="10">
        <v>4658.25</v>
      </c>
      <c r="C1091" s="10">
        <v>4928.3900000000003</v>
      </c>
      <c r="D1091" s="10">
        <v>5905.43</v>
      </c>
      <c r="E1091" s="10">
        <v>8075.65</v>
      </c>
      <c r="F1091" s="10">
        <v>18985.12</v>
      </c>
      <c r="G1091" s="10">
        <v>14453.1</v>
      </c>
      <c r="H1091" s="10">
        <v>14661.34</v>
      </c>
      <c r="I1091" s="10">
        <v>23622.560000000001</v>
      </c>
      <c r="J1091" s="10">
        <v>26566.76</v>
      </c>
      <c r="K1091" s="10">
        <v>16911.810000000001</v>
      </c>
      <c r="L1091" s="10">
        <f t="shared" si="80"/>
        <v>138768.41</v>
      </c>
    </row>
    <row r="1092" spans="1:12" ht="13" hidden="1" x14ac:dyDescent="0.15">
      <c r="A1092" s="46" t="s">
        <v>126</v>
      </c>
      <c r="B1092" s="10">
        <v>20707.400000000001</v>
      </c>
      <c r="C1092" s="10">
        <v>22153.41</v>
      </c>
      <c r="D1092" s="10">
        <v>16999.54</v>
      </c>
      <c r="E1092" s="10">
        <v>4533.32</v>
      </c>
      <c r="F1092" s="10">
        <v>11671.8</v>
      </c>
      <c r="G1092" s="10">
        <v>5643.15</v>
      </c>
      <c r="H1092" s="10">
        <v>7287.35</v>
      </c>
      <c r="I1092" s="10">
        <v>6784.8</v>
      </c>
      <c r="J1092" s="10">
        <v>10002.61</v>
      </c>
      <c r="K1092" s="10">
        <v>3145.44</v>
      </c>
      <c r="L1092" s="10">
        <f t="shared" si="80"/>
        <v>108928.82</v>
      </c>
    </row>
    <row r="1093" spans="1:12" ht="13" hidden="1" x14ac:dyDescent="0.15">
      <c r="A1093" s="46" t="s">
        <v>125</v>
      </c>
      <c r="B1093" s="10">
        <v>3592.69</v>
      </c>
      <c r="C1093" s="10">
        <v>3308.33</v>
      </c>
      <c r="D1093" s="10">
        <v>1040.43</v>
      </c>
      <c r="E1093" s="10">
        <v>1508.36</v>
      </c>
      <c r="F1093" s="10">
        <v>3599.77</v>
      </c>
      <c r="G1093" s="10">
        <v>4535.37</v>
      </c>
      <c r="H1093" s="10">
        <v>7042.33</v>
      </c>
      <c r="I1093" s="10">
        <v>6306.55</v>
      </c>
      <c r="J1093" s="10">
        <v>21821.46</v>
      </c>
      <c r="K1093" s="10">
        <v>6440.72</v>
      </c>
      <c r="L1093" s="10">
        <f t="shared" si="80"/>
        <v>59196.009999999995</v>
      </c>
    </row>
    <row r="1094" spans="1:12" ht="13" hidden="1" x14ac:dyDescent="0.15">
      <c r="A1094" s="46" t="s">
        <v>123</v>
      </c>
      <c r="B1094" s="10">
        <v>0</v>
      </c>
      <c r="C1094" s="10">
        <v>3986.95</v>
      </c>
      <c r="D1094" s="10">
        <v>3842.04</v>
      </c>
      <c r="E1094" s="10">
        <v>4238.3999999999996</v>
      </c>
      <c r="F1094" s="10">
        <v>8653.73</v>
      </c>
      <c r="G1094" s="10">
        <v>12900.33</v>
      </c>
      <c r="H1094" s="10">
        <v>13818.19</v>
      </c>
      <c r="I1094" s="10">
        <v>15158.79</v>
      </c>
      <c r="J1094" s="10">
        <v>13688.77</v>
      </c>
      <c r="K1094" s="10">
        <v>11104.11</v>
      </c>
      <c r="L1094" s="10">
        <f t="shared" si="80"/>
        <v>87391.31</v>
      </c>
    </row>
    <row r="1095" spans="1:12" ht="13" hidden="1" x14ac:dyDescent="0.15">
      <c r="A1095" s="46" t="s">
        <v>120</v>
      </c>
      <c r="B1095" s="10">
        <v>0</v>
      </c>
      <c r="C1095" s="10">
        <v>17.5</v>
      </c>
      <c r="D1095" s="10">
        <v>14.31</v>
      </c>
      <c r="E1095" s="10">
        <v>252.43</v>
      </c>
      <c r="F1095" s="10">
        <v>85</v>
      </c>
      <c r="G1095" s="10">
        <v>621.97</v>
      </c>
      <c r="H1095" s="10">
        <v>436.29</v>
      </c>
      <c r="I1095" s="10">
        <v>-604.11</v>
      </c>
      <c r="J1095" s="10">
        <v>366.46</v>
      </c>
      <c r="K1095" s="10">
        <v>191.48</v>
      </c>
      <c r="L1095" s="10">
        <f t="shared" si="80"/>
        <v>1381.33</v>
      </c>
    </row>
    <row r="1096" spans="1:12" ht="13" hidden="1" x14ac:dyDescent="0.15">
      <c r="A1096" s="46" t="s">
        <v>119</v>
      </c>
      <c r="B1096" s="10">
        <v>0</v>
      </c>
      <c r="C1096" s="10">
        <v>0</v>
      </c>
      <c r="D1096" s="10">
        <v>0</v>
      </c>
      <c r="E1096" s="10">
        <v>183.82</v>
      </c>
      <c r="F1096" s="10">
        <v>2270.66</v>
      </c>
      <c r="G1096" s="10">
        <v>14.48</v>
      </c>
      <c r="H1096" s="10">
        <v>0</v>
      </c>
      <c r="I1096" s="10">
        <v>0</v>
      </c>
      <c r="J1096" s="10">
        <v>0</v>
      </c>
      <c r="K1096" s="10">
        <v>0</v>
      </c>
      <c r="L1096" s="10">
        <f t="shared" si="80"/>
        <v>2468.96</v>
      </c>
    </row>
    <row r="1097" spans="1:12" ht="13" hidden="1" x14ac:dyDescent="0.15">
      <c r="A1097" s="46" t="s">
        <v>118</v>
      </c>
      <c r="B1097" s="10">
        <v>0</v>
      </c>
      <c r="C1097" s="10">
        <v>0</v>
      </c>
      <c r="D1097" s="10">
        <v>0</v>
      </c>
      <c r="E1097" s="10">
        <v>0</v>
      </c>
      <c r="F1097" s="10">
        <v>0</v>
      </c>
      <c r="G1097" s="10">
        <v>0</v>
      </c>
      <c r="H1097" s="10">
        <v>0</v>
      </c>
      <c r="I1097" s="10">
        <v>0</v>
      </c>
      <c r="J1097" s="10">
        <v>0</v>
      </c>
      <c r="K1097" s="10">
        <v>372.65</v>
      </c>
      <c r="L1097" s="10">
        <f t="shared" si="80"/>
        <v>372.65</v>
      </c>
    </row>
    <row r="1098" spans="1:12" ht="13" hidden="1" x14ac:dyDescent="0.15">
      <c r="A1098" s="46" t="s">
        <v>117</v>
      </c>
      <c r="B1098" s="10">
        <v>0</v>
      </c>
      <c r="C1098" s="10">
        <v>69</v>
      </c>
      <c r="D1098" s="10">
        <v>0</v>
      </c>
      <c r="E1098" s="10">
        <v>200.66</v>
      </c>
      <c r="F1098" s="10">
        <v>0</v>
      </c>
      <c r="G1098" s="10">
        <v>0</v>
      </c>
      <c r="H1098" s="10">
        <v>0</v>
      </c>
      <c r="I1098" s="10">
        <v>0</v>
      </c>
      <c r="J1098" s="10">
        <v>0</v>
      </c>
      <c r="K1098" s="10">
        <v>0</v>
      </c>
      <c r="L1098" s="10">
        <f t="shared" si="80"/>
        <v>269.65999999999997</v>
      </c>
    </row>
    <row r="1099" spans="1:12" ht="13" hidden="1" x14ac:dyDescent="0.15">
      <c r="A1099" s="46" t="s">
        <v>109</v>
      </c>
      <c r="B1099" s="10">
        <v>0</v>
      </c>
      <c r="C1099" s="10">
        <v>0</v>
      </c>
      <c r="D1099" s="10">
        <v>0</v>
      </c>
      <c r="E1099" s="10">
        <v>0</v>
      </c>
      <c r="F1099" s="10">
        <v>452.07</v>
      </c>
      <c r="G1099" s="10">
        <v>238.47</v>
      </c>
      <c r="H1099" s="10">
        <v>0</v>
      </c>
      <c r="I1099" s="10">
        <v>181.34</v>
      </c>
      <c r="J1099" s="10">
        <v>25.8</v>
      </c>
      <c r="K1099" s="10">
        <v>0</v>
      </c>
      <c r="L1099" s="10">
        <f t="shared" si="80"/>
        <v>897.68</v>
      </c>
    </row>
    <row r="1100" spans="1:12" ht="13" hidden="1" x14ac:dyDescent="0.15">
      <c r="A1100" s="46" t="s">
        <v>107</v>
      </c>
      <c r="B1100" s="10">
        <v>2166.2800000000002</v>
      </c>
      <c r="C1100" s="10">
        <v>526.04</v>
      </c>
      <c r="D1100" s="10">
        <v>2047.69</v>
      </c>
      <c r="E1100" s="10">
        <v>1145.71</v>
      </c>
      <c r="F1100" s="10">
        <v>3767.62</v>
      </c>
      <c r="G1100" s="10">
        <v>5145.3599999999997</v>
      </c>
      <c r="H1100" s="10">
        <v>3940.51</v>
      </c>
      <c r="I1100" s="10">
        <v>4842.3500000000004</v>
      </c>
      <c r="J1100" s="10">
        <v>4902.18</v>
      </c>
      <c r="K1100" s="10">
        <v>3356.98</v>
      </c>
      <c r="L1100" s="10">
        <f t="shared" si="80"/>
        <v>31840.719999999998</v>
      </c>
    </row>
    <row r="1101" spans="1:12" ht="13" hidden="1" x14ac:dyDescent="0.15">
      <c r="A1101" s="46" t="s">
        <v>104</v>
      </c>
      <c r="B1101" s="10">
        <v>40.130000000000003</v>
      </c>
      <c r="C1101" s="10">
        <v>0</v>
      </c>
      <c r="D1101" s="10">
        <v>0</v>
      </c>
      <c r="E1101" s="10">
        <v>15.03</v>
      </c>
      <c r="F1101" s="10">
        <v>15.25</v>
      </c>
      <c r="G1101" s="10">
        <v>0</v>
      </c>
      <c r="H1101" s="10">
        <v>66.52</v>
      </c>
      <c r="I1101" s="10">
        <v>1947.9</v>
      </c>
      <c r="J1101" s="10">
        <v>0</v>
      </c>
      <c r="K1101" s="10">
        <v>0</v>
      </c>
      <c r="L1101" s="10">
        <f t="shared" si="80"/>
        <v>2084.83</v>
      </c>
    </row>
    <row r="1102" spans="1:12" ht="13" hidden="1" x14ac:dyDescent="0.15">
      <c r="A1102" s="46" t="s">
        <v>103</v>
      </c>
      <c r="B1102" s="10">
        <v>0</v>
      </c>
      <c r="C1102" s="10">
        <v>0</v>
      </c>
      <c r="D1102" s="10">
        <v>20</v>
      </c>
      <c r="E1102" s="10">
        <v>0</v>
      </c>
      <c r="F1102" s="10">
        <v>231.93</v>
      </c>
      <c r="G1102" s="10">
        <v>402.42</v>
      </c>
      <c r="H1102" s="10">
        <v>0</v>
      </c>
      <c r="I1102" s="10">
        <v>0</v>
      </c>
      <c r="J1102" s="10">
        <v>0</v>
      </c>
      <c r="K1102" s="10">
        <v>0</v>
      </c>
      <c r="L1102" s="10">
        <f t="shared" si="80"/>
        <v>654.35</v>
      </c>
    </row>
    <row r="1103" spans="1:12" ht="13" hidden="1" x14ac:dyDescent="0.15">
      <c r="A1103" s="46" t="s">
        <v>102</v>
      </c>
      <c r="B1103" s="10">
        <v>0</v>
      </c>
      <c r="C1103" s="10">
        <v>0</v>
      </c>
      <c r="D1103" s="10">
        <v>0</v>
      </c>
      <c r="E1103" s="10">
        <v>0</v>
      </c>
      <c r="F1103" s="10">
        <v>0</v>
      </c>
      <c r="G1103" s="10">
        <v>0</v>
      </c>
      <c r="H1103" s="10">
        <v>-24.36</v>
      </c>
      <c r="I1103" s="10">
        <v>1352.62</v>
      </c>
      <c r="J1103" s="10">
        <v>0</v>
      </c>
      <c r="K1103" s="10">
        <v>0</v>
      </c>
      <c r="L1103" s="10">
        <f t="shared" si="80"/>
        <v>1328.26</v>
      </c>
    </row>
    <row r="1104" spans="1:12" ht="13" hidden="1" x14ac:dyDescent="0.15">
      <c r="A1104" s="46" t="s">
        <v>100</v>
      </c>
      <c r="B1104" s="10">
        <v>0</v>
      </c>
      <c r="C1104" s="10">
        <v>0</v>
      </c>
      <c r="D1104" s="10">
        <v>0</v>
      </c>
      <c r="E1104" s="10">
        <v>274.89</v>
      </c>
      <c r="F1104" s="10">
        <v>671.2</v>
      </c>
      <c r="G1104" s="10">
        <v>0</v>
      </c>
      <c r="H1104" s="10">
        <v>0</v>
      </c>
      <c r="I1104" s="10">
        <v>195.28</v>
      </c>
      <c r="J1104" s="10">
        <v>68.239999999999995</v>
      </c>
      <c r="K1104" s="10">
        <v>0</v>
      </c>
      <c r="L1104" s="10">
        <f t="shared" si="80"/>
        <v>1209.6100000000001</v>
      </c>
    </row>
    <row r="1105" spans="1:12" ht="13" hidden="1" x14ac:dyDescent="0.15">
      <c r="A1105" s="46" t="s">
        <v>99</v>
      </c>
      <c r="B1105" s="10">
        <v>0</v>
      </c>
      <c r="C1105" s="10">
        <v>0</v>
      </c>
      <c r="D1105" s="10">
        <v>1555</v>
      </c>
      <c r="E1105" s="10">
        <v>0</v>
      </c>
      <c r="F1105" s="10">
        <v>2778.9</v>
      </c>
      <c r="G1105" s="10">
        <v>1917.89</v>
      </c>
      <c r="H1105" s="10">
        <v>0</v>
      </c>
      <c r="I1105" s="10">
        <v>1041.28</v>
      </c>
      <c r="J1105" s="10">
        <v>8806.2000000000007</v>
      </c>
      <c r="K1105" s="10">
        <v>595</v>
      </c>
      <c r="L1105" s="10">
        <f t="shared" si="80"/>
        <v>16694.27</v>
      </c>
    </row>
    <row r="1106" spans="1:12" ht="13" hidden="1" x14ac:dyDescent="0.15">
      <c r="A1106" s="46" t="s">
        <v>132</v>
      </c>
      <c r="B1106" s="10">
        <v>85</v>
      </c>
      <c r="C1106" s="10">
        <v>0</v>
      </c>
      <c r="D1106" s="10">
        <v>3333.34</v>
      </c>
      <c r="E1106" s="10">
        <v>1250.01</v>
      </c>
      <c r="F1106" s="10">
        <v>2033.68</v>
      </c>
      <c r="G1106" s="10">
        <v>1335.05</v>
      </c>
      <c r="H1106" s="10">
        <v>1857.78</v>
      </c>
      <c r="I1106" s="10">
        <v>3015.18</v>
      </c>
      <c r="J1106" s="10">
        <v>3663.66</v>
      </c>
      <c r="K1106" s="10">
        <v>2023.17</v>
      </c>
      <c r="L1106" s="10">
        <f t="shared" si="80"/>
        <v>18596.870000000003</v>
      </c>
    </row>
    <row r="1107" spans="1:12" ht="13" hidden="1" x14ac:dyDescent="0.15">
      <c r="A1107" s="46" t="s">
        <v>157</v>
      </c>
      <c r="B1107" s="10">
        <v>0</v>
      </c>
      <c r="C1107" s="10">
        <v>0</v>
      </c>
      <c r="D1107" s="10">
        <v>0</v>
      </c>
      <c r="E1107" s="10">
        <v>0</v>
      </c>
      <c r="F1107" s="10">
        <v>0</v>
      </c>
      <c r="G1107" s="10">
        <v>0</v>
      </c>
      <c r="H1107" s="10">
        <v>0</v>
      </c>
      <c r="I1107" s="10">
        <v>0</v>
      </c>
      <c r="J1107" s="10">
        <v>1300.79</v>
      </c>
      <c r="K1107" s="10">
        <v>0</v>
      </c>
      <c r="L1107" s="10">
        <f t="shared" si="80"/>
        <v>1300.79</v>
      </c>
    </row>
    <row r="1108" spans="1:12" ht="13" hidden="1" x14ac:dyDescent="0.15">
      <c r="A1108" s="46" t="s">
        <v>98</v>
      </c>
      <c r="B1108" s="10">
        <v>0</v>
      </c>
      <c r="C1108" s="10">
        <v>1695</v>
      </c>
      <c r="D1108" s="10">
        <v>0</v>
      </c>
      <c r="E1108" s="10">
        <v>0</v>
      </c>
      <c r="F1108" s="10">
        <v>2557.84</v>
      </c>
      <c r="G1108" s="10">
        <v>231</v>
      </c>
      <c r="H1108" s="10">
        <v>0</v>
      </c>
      <c r="I1108" s="10">
        <v>93.32</v>
      </c>
      <c r="J1108" s="10">
        <v>600</v>
      </c>
      <c r="K1108" s="10">
        <v>0</v>
      </c>
      <c r="L1108" s="10">
        <f t="shared" si="80"/>
        <v>5177.16</v>
      </c>
    </row>
    <row r="1109" spans="1:12" ht="13" hidden="1" x14ac:dyDescent="0.15">
      <c r="A1109" s="46" t="s">
        <v>96</v>
      </c>
      <c r="B1109" s="10">
        <v>0</v>
      </c>
      <c r="C1109" s="10">
        <v>0</v>
      </c>
      <c r="D1109" s="10">
        <v>0</v>
      </c>
      <c r="E1109" s="10">
        <v>0</v>
      </c>
      <c r="F1109" s="10">
        <v>54000</v>
      </c>
      <c r="G1109" s="10">
        <v>0</v>
      </c>
      <c r="H1109" s="10">
        <v>0</v>
      </c>
      <c r="I1109" s="10">
        <v>0</v>
      </c>
      <c r="J1109" s="10">
        <v>0</v>
      </c>
      <c r="K1109" s="10">
        <v>0</v>
      </c>
      <c r="L1109" s="10">
        <f t="shared" si="80"/>
        <v>54000</v>
      </c>
    </row>
    <row r="1110" spans="1:12" ht="13" hidden="1" x14ac:dyDescent="0.15">
      <c r="A1110" s="46" t="s">
        <v>95</v>
      </c>
      <c r="B1110" s="10">
        <v>0</v>
      </c>
      <c r="C1110" s="10">
        <v>0</v>
      </c>
      <c r="D1110" s="10">
        <v>0</v>
      </c>
      <c r="E1110" s="10">
        <v>111.15</v>
      </c>
      <c r="F1110" s="10">
        <v>1795.01</v>
      </c>
      <c r="G1110" s="10">
        <v>3642.84</v>
      </c>
      <c r="H1110" s="10">
        <v>6832.5</v>
      </c>
      <c r="I1110" s="10">
        <v>9998.14</v>
      </c>
      <c r="J1110" s="10">
        <v>4978.3</v>
      </c>
      <c r="K1110" s="10">
        <v>4984.8900000000003</v>
      </c>
      <c r="L1110" s="10">
        <f t="shared" si="80"/>
        <v>32342.829999999998</v>
      </c>
    </row>
    <row r="1111" spans="1:12" ht="13" hidden="1" x14ac:dyDescent="0.15">
      <c r="A1111" s="46" t="s">
        <v>94</v>
      </c>
      <c r="B1111" s="10">
        <v>0</v>
      </c>
      <c r="C1111" s="10">
        <v>0</v>
      </c>
      <c r="D1111" s="10">
        <v>0</v>
      </c>
      <c r="E1111" s="10">
        <v>1783.82</v>
      </c>
      <c r="F1111" s="10">
        <v>2585.0300000000002</v>
      </c>
      <c r="G1111" s="10">
        <v>-19.649999999999999</v>
      </c>
      <c r="H1111" s="10">
        <v>3802.06</v>
      </c>
      <c r="I1111" s="10">
        <v>6406.16</v>
      </c>
      <c r="J1111" s="10">
        <v>0</v>
      </c>
      <c r="K1111" s="10">
        <v>195.93</v>
      </c>
      <c r="L1111" s="10">
        <f t="shared" si="80"/>
        <v>14753.35</v>
      </c>
    </row>
    <row r="1112" spans="1:12" ht="13" hidden="1" x14ac:dyDescent="0.15">
      <c r="A1112" s="46" t="s">
        <v>93</v>
      </c>
      <c r="B1112" s="10">
        <v>21550.03</v>
      </c>
      <c r="C1112" s="10">
        <v>12626.78</v>
      </c>
      <c r="D1112" s="10">
        <v>21557.41</v>
      </c>
      <c r="E1112" s="10">
        <v>31695.88</v>
      </c>
      <c r="F1112" s="10">
        <v>20314.13</v>
      </c>
      <c r="G1112" s="10">
        <v>52174.55</v>
      </c>
      <c r="H1112" s="10">
        <v>33104.89</v>
      </c>
      <c r="I1112" s="10">
        <v>47004.58</v>
      </c>
      <c r="J1112" s="10">
        <v>33813.01</v>
      </c>
      <c r="K1112" s="10">
        <v>30055.01</v>
      </c>
      <c r="L1112" s="10">
        <f t="shared" si="80"/>
        <v>303896.27000000008</v>
      </c>
    </row>
    <row r="1113" spans="1:12" ht="13" hidden="1" x14ac:dyDescent="0.15">
      <c r="A1113" s="46" t="s">
        <v>92</v>
      </c>
      <c r="B1113" s="10">
        <v>0</v>
      </c>
      <c r="C1113" s="10">
        <v>0</v>
      </c>
      <c r="D1113" s="10">
        <v>0</v>
      </c>
      <c r="E1113" s="10">
        <v>0</v>
      </c>
      <c r="F1113" s="10">
        <v>0</v>
      </c>
      <c r="G1113" s="10">
        <v>0</v>
      </c>
      <c r="H1113" s="10">
        <v>0</v>
      </c>
      <c r="I1113" s="10">
        <v>1461.09</v>
      </c>
      <c r="J1113" s="10">
        <v>0</v>
      </c>
      <c r="K1113" s="10">
        <v>0</v>
      </c>
      <c r="L1113" s="10">
        <f t="shared" si="80"/>
        <v>1461.09</v>
      </c>
    </row>
    <row r="1114" spans="1:12" ht="13" hidden="1" x14ac:dyDescent="0.15">
      <c r="A1114" s="46" t="s">
        <v>91</v>
      </c>
      <c r="B1114" s="10">
        <v>5612.64</v>
      </c>
      <c r="C1114" s="10">
        <v>5304.82</v>
      </c>
      <c r="D1114" s="10">
        <v>9200.16</v>
      </c>
      <c r="E1114" s="10">
        <v>10813.64</v>
      </c>
      <c r="F1114" s="10">
        <v>5158.7700000000004</v>
      </c>
      <c r="G1114" s="10">
        <v>16985.52</v>
      </c>
      <c r="H1114" s="10">
        <v>7154.42</v>
      </c>
      <c r="I1114" s="10">
        <v>16572</v>
      </c>
      <c r="J1114" s="10">
        <v>10228.76</v>
      </c>
      <c r="K1114" s="10">
        <v>10552.55</v>
      </c>
      <c r="L1114" s="10">
        <f t="shared" si="80"/>
        <v>97583.28</v>
      </c>
    </row>
    <row r="1115" spans="1:12" ht="13" hidden="1" x14ac:dyDescent="0.15">
      <c r="A1115" s="46" t="s">
        <v>90</v>
      </c>
      <c r="B1115" s="10">
        <v>29563.77</v>
      </c>
      <c r="C1115" s="10">
        <v>26059.88</v>
      </c>
      <c r="D1115" s="10">
        <v>28080.42</v>
      </c>
      <c r="E1115" s="10">
        <v>40033.54</v>
      </c>
      <c r="F1115" s="10">
        <v>63590.78</v>
      </c>
      <c r="G1115" s="10">
        <v>70472.19</v>
      </c>
      <c r="H1115" s="10">
        <v>51413.54</v>
      </c>
      <c r="I1115" s="10">
        <v>51213.07</v>
      </c>
      <c r="J1115" s="10">
        <v>68279.899999999994</v>
      </c>
      <c r="K1115" s="10">
        <v>55862.52</v>
      </c>
      <c r="L1115" s="10">
        <f t="shared" si="80"/>
        <v>484569.61</v>
      </c>
    </row>
    <row r="1116" spans="1:12" ht="13" hidden="1" x14ac:dyDescent="0.15">
      <c r="A1116" s="46" t="s">
        <v>89</v>
      </c>
      <c r="B1116" s="10">
        <v>0</v>
      </c>
      <c r="C1116" s="10">
        <v>0</v>
      </c>
      <c r="D1116" s="10">
        <v>0</v>
      </c>
      <c r="E1116" s="10">
        <v>108.34</v>
      </c>
      <c r="F1116" s="10">
        <v>16069.28</v>
      </c>
      <c r="G1116" s="10">
        <v>159.47</v>
      </c>
      <c r="H1116" s="10">
        <v>-2451.08</v>
      </c>
      <c r="I1116" s="10">
        <v>-11008.92</v>
      </c>
      <c r="J1116" s="10">
        <v>-2759.59</v>
      </c>
      <c r="K1116" s="10">
        <v>-5588.61</v>
      </c>
      <c r="L1116" s="10">
        <f t="shared" si="80"/>
        <v>-5471.11</v>
      </c>
    </row>
    <row r="1117" spans="1:12" ht="13" hidden="1" x14ac:dyDescent="0.15">
      <c r="A1117" s="46" t="s">
        <v>88</v>
      </c>
      <c r="B1117" s="10">
        <v>130.41999999999999</v>
      </c>
      <c r="C1117" s="10">
        <v>0</v>
      </c>
      <c r="D1117" s="10">
        <v>0</v>
      </c>
      <c r="E1117" s="10">
        <v>288.75</v>
      </c>
      <c r="F1117" s="10">
        <v>9313.81</v>
      </c>
      <c r="G1117" s="10">
        <v>9077.02</v>
      </c>
      <c r="H1117" s="10">
        <v>9403.6200000000008</v>
      </c>
      <c r="I1117" s="10">
        <v>9296.3799999999992</v>
      </c>
      <c r="J1117" s="10">
        <v>9190.5400000000009</v>
      </c>
      <c r="K1117" s="10">
        <v>6782.82</v>
      </c>
      <c r="L1117" s="10">
        <f t="shared" si="80"/>
        <v>53483.360000000001</v>
      </c>
    </row>
    <row r="1118" spans="1:12" ht="13" hidden="1" x14ac:dyDescent="0.15">
      <c r="A1118" s="46" t="s">
        <v>87</v>
      </c>
      <c r="B1118" s="10">
        <v>0</v>
      </c>
      <c r="C1118" s="10">
        <v>0</v>
      </c>
      <c r="D1118" s="10">
        <v>0</v>
      </c>
      <c r="E1118" s="10">
        <v>0</v>
      </c>
      <c r="F1118" s="10">
        <v>0</v>
      </c>
      <c r="G1118" s="10">
        <v>2228.5</v>
      </c>
      <c r="H1118" s="10">
        <v>2127.7199999999998</v>
      </c>
      <c r="I1118" s="10">
        <v>2058.69</v>
      </c>
      <c r="J1118" s="10">
        <v>1248.33</v>
      </c>
      <c r="K1118" s="10">
        <v>234.77</v>
      </c>
      <c r="L1118" s="10">
        <f t="shared" si="80"/>
        <v>7898.01</v>
      </c>
    </row>
    <row r="1119" spans="1:12" ht="13" hidden="1" x14ac:dyDescent="0.15">
      <c r="A1119" s="46" t="s">
        <v>86</v>
      </c>
      <c r="B1119" s="10">
        <v>0</v>
      </c>
      <c r="C1119" s="10">
        <v>0</v>
      </c>
      <c r="D1119" s="10">
        <v>0</v>
      </c>
      <c r="E1119" s="10">
        <v>1207.1400000000001</v>
      </c>
      <c r="F1119" s="10">
        <v>14826.17</v>
      </c>
      <c r="G1119" s="10">
        <v>14697.51</v>
      </c>
      <c r="H1119" s="10">
        <v>13861.24</v>
      </c>
      <c r="I1119" s="10">
        <v>13356.37</v>
      </c>
      <c r="J1119" s="10">
        <v>13728.26</v>
      </c>
      <c r="K1119" s="10">
        <v>6665.06</v>
      </c>
      <c r="L1119" s="10">
        <f t="shared" si="80"/>
        <v>78341.75</v>
      </c>
    </row>
    <row r="1120" spans="1:12" ht="13" hidden="1" x14ac:dyDescent="0.15">
      <c r="A1120" s="46" t="s">
        <v>85</v>
      </c>
      <c r="B1120" s="10">
        <v>0</v>
      </c>
      <c r="C1120" s="10">
        <v>0</v>
      </c>
      <c r="D1120" s="10">
        <v>0</v>
      </c>
      <c r="E1120" s="10">
        <v>3289.31</v>
      </c>
      <c r="F1120" s="10">
        <v>41760.04</v>
      </c>
      <c r="G1120" s="10">
        <v>41192.97</v>
      </c>
      <c r="H1120" s="10">
        <v>39211.599999999999</v>
      </c>
      <c r="I1120" s="10">
        <v>43654.54</v>
      </c>
      <c r="J1120" s="10">
        <v>38960.31</v>
      </c>
      <c r="K1120" s="10">
        <v>18972.919999999998</v>
      </c>
      <c r="L1120" s="10">
        <f t="shared" si="80"/>
        <v>227041.69</v>
      </c>
    </row>
    <row r="1121" spans="1:12" ht="13" hidden="1" x14ac:dyDescent="0.15">
      <c r="A1121" s="46" t="s">
        <v>84</v>
      </c>
      <c r="B1121" s="10">
        <v>107.42</v>
      </c>
      <c r="C1121" s="10">
        <v>139.63</v>
      </c>
      <c r="D1121" s="10">
        <v>139.36000000000001</v>
      </c>
      <c r="E1121" s="10">
        <v>126.18</v>
      </c>
      <c r="F1121" s="10">
        <v>147.75</v>
      </c>
      <c r="G1121" s="10">
        <v>170.16</v>
      </c>
      <c r="H1121" s="10">
        <v>230.5</v>
      </c>
      <c r="I1121" s="10">
        <v>288.92</v>
      </c>
      <c r="J1121" s="10">
        <v>293.52</v>
      </c>
      <c r="K1121" s="10">
        <v>308.10000000000002</v>
      </c>
      <c r="L1121" s="10">
        <f t="shared" si="80"/>
        <v>1951.54</v>
      </c>
    </row>
    <row r="1122" spans="1:12" ht="13" hidden="1" x14ac:dyDescent="0.15">
      <c r="A1122" s="46" t="s">
        <v>83</v>
      </c>
      <c r="B1122" s="10">
        <v>25938.27</v>
      </c>
      <c r="C1122" s="10">
        <v>19009.03</v>
      </c>
      <c r="D1122" s="10">
        <v>11693.66</v>
      </c>
      <c r="E1122" s="10">
        <v>6975.69</v>
      </c>
      <c r="F1122" s="10">
        <v>58366.41</v>
      </c>
      <c r="G1122" s="10">
        <v>34021.480000000003</v>
      </c>
      <c r="H1122" s="10">
        <v>22646.06</v>
      </c>
      <c r="I1122" s="10">
        <v>44917.24</v>
      </c>
      <c r="J1122" s="10">
        <v>57635.82</v>
      </c>
      <c r="K1122" s="10">
        <v>26072.14</v>
      </c>
      <c r="L1122" s="10">
        <f t="shared" si="80"/>
        <v>307275.8</v>
      </c>
    </row>
    <row r="1123" spans="1:12" ht="13" hidden="1" x14ac:dyDescent="0.15">
      <c r="A1123" s="46" t="s">
        <v>82</v>
      </c>
      <c r="B1123" s="10">
        <v>21256.53</v>
      </c>
      <c r="C1123" s="10">
        <v>21175.07</v>
      </c>
      <c r="D1123" s="10">
        <v>21030.560000000001</v>
      </c>
      <c r="E1123" s="10">
        <v>20815.63</v>
      </c>
      <c r="F1123" s="10">
        <v>38842.11</v>
      </c>
      <c r="G1123" s="10">
        <v>54255.19</v>
      </c>
      <c r="H1123" s="10">
        <v>43672.84</v>
      </c>
      <c r="I1123" s="10">
        <v>66204.399999999994</v>
      </c>
      <c r="J1123" s="10">
        <v>64662.66</v>
      </c>
      <c r="K1123" s="10">
        <v>36030.1</v>
      </c>
      <c r="L1123" s="10">
        <f t="shared" si="80"/>
        <v>387945.08999999997</v>
      </c>
    </row>
    <row r="1124" spans="1:12" ht="13" hidden="1" x14ac:dyDescent="0.15">
      <c r="A1124" s="46" t="s">
        <v>81</v>
      </c>
      <c r="B1124" s="10">
        <v>0</v>
      </c>
      <c r="C1124" s="10">
        <v>6198.42</v>
      </c>
      <c r="D1124" s="10">
        <v>6102.04</v>
      </c>
      <c r="E1124" s="10">
        <v>4959.26</v>
      </c>
      <c r="F1124" s="10">
        <v>4652.6499999999996</v>
      </c>
      <c r="G1124" s="10">
        <v>4713.26</v>
      </c>
      <c r="H1124" s="10">
        <v>5702.87</v>
      </c>
      <c r="I1124" s="10">
        <v>7634.8</v>
      </c>
      <c r="J1124" s="10">
        <v>10860.26</v>
      </c>
      <c r="K1124" s="10">
        <v>7770.39</v>
      </c>
      <c r="L1124" s="10">
        <f t="shared" si="80"/>
        <v>58593.950000000004</v>
      </c>
    </row>
    <row r="1125" spans="1:12" ht="13" hidden="1" x14ac:dyDescent="0.15">
      <c r="A1125" s="46" t="s">
        <v>218</v>
      </c>
      <c r="B1125" s="10">
        <v>0</v>
      </c>
      <c r="C1125" s="10">
        <v>0</v>
      </c>
      <c r="D1125" s="10">
        <v>0</v>
      </c>
      <c r="E1125" s="10">
        <v>0</v>
      </c>
      <c r="F1125" s="10">
        <v>0</v>
      </c>
      <c r="G1125" s="10">
        <v>1012.57</v>
      </c>
      <c r="H1125" s="10">
        <v>1774.36</v>
      </c>
      <c r="I1125" s="10">
        <v>2729.27</v>
      </c>
      <c r="J1125" s="10">
        <v>3402.83</v>
      </c>
      <c r="K1125" s="10">
        <v>2486.52</v>
      </c>
      <c r="L1125" s="10">
        <f t="shared" si="80"/>
        <v>11405.55</v>
      </c>
    </row>
    <row r="1126" spans="1:12" ht="13" hidden="1" x14ac:dyDescent="0.15">
      <c r="A1126" s="46" t="s">
        <v>75</v>
      </c>
      <c r="B1126" s="10">
        <v>0</v>
      </c>
      <c r="C1126" s="10">
        <v>0</v>
      </c>
      <c r="D1126" s="10">
        <v>0</v>
      </c>
      <c r="E1126" s="10">
        <v>0</v>
      </c>
      <c r="F1126" s="10">
        <v>-245.36</v>
      </c>
      <c r="G1126" s="10">
        <v>403.61</v>
      </c>
      <c r="H1126" s="10">
        <v>9439.5400000000009</v>
      </c>
      <c r="I1126" s="10">
        <v>20604.96</v>
      </c>
      <c r="J1126" s="10">
        <v>5078.4799999999996</v>
      </c>
      <c r="K1126" s="10">
        <v>-5657.01</v>
      </c>
      <c r="L1126" s="10">
        <f t="shared" si="80"/>
        <v>29624.219999999994</v>
      </c>
    </row>
    <row r="1127" spans="1:12" ht="13" hidden="1" x14ac:dyDescent="0.15">
      <c r="A1127" s="46" t="s">
        <v>74</v>
      </c>
      <c r="B1127" s="10">
        <v>62753.120000000003</v>
      </c>
      <c r="C1127" s="10">
        <v>35066.51</v>
      </c>
      <c r="D1127" s="10">
        <v>40826.01</v>
      </c>
      <c r="E1127" s="10">
        <v>40219.86</v>
      </c>
      <c r="F1127" s="10">
        <v>80253.27</v>
      </c>
      <c r="G1127" s="10">
        <v>65527.21</v>
      </c>
      <c r="H1127" s="10">
        <v>53869.36</v>
      </c>
      <c r="I1127" s="10">
        <v>64779.85</v>
      </c>
      <c r="J1127" s="10">
        <v>91557.01</v>
      </c>
      <c r="K1127" s="10">
        <v>-2923.96</v>
      </c>
      <c r="L1127" s="10">
        <f t="shared" si="80"/>
        <v>531928.24</v>
      </c>
    </row>
    <row r="1128" spans="1:12" ht="13" hidden="1" x14ac:dyDescent="0.15">
      <c r="A1128" s="46" t="s">
        <v>73</v>
      </c>
      <c r="B1128" s="10">
        <v>8230.77</v>
      </c>
      <c r="C1128" s="10">
        <v>6213.94</v>
      </c>
      <c r="D1128" s="10">
        <v>-6540.88</v>
      </c>
      <c r="E1128" s="10">
        <v>9065.2999999999993</v>
      </c>
      <c r="F1128" s="10">
        <v>60607.19</v>
      </c>
      <c r="G1128" s="10">
        <v>14439.42</v>
      </c>
      <c r="H1128" s="10">
        <v>5910.12</v>
      </c>
      <c r="I1128" s="10">
        <v>-13897.26</v>
      </c>
      <c r="J1128" s="10">
        <v>3982.14</v>
      </c>
      <c r="K1128" s="10">
        <v>-26697.56</v>
      </c>
      <c r="L1128" s="10">
        <f t="shared" si="80"/>
        <v>61313.180000000008</v>
      </c>
    </row>
    <row r="1129" spans="1:12" ht="13" hidden="1" x14ac:dyDescent="0.15">
      <c r="A1129" s="46" t="s">
        <v>71</v>
      </c>
      <c r="B1129" s="10">
        <v>196893.04</v>
      </c>
      <c r="C1129" s="10">
        <v>195000.06</v>
      </c>
      <c r="D1129" s="10">
        <v>195000.06</v>
      </c>
      <c r="E1129" s="10">
        <v>197690.23</v>
      </c>
      <c r="F1129" s="10">
        <v>402281.4</v>
      </c>
      <c r="G1129" s="10">
        <v>414450.3</v>
      </c>
      <c r="H1129" s="10">
        <v>427343.16</v>
      </c>
      <c r="I1129" s="10">
        <v>558551.91</v>
      </c>
      <c r="J1129" s="10">
        <v>578812.07999999996</v>
      </c>
      <c r="K1129" s="10">
        <v>368058.09</v>
      </c>
      <c r="L1129" s="10">
        <f t="shared" si="80"/>
        <v>3534080.33</v>
      </c>
    </row>
    <row r="1130" spans="1:12" ht="13" hidden="1" x14ac:dyDescent="0.15">
      <c r="A1130" s="47" t="s">
        <v>253</v>
      </c>
      <c r="B1130" s="16">
        <f t="shared" ref="B1130:L1130" si="81">SUM(B1089:B1129)</f>
        <v>404003.98</v>
      </c>
      <c r="C1130" s="16">
        <f t="shared" si="81"/>
        <v>363478.76</v>
      </c>
      <c r="D1130" s="16">
        <f t="shared" si="81"/>
        <v>368641.82000000007</v>
      </c>
      <c r="E1130" s="16">
        <f t="shared" si="81"/>
        <v>411849.9</v>
      </c>
      <c r="F1130" s="16">
        <f t="shared" si="81"/>
        <v>965878.18</v>
      </c>
      <c r="G1130" s="16">
        <f t="shared" si="81"/>
        <v>888731.02</v>
      </c>
      <c r="H1130" s="16">
        <f t="shared" si="81"/>
        <v>834427.12999999989</v>
      </c>
      <c r="I1130" s="16">
        <f t="shared" si="81"/>
        <v>1071474.83</v>
      </c>
      <c r="J1130" s="16">
        <f t="shared" si="81"/>
        <v>1153500.98</v>
      </c>
      <c r="K1130" s="16">
        <f t="shared" si="81"/>
        <v>633629.34</v>
      </c>
      <c r="L1130" s="16">
        <f t="shared" si="81"/>
        <v>7095615.9400000013</v>
      </c>
    </row>
    <row r="1131" spans="1:12" ht="13" hidden="1" x14ac:dyDescent="0.15">
      <c r="A1131" s="45" t="s">
        <v>254</v>
      </c>
      <c r="B1131" s="7"/>
      <c r="C1131" s="7"/>
      <c r="D1131" s="7"/>
      <c r="E1131" s="7"/>
      <c r="F1131" s="7"/>
      <c r="G1131" s="7"/>
      <c r="H1131" s="7"/>
      <c r="I1131" s="7"/>
      <c r="J1131" s="7"/>
      <c r="K1131" s="7"/>
      <c r="L1131" s="7"/>
    </row>
    <row r="1132" spans="1:12" ht="13" hidden="1" x14ac:dyDescent="0.15">
      <c r="A1132" s="46" t="s">
        <v>107</v>
      </c>
      <c r="B1132" s="10">
        <v>0</v>
      </c>
      <c r="C1132" s="10">
        <v>0</v>
      </c>
      <c r="D1132" s="10">
        <v>0</v>
      </c>
      <c r="E1132" s="10">
        <v>334.63</v>
      </c>
      <c r="F1132" s="10">
        <v>0</v>
      </c>
      <c r="G1132" s="10">
        <v>0</v>
      </c>
      <c r="H1132" s="10">
        <v>0</v>
      </c>
      <c r="I1132" s="10">
        <v>0</v>
      </c>
      <c r="J1132" s="10">
        <v>0</v>
      </c>
      <c r="K1132" s="10">
        <v>0</v>
      </c>
      <c r="L1132" s="10">
        <f t="shared" ref="L1132:L1138" si="82">SUM(B1132:K1132)</f>
        <v>334.63</v>
      </c>
    </row>
    <row r="1133" spans="1:12" ht="13" hidden="1" x14ac:dyDescent="0.15">
      <c r="A1133" s="46" t="s">
        <v>103</v>
      </c>
      <c r="B1133" s="10">
        <v>0</v>
      </c>
      <c r="C1133" s="10">
        <v>0</v>
      </c>
      <c r="D1133" s="10">
        <v>0</v>
      </c>
      <c r="E1133" s="10">
        <v>8.2799999999999994</v>
      </c>
      <c r="F1133" s="10">
        <v>0</v>
      </c>
      <c r="G1133" s="10">
        <v>0</v>
      </c>
      <c r="H1133" s="10">
        <v>0</v>
      </c>
      <c r="I1133" s="10">
        <v>0</v>
      </c>
      <c r="J1133" s="10">
        <v>0</v>
      </c>
      <c r="K1133" s="10">
        <v>0</v>
      </c>
      <c r="L1133" s="10">
        <f t="shared" si="82"/>
        <v>8.2799999999999994</v>
      </c>
    </row>
    <row r="1134" spans="1:12" ht="13" hidden="1" x14ac:dyDescent="0.15">
      <c r="A1134" s="46" t="s">
        <v>94</v>
      </c>
      <c r="B1134" s="10">
        <v>0</v>
      </c>
      <c r="C1134" s="10">
        <v>0</v>
      </c>
      <c r="D1134" s="10">
        <v>0</v>
      </c>
      <c r="E1134" s="10">
        <v>6.74</v>
      </c>
      <c r="F1134" s="10">
        <v>0</v>
      </c>
      <c r="G1134" s="10">
        <v>0</v>
      </c>
      <c r="H1134" s="10">
        <v>0</v>
      </c>
      <c r="I1134" s="10">
        <v>0</v>
      </c>
      <c r="J1134" s="10">
        <v>0</v>
      </c>
      <c r="K1134" s="10">
        <v>0</v>
      </c>
      <c r="L1134" s="10">
        <f t="shared" si="82"/>
        <v>6.74</v>
      </c>
    </row>
    <row r="1135" spans="1:12" ht="13" hidden="1" x14ac:dyDescent="0.15">
      <c r="A1135" s="46" t="s">
        <v>93</v>
      </c>
      <c r="B1135" s="10">
        <v>0</v>
      </c>
      <c r="C1135" s="10">
        <v>0</v>
      </c>
      <c r="D1135" s="10">
        <v>0</v>
      </c>
      <c r="E1135" s="10">
        <v>1112.08</v>
      </c>
      <c r="F1135" s="10">
        <v>0</v>
      </c>
      <c r="G1135" s="10">
        <v>0</v>
      </c>
      <c r="H1135" s="10">
        <v>0</v>
      </c>
      <c r="I1135" s="10">
        <v>0</v>
      </c>
      <c r="J1135" s="10">
        <v>0</v>
      </c>
      <c r="K1135" s="10">
        <v>0</v>
      </c>
      <c r="L1135" s="10">
        <f t="shared" si="82"/>
        <v>1112.08</v>
      </c>
    </row>
    <row r="1136" spans="1:12" ht="13" hidden="1" x14ac:dyDescent="0.15">
      <c r="A1136" s="46" t="s">
        <v>91</v>
      </c>
      <c r="B1136" s="10">
        <v>0</v>
      </c>
      <c r="C1136" s="10">
        <v>0</v>
      </c>
      <c r="D1136" s="10">
        <v>0</v>
      </c>
      <c r="E1136" s="10">
        <v>1207.6199999999999</v>
      </c>
      <c r="F1136" s="10">
        <v>0</v>
      </c>
      <c r="G1136" s="10">
        <v>0</v>
      </c>
      <c r="H1136" s="10">
        <v>0</v>
      </c>
      <c r="I1136" s="10">
        <v>0</v>
      </c>
      <c r="J1136" s="10">
        <v>0</v>
      </c>
      <c r="K1136" s="10">
        <v>0</v>
      </c>
      <c r="L1136" s="10">
        <f t="shared" si="82"/>
        <v>1207.6199999999999</v>
      </c>
    </row>
    <row r="1137" spans="1:12" ht="13" hidden="1" x14ac:dyDescent="0.15">
      <c r="A1137" s="46" t="s">
        <v>90</v>
      </c>
      <c r="B1137" s="10">
        <v>0</v>
      </c>
      <c r="C1137" s="10">
        <v>0</v>
      </c>
      <c r="D1137" s="10">
        <v>0</v>
      </c>
      <c r="E1137" s="10">
        <v>3898.32</v>
      </c>
      <c r="F1137" s="10">
        <v>0</v>
      </c>
      <c r="G1137" s="10">
        <v>0</v>
      </c>
      <c r="H1137" s="10">
        <v>0</v>
      </c>
      <c r="I1137" s="10">
        <v>0</v>
      </c>
      <c r="J1137" s="10">
        <v>0</v>
      </c>
      <c r="K1137" s="10">
        <v>0</v>
      </c>
      <c r="L1137" s="10">
        <f t="shared" si="82"/>
        <v>3898.32</v>
      </c>
    </row>
    <row r="1138" spans="1:12" ht="13" hidden="1" x14ac:dyDescent="0.15">
      <c r="A1138" s="46" t="s">
        <v>255</v>
      </c>
      <c r="B1138" s="10">
        <v>0</v>
      </c>
      <c r="C1138" s="10">
        <v>0</v>
      </c>
      <c r="D1138" s="10">
        <v>0</v>
      </c>
      <c r="E1138" s="10">
        <v>0</v>
      </c>
      <c r="F1138" s="10">
        <v>201868</v>
      </c>
      <c r="G1138" s="10">
        <v>201868</v>
      </c>
      <c r="H1138" s="10">
        <v>201868</v>
      </c>
      <c r="I1138" s="10">
        <v>201868</v>
      </c>
      <c r="J1138" s="10">
        <v>201868</v>
      </c>
      <c r="K1138" s="10">
        <v>134578.45000000001</v>
      </c>
      <c r="L1138" s="10">
        <f t="shared" si="82"/>
        <v>1143918.45</v>
      </c>
    </row>
    <row r="1139" spans="1:12" ht="13" hidden="1" x14ac:dyDescent="0.15">
      <c r="A1139" s="47" t="s">
        <v>256</v>
      </c>
      <c r="B1139" s="16">
        <f t="shared" ref="B1139:L1139" si="83">SUM(B1132:B1138)</f>
        <v>0</v>
      </c>
      <c r="C1139" s="16">
        <f t="shared" si="83"/>
        <v>0</v>
      </c>
      <c r="D1139" s="16">
        <f t="shared" si="83"/>
        <v>0</v>
      </c>
      <c r="E1139" s="16">
        <f t="shared" si="83"/>
        <v>6567.67</v>
      </c>
      <c r="F1139" s="16">
        <f t="shared" si="83"/>
        <v>201868</v>
      </c>
      <c r="G1139" s="16">
        <f t="shared" si="83"/>
        <v>201868</v>
      </c>
      <c r="H1139" s="16">
        <f t="shared" si="83"/>
        <v>201868</v>
      </c>
      <c r="I1139" s="16">
        <f t="shared" si="83"/>
        <v>201868</v>
      </c>
      <c r="J1139" s="16">
        <f t="shared" si="83"/>
        <v>201868</v>
      </c>
      <c r="K1139" s="16">
        <f t="shared" si="83"/>
        <v>134578.45000000001</v>
      </c>
      <c r="L1139" s="16">
        <f t="shared" si="83"/>
        <v>1150486.1199999999</v>
      </c>
    </row>
    <row r="1140" spans="1:12" ht="13" hidden="1" x14ac:dyDescent="0.15">
      <c r="A1140" s="45" t="s">
        <v>257</v>
      </c>
      <c r="B1140" s="7"/>
      <c r="C1140" s="7"/>
      <c r="D1140" s="7"/>
      <c r="E1140" s="7"/>
      <c r="F1140" s="7"/>
      <c r="G1140" s="7"/>
      <c r="H1140" s="7"/>
      <c r="I1140" s="7"/>
      <c r="J1140" s="7"/>
      <c r="K1140" s="7"/>
      <c r="L1140" s="7"/>
    </row>
    <row r="1141" spans="1:12" ht="13" hidden="1" x14ac:dyDescent="0.15">
      <c r="A1141" s="46" t="s">
        <v>129</v>
      </c>
      <c r="B1141" s="10">
        <v>0</v>
      </c>
      <c r="C1141" s="10">
        <v>0</v>
      </c>
      <c r="D1141" s="10">
        <v>0</v>
      </c>
      <c r="E1141" s="10">
        <v>11723.15</v>
      </c>
      <c r="F1141" s="10">
        <v>16436.23</v>
      </c>
      <c r="G1141" s="10">
        <v>19926.87</v>
      </c>
      <c r="H1141" s="10">
        <v>16611.63</v>
      </c>
      <c r="I1141" s="10">
        <v>22943.97</v>
      </c>
      <c r="J1141" s="10">
        <v>23870.67</v>
      </c>
      <c r="K1141" s="10">
        <v>18107.240000000002</v>
      </c>
      <c r="L1141" s="10">
        <f t="shared" ref="L1141:L1163" si="84">SUM(B1141:K1141)</f>
        <v>129619.76000000001</v>
      </c>
    </row>
    <row r="1142" spans="1:12" ht="13" hidden="1" x14ac:dyDescent="0.15">
      <c r="A1142" s="46" t="s">
        <v>127</v>
      </c>
      <c r="B1142" s="10">
        <v>0</v>
      </c>
      <c r="C1142" s="10">
        <v>0</v>
      </c>
      <c r="D1142" s="10">
        <v>0</v>
      </c>
      <c r="E1142" s="10">
        <v>5402.17</v>
      </c>
      <c r="F1142" s="10">
        <v>8966.09</v>
      </c>
      <c r="G1142" s="10">
        <v>6340.67</v>
      </c>
      <c r="H1142" s="10">
        <v>4838.8900000000003</v>
      </c>
      <c r="I1142" s="10">
        <v>9464.1200000000008</v>
      </c>
      <c r="J1142" s="10">
        <v>10596.52</v>
      </c>
      <c r="K1142" s="10">
        <v>6100.2</v>
      </c>
      <c r="L1142" s="10">
        <f t="shared" si="84"/>
        <v>51708.66</v>
      </c>
    </row>
    <row r="1143" spans="1:12" ht="13" hidden="1" x14ac:dyDescent="0.15">
      <c r="A1143" s="46" t="s">
        <v>126</v>
      </c>
      <c r="B1143" s="10">
        <v>0</v>
      </c>
      <c r="C1143" s="10">
        <v>0</v>
      </c>
      <c r="D1143" s="10">
        <v>0</v>
      </c>
      <c r="E1143" s="10">
        <v>5026.3</v>
      </c>
      <c r="F1143" s="10">
        <v>6510.02</v>
      </c>
      <c r="G1143" s="10">
        <v>3885.7</v>
      </c>
      <c r="H1143" s="10">
        <v>3070.9</v>
      </c>
      <c r="I1143" s="10">
        <v>2155.4899999999998</v>
      </c>
      <c r="J1143" s="10">
        <v>3810.54</v>
      </c>
      <c r="K1143" s="10">
        <v>1129.6199999999999</v>
      </c>
      <c r="L1143" s="10">
        <f t="shared" si="84"/>
        <v>25588.570000000003</v>
      </c>
    </row>
    <row r="1144" spans="1:12" ht="13" hidden="1" x14ac:dyDescent="0.15">
      <c r="A1144" s="46" t="s">
        <v>125</v>
      </c>
      <c r="B1144" s="10">
        <v>0</v>
      </c>
      <c r="C1144" s="10">
        <v>0</v>
      </c>
      <c r="D1144" s="10">
        <v>0</v>
      </c>
      <c r="E1144" s="10">
        <v>1548.67</v>
      </c>
      <c r="F1144" s="10">
        <v>5241.47</v>
      </c>
      <c r="G1144" s="10">
        <v>3304.92</v>
      </c>
      <c r="H1144" s="10">
        <v>6500.6</v>
      </c>
      <c r="I1144" s="10">
        <v>5821.44</v>
      </c>
      <c r="J1144" s="10">
        <v>18788.099999999999</v>
      </c>
      <c r="K1144" s="10">
        <v>2332.73</v>
      </c>
      <c r="L1144" s="10">
        <f t="shared" si="84"/>
        <v>43537.93</v>
      </c>
    </row>
    <row r="1145" spans="1:12" ht="13" hidden="1" x14ac:dyDescent="0.15">
      <c r="A1145" s="46" t="s">
        <v>124</v>
      </c>
      <c r="B1145" s="10">
        <v>0</v>
      </c>
      <c r="C1145" s="10">
        <v>0</v>
      </c>
      <c r="D1145" s="10">
        <v>0</v>
      </c>
      <c r="E1145" s="10">
        <v>3429.76</v>
      </c>
      <c r="F1145" s="10">
        <v>10401.35</v>
      </c>
      <c r="G1145" s="10">
        <v>10105.459999999999</v>
      </c>
      <c r="H1145" s="10">
        <v>8321.5</v>
      </c>
      <c r="I1145" s="10">
        <v>8823.66</v>
      </c>
      <c r="J1145" s="10">
        <v>13900.41</v>
      </c>
      <c r="K1145" s="10">
        <v>8822.58</v>
      </c>
      <c r="L1145" s="10">
        <f t="shared" si="84"/>
        <v>63804.72</v>
      </c>
    </row>
    <row r="1146" spans="1:12" ht="13" hidden="1" x14ac:dyDescent="0.15">
      <c r="A1146" s="46" t="s">
        <v>123</v>
      </c>
      <c r="B1146" s="10">
        <v>0</v>
      </c>
      <c r="C1146" s="10">
        <v>0</v>
      </c>
      <c r="D1146" s="10">
        <v>0</v>
      </c>
      <c r="E1146" s="10">
        <v>1478.85</v>
      </c>
      <c r="F1146" s="10">
        <v>5680.15</v>
      </c>
      <c r="G1146" s="10">
        <v>5637.29</v>
      </c>
      <c r="H1146" s="10">
        <v>4950.3</v>
      </c>
      <c r="I1146" s="10">
        <v>4737.12</v>
      </c>
      <c r="J1146" s="10">
        <v>5880.25</v>
      </c>
      <c r="K1146" s="10">
        <v>4441.6400000000003</v>
      </c>
      <c r="L1146" s="10">
        <f t="shared" si="84"/>
        <v>32805.599999999999</v>
      </c>
    </row>
    <row r="1147" spans="1:12" ht="13" hidden="1" x14ac:dyDescent="0.15">
      <c r="A1147" s="46" t="s">
        <v>120</v>
      </c>
      <c r="B1147" s="10">
        <v>0</v>
      </c>
      <c r="C1147" s="10">
        <v>0</v>
      </c>
      <c r="D1147" s="10">
        <v>0</v>
      </c>
      <c r="E1147" s="10">
        <v>0</v>
      </c>
      <c r="F1147" s="10">
        <v>0</v>
      </c>
      <c r="G1147" s="10">
        <v>0</v>
      </c>
      <c r="H1147" s="10">
        <v>40</v>
      </c>
      <c r="I1147" s="10">
        <v>0</v>
      </c>
      <c r="J1147" s="10">
        <v>0</v>
      </c>
      <c r="K1147" s="10">
        <v>102.5</v>
      </c>
      <c r="L1147" s="10">
        <f t="shared" si="84"/>
        <v>142.5</v>
      </c>
    </row>
    <row r="1148" spans="1:12" ht="13" hidden="1" x14ac:dyDescent="0.15">
      <c r="A1148" s="46" t="s">
        <v>106</v>
      </c>
      <c r="B1148" s="10">
        <v>0</v>
      </c>
      <c r="C1148" s="10">
        <v>0</v>
      </c>
      <c r="D1148" s="10">
        <v>0</v>
      </c>
      <c r="E1148" s="10">
        <v>0</v>
      </c>
      <c r="F1148" s="10">
        <v>19.579999999999998</v>
      </c>
      <c r="G1148" s="10">
        <v>13.57</v>
      </c>
      <c r="H1148" s="10">
        <v>13.74</v>
      </c>
      <c r="I1148" s="10">
        <v>11.09</v>
      </c>
      <c r="J1148" s="10">
        <v>0</v>
      </c>
      <c r="K1148" s="10">
        <v>0</v>
      </c>
      <c r="L1148" s="10">
        <f t="shared" si="84"/>
        <v>57.980000000000004</v>
      </c>
    </row>
    <row r="1149" spans="1:12" ht="13" hidden="1" x14ac:dyDescent="0.15">
      <c r="A1149" s="46" t="s">
        <v>103</v>
      </c>
      <c r="B1149" s="10">
        <v>0</v>
      </c>
      <c r="C1149" s="10">
        <v>0</v>
      </c>
      <c r="D1149" s="10">
        <v>0</v>
      </c>
      <c r="E1149" s="10">
        <v>0</v>
      </c>
      <c r="F1149" s="10">
        <v>0</v>
      </c>
      <c r="G1149" s="10">
        <v>63.78</v>
      </c>
      <c r="H1149" s="10">
        <v>0</v>
      </c>
      <c r="I1149" s="10">
        <v>0</v>
      </c>
      <c r="J1149" s="10">
        <v>0</v>
      </c>
      <c r="K1149" s="10">
        <v>0</v>
      </c>
      <c r="L1149" s="10">
        <f t="shared" si="84"/>
        <v>63.78</v>
      </c>
    </row>
    <row r="1150" spans="1:12" ht="13" hidden="1" x14ac:dyDescent="0.15">
      <c r="A1150" s="46" t="s">
        <v>102</v>
      </c>
      <c r="B1150" s="10">
        <v>0</v>
      </c>
      <c r="C1150" s="10">
        <v>0</v>
      </c>
      <c r="D1150" s="10">
        <v>0</v>
      </c>
      <c r="E1150" s="10">
        <v>0</v>
      </c>
      <c r="F1150" s="10">
        <v>813.29</v>
      </c>
      <c r="G1150" s="10">
        <v>571.67999999999995</v>
      </c>
      <c r="H1150" s="10">
        <v>831.1</v>
      </c>
      <c r="I1150" s="10">
        <v>2037.32</v>
      </c>
      <c r="J1150" s="10">
        <v>0</v>
      </c>
      <c r="K1150" s="10">
        <v>0</v>
      </c>
      <c r="L1150" s="10">
        <f t="shared" si="84"/>
        <v>4253.3899999999994</v>
      </c>
    </row>
    <row r="1151" spans="1:12" ht="13" hidden="1" x14ac:dyDescent="0.15">
      <c r="A1151" s="46" t="s">
        <v>100</v>
      </c>
      <c r="B1151" s="10">
        <v>0</v>
      </c>
      <c r="C1151" s="10">
        <v>0</v>
      </c>
      <c r="D1151" s="10">
        <v>0</v>
      </c>
      <c r="E1151" s="10">
        <v>0</v>
      </c>
      <c r="F1151" s="10">
        <v>0</v>
      </c>
      <c r="G1151" s="10">
        <v>0</v>
      </c>
      <c r="H1151" s="10">
        <v>0</v>
      </c>
      <c r="I1151" s="10">
        <v>19.850000000000001</v>
      </c>
      <c r="J1151" s="10">
        <v>0</v>
      </c>
      <c r="K1151" s="10">
        <v>0</v>
      </c>
      <c r="L1151" s="10">
        <f t="shared" si="84"/>
        <v>19.850000000000001</v>
      </c>
    </row>
    <row r="1152" spans="1:12" ht="13" hidden="1" x14ac:dyDescent="0.15">
      <c r="A1152" s="46" t="s">
        <v>96</v>
      </c>
      <c r="B1152" s="10">
        <v>0</v>
      </c>
      <c r="C1152" s="10">
        <v>0</v>
      </c>
      <c r="D1152" s="10">
        <v>0</v>
      </c>
      <c r="E1152" s="10">
        <v>0</v>
      </c>
      <c r="F1152" s="10">
        <v>0</v>
      </c>
      <c r="G1152" s="10">
        <v>0</v>
      </c>
      <c r="H1152" s="10">
        <v>0</v>
      </c>
      <c r="I1152" s="10">
        <v>5719.5</v>
      </c>
      <c r="J1152" s="10">
        <v>-1429.88</v>
      </c>
      <c r="K1152" s="10">
        <v>0</v>
      </c>
      <c r="L1152" s="10">
        <f t="shared" si="84"/>
        <v>4289.62</v>
      </c>
    </row>
    <row r="1153" spans="1:12" ht="13" hidden="1" x14ac:dyDescent="0.15">
      <c r="A1153" s="46" t="s">
        <v>93</v>
      </c>
      <c r="B1153" s="10">
        <v>0</v>
      </c>
      <c r="C1153" s="10">
        <v>0</v>
      </c>
      <c r="D1153" s="10">
        <v>0</v>
      </c>
      <c r="E1153" s="10">
        <v>0</v>
      </c>
      <c r="F1153" s="10">
        <v>0</v>
      </c>
      <c r="G1153" s="10">
        <v>0</v>
      </c>
      <c r="H1153" s="10">
        <v>0</v>
      </c>
      <c r="I1153" s="10">
        <v>0</v>
      </c>
      <c r="J1153" s="10">
        <v>2814</v>
      </c>
      <c r="K1153" s="10">
        <v>-2814</v>
      </c>
      <c r="L1153" s="10">
        <f t="shared" si="84"/>
        <v>0</v>
      </c>
    </row>
    <row r="1154" spans="1:12" ht="13" hidden="1" x14ac:dyDescent="0.15">
      <c r="A1154" s="46" t="s">
        <v>90</v>
      </c>
      <c r="B1154" s="10">
        <v>0</v>
      </c>
      <c r="C1154" s="10">
        <v>0</v>
      </c>
      <c r="D1154" s="10">
        <v>0</v>
      </c>
      <c r="E1154" s="10">
        <v>0</v>
      </c>
      <c r="F1154" s="10">
        <v>0</v>
      </c>
      <c r="G1154" s="10">
        <v>0</v>
      </c>
      <c r="H1154" s="10">
        <v>0</v>
      </c>
      <c r="I1154" s="10">
        <v>0</v>
      </c>
      <c r="J1154" s="10">
        <v>1333.23</v>
      </c>
      <c r="K1154" s="10">
        <v>0</v>
      </c>
      <c r="L1154" s="10">
        <f t="shared" si="84"/>
        <v>1333.23</v>
      </c>
    </row>
    <row r="1155" spans="1:12" ht="13" hidden="1" x14ac:dyDescent="0.15">
      <c r="A1155" s="46" t="s">
        <v>88</v>
      </c>
      <c r="B1155" s="10">
        <v>0</v>
      </c>
      <c r="C1155" s="10">
        <v>0</v>
      </c>
      <c r="D1155" s="10">
        <v>0</v>
      </c>
      <c r="E1155" s="10">
        <v>76.34</v>
      </c>
      <c r="F1155" s="10">
        <v>234.47</v>
      </c>
      <c r="G1155" s="10">
        <v>240.67</v>
      </c>
      <c r="H1155" s="10">
        <v>227.56</v>
      </c>
      <c r="I1155" s="10">
        <v>224.51</v>
      </c>
      <c r="J1155" s="10">
        <v>228.32</v>
      </c>
      <c r="K1155" s="10">
        <v>380.32</v>
      </c>
      <c r="L1155" s="10">
        <f t="shared" si="84"/>
        <v>1612.1899999999998</v>
      </c>
    </row>
    <row r="1156" spans="1:12" ht="13" hidden="1" x14ac:dyDescent="0.15">
      <c r="A1156" s="46" t="s">
        <v>84</v>
      </c>
      <c r="B1156" s="10">
        <v>0</v>
      </c>
      <c r="C1156" s="10">
        <v>0</v>
      </c>
      <c r="D1156" s="10">
        <v>0</v>
      </c>
      <c r="E1156" s="10">
        <v>62.49</v>
      </c>
      <c r="F1156" s="10">
        <v>104.32</v>
      </c>
      <c r="G1156" s="10">
        <v>103.93</v>
      </c>
      <c r="H1156" s="10">
        <v>86.2</v>
      </c>
      <c r="I1156" s="10">
        <v>96.35</v>
      </c>
      <c r="J1156" s="10">
        <v>106.74</v>
      </c>
      <c r="K1156" s="10">
        <v>98.56</v>
      </c>
      <c r="L1156" s="10">
        <f t="shared" si="84"/>
        <v>658.58999999999992</v>
      </c>
    </row>
    <row r="1157" spans="1:12" ht="13" hidden="1" x14ac:dyDescent="0.15">
      <c r="A1157" s="46" t="s">
        <v>83</v>
      </c>
      <c r="B1157" s="10">
        <v>0</v>
      </c>
      <c r="C1157" s="10">
        <v>0</v>
      </c>
      <c r="D1157" s="10">
        <v>0</v>
      </c>
      <c r="E1157" s="10">
        <v>3404.48</v>
      </c>
      <c r="F1157" s="10">
        <v>10204.66</v>
      </c>
      <c r="G1157" s="10">
        <v>8939.5400000000009</v>
      </c>
      <c r="H1157" s="10">
        <v>11806.59</v>
      </c>
      <c r="I1157" s="10">
        <v>2474.92</v>
      </c>
      <c r="J1157" s="10">
        <v>8835.6299999999992</v>
      </c>
      <c r="K1157" s="10">
        <v>5156.26</v>
      </c>
      <c r="L1157" s="10">
        <f t="shared" si="84"/>
        <v>50822.080000000002</v>
      </c>
    </row>
    <row r="1158" spans="1:12" ht="13" hidden="1" x14ac:dyDescent="0.15">
      <c r="A1158" s="46" t="s">
        <v>82</v>
      </c>
      <c r="B1158" s="10">
        <v>0</v>
      </c>
      <c r="C1158" s="10">
        <v>0</v>
      </c>
      <c r="D1158" s="10">
        <v>0</v>
      </c>
      <c r="E1158" s="10">
        <v>10024.23</v>
      </c>
      <c r="F1158" s="10">
        <v>16847.849999999999</v>
      </c>
      <c r="G1158" s="10">
        <v>15817.81</v>
      </c>
      <c r="H1158" s="10">
        <v>11899.55</v>
      </c>
      <c r="I1158" s="10">
        <v>15840.35</v>
      </c>
      <c r="J1158" s="10">
        <v>17904.86</v>
      </c>
      <c r="K1158" s="10">
        <v>10862.25</v>
      </c>
      <c r="L1158" s="10">
        <f t="shared" si="84"/>
        <v>99196.900000000009</v>
      </c>
    </row>
    <row r="1159" spans="1:12" ht="13" hidden="1" x14ac:dyDescent="0.15">
      <c r="A1159" s="46" t="s">
        <v>81</v>
      </c>
      <c r="B1159" s="10">
        <v>0</v>
      </c>
      <c r="C1159" s="10">
        <v>0</v>
      </c>
      <c r="D1159" s="10">
        <v>0</v>
      </c>
      <c r="E1159" s="10">
        <v>1070.21</v>
      </c>
      <c r="F1159" s="10">
        <v>1898.38</v>
      </c>
      <c r="G1159" s="10">
        <v>1922.88</v>
      </c>
      <c r="H1159" s="10">
        <v>1852.47</v>
      </c>
      <c r="I1159" s="10">
        <v>1934.07</v>
      </c>
      <c r="J1159" s="10">
        <v>2001.13</v>
      </c>
      <c r="K1159" s="10">
        <v>1425.69</v>
      </c>
      <c r="L1159" s="10">
        <f t="shared" si="84"/>
        <v>12104.83</v>
      </c>
    </row>
    <row r="1160" spans="1:12" ht="13" hidden="1" x14ac:dyDescent="0.15">
      <c r="A1160" s="46" t="s">
        <v>75</v>
      </c>
      <c r="B1160" s="10">
        <v>0</v>
      </c>
      <c r="C1160" s="10">
        <v>0</v>
      </c>
      <c r="D1160" s="10">
        <v>0</v>
      </c>
      <c r="E1160" s="10">
        <v>0</v>
      </c>
      <c r="F1160" s="10">
        <v>0</v>
      </c>
      <c r="G1160" s="10">
        <v>0</v>
      </c>
      <c r="H1160" s="10">
        <v>-625</v>
      </c>
      <c r="I1160" s="10">
        <v>0</v>
      </c>
      <c r="J1160" s="10">
        <v>-225</v>
      </c>
      <c r="K1160" s="10">
        <v>0</v>
      </c>
      <c r="L1160" s="10">
        <f t="shared" si="84"/>
        <v>-850</v>
      </c>
    </row>
    <row r="1161" spans="1:12" ht="13" hidden="1" x14ac:dyDescent="0.15">
      <c r="A1161" s="46" t="s">
        <v>74</v>
      </c>
      <c r="B1161" s="10">
        <v>0</v>
      </c>
      <c r="C1161" s="10">
        <v>0</v>
      </c>
      <c r="D1161" s="10">
        <v>0</v>
      </c>
      <c r="E1161" s="10">
        <v>12112.14</v>
      </c>
      <c r="F1161" s="10">
        <v>9807.64</v>
      </c>
      <c r="G1161" s="10">
        <v>9220.75</v>
      </c>
      <c r="H1161" s="10">
        <v>8005.74</v>
      </c>
      <c r="I1161" s="10">
        <v>9339.76</v>
      </c>
      <c r="J1161" s="10">
        <v>10624.46</v>
      </c>
      <c r="K1161" s="10">
        <v>-1154.22</v>
      </c>
      <c r="L1161" s="10">
        <f t="shared" si="84"/>
        <v>57956.27</v>
      </c>
    </row>
    <row r="1162" spans="1:12" ht="13" hidden="1" x14ac:dyDescent="0.15">
      <c r="A1162" s="46" t="s">
        <v>73</v>
      </c>
      <c r="B1162" s="10">
        <v>0</v>
      </c>
      <c r="C1162" s="10">
        <v>0</v>
      </c>
      <c r="D1162" s="10">
        <v>0</v>
      </c>
      <c r="E1162" s="10">
        <v>2909.93</v>
      </c>
      <c r="F1162" s="10">
        <v>3239.38</v>
      </c>
      <c r="G1162" s="10">
        <v>-928.68</v>
      </c>
      <c r="H1162" s="10">
        <v>-757.22</v>
      </c>
      <c r="I1162" s="10">
        <v>2458.21</v>
      </c>
      <c r="J1162" s="10">
        <v>3763.52</v>
      </c>
      <c r="K1162" s="10">
        <v>-6135.13</v>
      </c>
      <c r="L1162" s="10">
        <f t="shared" si="84"/>
        <v>4550.0099999999993</v>
      </c>
    </row>
    <row r="1163" spans="1:12" ht="13" hidden="1" x14ac:dyDescent="0.15">
      <c r="A1163" s="46" t="s">
        <v>71</v>
      </c>
      <c r="B1163" s="10">
        <v>0</v>
      </c>
      <c r="C1163" s="10">
        <v>0</v>
      </c>
      <c r="D1163" s="10">
        <v>0</v>
      </c>
      <c r="E1163" s="10">
        <v>47964.67</v>
      </c>
      <c r="F1163" s="10">
        <v>86591.45</v>
      </c>
      <c r="G1163" s="10">
        <v>85027.35</v>
      </c>
      <c r="H1163" s="10">
        <v>86650.35</v>
      </c>
      <c r="I1163" s="10">
        <v>96181.36</v>
      </c>
      <c r="J1163" s="10">
        <v>89914.68</v>
      </c>
      <c r="K1163" s="10">
        <v>59519.57</v>
      </c>
      <c r="L1163" s="10">
        <f t="shared" si="84"/>
        <v>551849.42999999993</v>
      </c>
    </row>
    <row r="1164" spans="1:12" ht="13" hidden="1" x14ac:dyDescent="0.15">
      <c r="A1164" s="47" t="s">
        <v>258</v>
      </c>
      <c r="B1164" s="16">
        <f t="shared" ref="B1164:L1164" si="85">SUM(B1141:B1163)</f>
        <v>0</v>
      </c>
      <c r="C1164" s="16">
        <f t="shared" si="85"/>
        <v>0</v>
      </c>
      <c r="D1164" s="16">
        <f t="shared" si="85"/>
        <v>0</v>
      </c>
      <c r="E1164" s="16">
        <f t="shared" si="85"/>
        <v>106233.39</v>
      </c>
      <c r="F1164" s="16">
        <f t="shared" si="85"/>
        <v>182996.33000000002</v>
      </c>
      <c r="G1164" s="16">
        <f t="shared" si="85"/>
        <v>170194.19</v>
      </c>
      <c r="H1164" s="16">
        <f t="shared" si="85"/>
        <v>164324.90000000002</v>
      </c>
      <c r="I1164" s="16">
        <f t="shared" si="85"/>
        <v>190283.09000000003</v>
      </c>
      <c r="J1164" s="16">
        <f t="shared" si="85"/>
        <v>212718.18</v>
      </c>
      <c r="K1164" s="16">
        <f t="shared" si="85"/>
        <v>108375.81</v>
      </c>
      <c r="L1164" s="16">
        <f t="shared" si="85"/>
        <v>1135125.8900000001</v>
      </c>
    </row>
    <row r="1165" spans="1:12" ht="13" hidden="1" x14ac:dyDescent="0.15">
      <c r="A1165" s="45" t="s">
        <v>259</v>
      </c>
      <c r="B1165" s="7"/>
      <c r="C1165" s="7"/>
      <c r="D1165" s="7"/>
      <c r="E1165" s="7"/>
      <c r="F1165" s="7"/>
      <c r="G1165" s="7"/>
      <c r="H1165" s="7"/>
      <c r="I1165" s="7"/>
      <c r="J1165" s="7"/>
      <c r="K1165" s="7"/>
      <c r="L1165" s="7"/>
    </row>
    <row r="1166" spans="1:12" ht="13" hidden="1" x14ac:dyDescent="0.15">
      <c r="A1166" s="46" t="s">
        <v>107</v>
      </c>
      <c r="B1166" s="10">
        <v>-0.28000000000000003</v>
      </c>
      <c r="C1166" s="10">
        <v>0</v>
      </c>
      <c r="D1166" s="10">
        <v>0</v>
      </c>
      <c r="E1166" s="10">
        <v>0</v>
      </c>
      <c r="F1166" s="10">
        <v>0</v>
      </c>
      <c r="G1166" s="10">
        <v>0</v>
      </c>
      <c r="H1166" s="10">
        <v>0</v>
      </c>
      <c r="I1166" s="10">
        <v>0</v>
      </c>
      <c r="J1166" s="10">
        <v>0</v>
      </c>
      <c r="K1166" s="10">
        <v>0</v>
      </c>
      <c r="L1166" s="10">
        <f t="shared" ref="L1166:L1178" si="86">SUM(B1166:K1166)</f>
        <v>-0.28000000000000003</v>
      </c>
    </row>
    <row r="1167" spans="1:12" ht="13" hidden="1" x14ac:dyDescent="0.15">
      <c r="A1167" s="46" t="s">
        <v>105</v>
      </c>
      <c r="B1167" s="10">
        <v>2.15</v>
      </c>
      <c r="C1167" s="10">
        <v>0</v>
      </c>
      <c r="D1167" s="10">
        <v>0</v>
      </c>
      <c r="E1167" s="10">
        <v>0</v>
      </c>
      <c r="F1167" s="10">
        <v>0</v>
      </c>
      <c r="G1167" s="10">
        <v>0</v>
      </c>
      <c r="H1167" s="10">
        <v>0</v>
      </c>
      <c r="I1167" s="10">
        <v>0</v>
      </c>
      <c r="J1167" s="10">
        <v>0</v>
      </c>
      <c r="K1167" s="10">
        <v>0</v>
      </c>
      <c r="L1167" s="10">
        <f t="shared" si="86"/>
        <v>2.15</v>
      </c>
    </row>
    <row r="1168" spans="1:12" ht="13" hidden="1" x14ac:dyDescent="0.15">
      <c r="A1168" s="46" t="s">
        <v>104</v>
      </c>
      <c r="B1168" s="10">
        <v>1.78</v>
      </c>
      <c r="C1168" s="10">
        <v>0</v>
      </c>
      <c r="D1168" s="10">
        <v>0</v>
      </c>
      <c r="E1168" s="10">
        <v>0</v>
      </c>
      <c r="F1168" s="10">
        <v>0</v>
      </c>
      <c r="G1168" s="10">
        <v>0</v>
      </c>
      <c r="H1168" s="10">
        <v>0</v>
      </c>
      <c r="I1168" s="10">
        <v>0</v>
      </c>
      <c r="J1168" s="10">
        <v>0</v>
      </c>
      <c r="K1168" s="10">
        <v>0</v>
      </c>
      <c r="L1168" s="10">
        <f t="shared" si="86"/>
        <v>1.78</v>
      </c>
    </row>
    <row r="1169" spans="1:12" ht="13" hidden="1" x14ac:dyDescent="0.15">
      <c r="A1169" s="46" t="s">
        <v>103</v>
      </c>
      <c r="B1169" s="10">
        <v>-0.35</v>
      </c>
      <c r="C1169" s="10">
        <v>0</v>
      </c>
      <c r="D1169" s="10">
        <v>0</v>
      </c>
      <c r="E1169" s="10">
        <v>0</v>
      </c>
      <c r="F1169" s="10">
        <v>0</v>
      </c>
      <c r="G1169" s="10">
        <v>0</v>
      </c>
      <c r="H1169" s="10">
        <v>0</v>
      </c>
      <c r="I1169" s="10">
        <v>0</v>
      </c>
      <c r="J1169" s="10">
        <v>0</v>
      </c>
      <c r="K1169" s="10">
        <v>0</v>
      </c>
      <c r="L1169" s="10">
        <f t="shared" si="86"/>
        <v>-0.35</v>
      </c>
    </row>
    <row r="1170" spans="1:12" ht="13" hidden="1" x14ac:dyDescent="0.15">
      <c r="A1170" s="46" t="s">
        <v>201</v>
      </c>
      <c r="B1170" s="10">
        <v>1.39</v>
      </c>
      <c r="C1170" s="10">
        <v>0</v>
      </c>
      <c r="D1170" s="10">
        <v>0</v>
      </c>
      <c r="E1170" s="10">
        <v>0</v>
      </c>
      <c r="F1170" s="10">
        <v>0</v>
      </c>
      <c r="G1170" s="10">
        <v>0</v>
      </c>
      <c r="H1170" s="10">
        <v>0</v>
      </c>
      <c r="I1170" s="10">
        <v>0</v>
      </c>
      <c r="J1170" s="10">
        <v>0</v>
      </c>
      <c r="K1170" s="10">
        <v>0</v>
      </c>
      <c r="L1170" s="10">
        <f t="shared" si="86"/>
        <v>1.39</v>
      </c>
    </row>
    <row r="1171" spans="1:12" ht="13" hidden="1" x14ac:dyDescent="0.15">
      <c r="A1171" s="46" t="s">
        <v>95</v>
      </c>
      <c r="B1171" s="10">
        <v>0.2</v>
      </c>
      <c r="C1171" s="10">
        <v>0</v>
      </c>
      <c r="D1171" s="10">
        <v>0</v>
      </c>
      <c r="E1171" s="10">
        <v>0</v>
      </c>
      <c r="F1171" s="10">
        <v>0</v>
      </c>
      <c r="G1171" s="10">
        <v>0</v>
      </c>
      <c r="H1171" s="10">
        <v>0</v>
      </c>
      <c r="I1171" s="10">
        <v>0</v>
      </c>
      <c r="J1171" s="10">
        <v>0</v>
      </c>
      <c r="K1171" s="10">
        <v>0</v>
      </c>
      <c r="L1171" s="10">
        <f t="shared" si="86"/>
        <v>0.2</v>
      </c>
    </row>
    <row r="1172" spans="1:12" ht="13" hidden="1" x14ac:dyDescent="0.15">
      <c r="A1172" s="46" t="s">
        <v>91</v>
      </c>
      <c r="B1172" s="10">
        <v>0.16</v>
      </c>
      <c r="C1172" s="10">
        <v>0</v>
      </c>
      <c r="D1172" s="10">
        <v>0</v>
      </c>
      <c r="E1172" s="10">
        <v>0</v>
      </c>
      <c r="F1172" s="10">
        <v>0</v>
      </c>
      <c r="G1172" s="10">
        <v>0</v>
      </c>
      <c r="H1172" s="10">
        <v>0</v>
      </c>
      <c r="I1172" s="10">
        <v>0</v>
      </c>
      <c r="J1172" s="10">
        <v>0</v>
      </c>
      <c r="K1172" s="10">
        <v>0</v>
      </c>
      <c r="L1172" s="10">
        <f t="shared" si="86"/>
        <v>0.16</v>
      </c>
    </row>
    <row r="1173" spans="1:12" ht="13" hidden="1" x14ac:dyDescent="0.15">
      <c r="A1173" s="46" t="s">
        <v>90</v>
      </c>
      <c r="B1173" s="10">
        <v>8.14</v>
      </c>
      <c r="C1173" s="10">
        <v>0</v>
      </c>
      <c r="D1173" s="10">
        <v>0</v>
      </c>
      <c r="E1173" s="10">
        <v>0</v>
      </c>
      <c r="F1173" s="10">
        <v>0</v>
      </c>
      <c r="G1173" s="10">
        <v>0</v>
      </c>
      <c r="H1173" s="10">
        <v>0</v>
      </c>
      <c r="I1173" s="10">
        <v>0</v>
      </c>
      <c r="J1173" s="10">
        <v>0</v>
      </c>
      <c r="K1173" s="10">
        <v>0</v>
      </c>
      <c r="L1173" s="10">
        <f t="shared" si="86"/>
        <v>8.14</v>
      </c>
    </row>
    <row r="1174" spans="1:12" ht="13" hidden="1" x14ac:dyDescent="0.15">
      <c r="A1174" s="46" t="s">
        <v>84</v>
      </c>
      <c r="B1174" s="10">
        <v>1.04</v>
      </c>
      <c r="C1174" s="10">
        <v>0</v>
      </c>
      <c r="D1174" s="10">
        <v>0</v>
      </c>
      <c r="E1174" s="10">
        <v>0</v>
      </c>
      <c r="F1174" s="10">
        <v>0</v>
      </c>
      <c r="G1174" s="10">
        <v>0</v>
      </c>
      <c r="H1174" s="10">
        <v>0</v>
      </c>
      <c r="I1174" s="10">
        <v>0</v>
      </c>
      <c r="J1174" s="10">
        <v>0</v>
      </c>
      <c r="K1174" s="10">
        <v>0</v>
      </c>
      <c r="L1174" s="10">
        <f t="shared" si="86"/>
        <v>1.04</v>
      </c>
    </row>
    <row r="1175" spans="1:12" ht="13" hidden="1" x14ac:dyDescent="0.15">
      <c r="A1175" s="46" t="s">
        <v>83</v>
      </c>
      <c r="B1175" s="10">
        <v>-5.53</v>
      </c>
      <c r="C1175" s="10">
        <v>0</v>
      </c>
      <c r="D1175" s="10">
        <v>0</v>
      </c>
      <c r="E1175" s="10">
        <v>0</v>
      </c>
      <c r="F1175" s="10">
        <v>0</v>
      </c>
      <c r="G1175" s="10">
        <v>0</v>
      </c>
      <c r="H1175" s="10">
        <v>0</v>
      </c>
      <c r="I1175" s="10">
        <v>0</v>
      </c>
      <c r="J1175" s="10">
        <v>0</v>
      </c>
      <c r="K1175" s="10">
        <v>0</v>
      </c>
      <c r="L1175" s="10">
        <f t="shared" si="86"/>
        <v>-5.53</v>
      </c>
    </row>
    <row r="1176" spans="1:12" ht="13" hidden="1" x14ac:dyDescent="0.15">
      <c r="A1176" s="46" t="s">
        <v>82</v>
      </c>
      <c r="B1176" s="10">
        <v>11.72</v>
      </c>
      <c r="C1176" s="10">
        <v>0</v>
      </c>
      <c r="D1176" s="10">
        <v>0</v>
      </c>
      <c r="E1176" s="10">
        <v>0</v>
      </c>
      <c r="F1176" s="10">
        <v>0</v>
      </c>
      <c r="G1176" s="10">
        <v>0</v>
      </c>
      <c r="H1176" s="10">
        <v>0</v>
      </c>
      <c r="I1176" s="10">
        <v>0</v>
      </c>
      <c r="J1176" s="10">
        <v>0</v>
      </c>
      <c r="K1176" s="10">
        <v>0</v>
      </c>
      <c r="L1176" s="10">
        <f t="shared" si="86"/>
        <v>11.72</v>
      </c>
    </row>
    <row r="1177" spans="1:12" ht="13" hidden="1" x14ac:dyDescent="0.15">
      <c r="A1177" s="46" t="s">
        <v>73</v>
      </c>
      <c r="B1177" s="10">
        <v>11.36</v>
      </c>
      <c r="C1177" s="10">
        <v>0</v>
      </c>
      <c r="D1177" s="10">
        <v>0</v>
      </c>
      <c r="E1177" s="10">
        <v>0</v>
      </c>
      <c r="F1177" s="10">
        <v>0</v>
      </c>
      <c r="G1177" s="10">
        <v>0</v>
      </c>
      <c r="H1177" s="10">
        <v>0</v>
      </c>
      <c r="I1177" s="10">
        <v>0</v>
      </c>
      <c r="J1177" s="10">
        <v>0</v>
      </c>
      <c r="K1177" s="10">
        <v>0</v>
      </c>
      <c r="L1177" s="10">
        <f t="shared" si="86"/>
        <v>11.36</v>
      </c>
    </row>
    <row r="1178" spans="1:12" ht="13" hidden="1" x14ac:dyDescent="0.15">
      <c r="A1178" s="46" t="s">
        <v>71</v>
      </c>
      <c r="B1178" s="10">
        <v>110.32</v>
      </c>
      <c r="C1178" s="10">
        <v>0</v>
      </c>
      <c r="D1178" s="10">
        <v>0</v>
      </c>
      <c r="E1178" s="10">
        <v>0</v>
      </c>
      <c r="F1178" s="10">
        <v>0</v>
      </c>
      <c r="G1178" s="10">
        <v>0</v>
      </c>
      <c r="H1178" s="10">
        <v>0</v>
      </c>
      <c r="I1178" s="10">
        <v>0</v>
      </c>
      <c r="J1178" s="10">
        <v>0</v>
      </c>
      <c r="K1178" s="10">
        <v>0</v>
      </c>
      <c r="L1178" s="10">
        <f t="shared" si="86"/>
        <v>110.32</v>
      </c>
    </row>
    <row r="1179" spans="1:12" ht="13" hidden="1" x14ac:dyDescent="0.15">
      <c r="A1179" s="47" t="s">
        <v>260</v>
      </c>
      <c r="B1179" s="16">
        <f t="shared" ref="B1179:L1179" si="87">SUM(B1166:B1178)</f>
        <v>142.1</v>
      </c>
      <c r="C1179" s="16">
        <f t="shared" si="87"/>
        <v>0</v>
      </c>
      <c r="D1179" s="16">
        <f t="shared" si="87"/>
        <v>0</v>
      </c>
      <c r="E1179" s="16">
        <f t="shared" si="87"/>
        <v>0</v>
      </c>
      <c r="F1179" s="16">
        <f t="shared" si="87"/>
        <v>0</v>
      </c>
      <c r="G1179" s="16">
        <f t="shared" si="87"/>
        <v>0</v>
      </c>
      <c r="H1179" s="16">
        <f t="shared" si="87"/>
        <v>0</v>
      </c>
      <c r="I1179" s="16">
        <f t="shared" si="87"/>
        <v>0</v>
      </c>
      <c r="J1179" s="16">
        <f t="shared" si="87"/>
        <v>0</v>
      </c>
      <c r="K1179" s="16">
        <f t="shared" si="87"/>
        <v>0</v>
      </c>
      <c r="L1179" s="16">
        <f t="shared" si="87"/>
        <v>142.1</v>
      </c>
    </row>
    <row r="1180" spans="1:12" ht="13" hidden="1" x14ac:dyDescent="0.15">
      <c r="A1180" s="45" t="s">
        <v>261</v>
      </c>
      <c r="B1180" s="7"/>
      <c r="C1180" s="7"/>
      <c r="D1180" s="7"/>
      <c r="E1180" s="7"/>
      <c r="F1180" s="7"/>
      <c r="G1180" s="7"/>
      <c r="H1180" s="7"/>
      <c r="I1180" s="7"/>
      <c r="J1180" s="7"/>
      <c r="K1180" s="7"/>
      <c r="L1180" s="7"/>
    </row>
    <row r="1181" spans="1:12" ht="13" hidden="1" x14ac:dyDescent="0.15">
      <c r="A1181" s="46" t="s">
        <v>129</v>
      </c>
      <c r="B1181" s="10">
        <v>0</v>
      </c>
      <c r="C1181" s="10">
        <v>0</v>
      </c>
      <c r="D1181" s="10">
        <v>0</v>
      </c>
      <c r="E1181" s="10">
        <v>61721.5</v>
      </c>
      <c r="F1181" s="10">
        <v>103773.93</v>
      </c>
      <c r="G1181" s="10">
        <v>115186</v>
      </c>
      <c r="H1181" s="10">
        <v>118478.24</v>
      </c>
      <c r="I1181" s="10">
        <v>121030.38</v>
      </c>
      <c r="J1181" s="10">
        <v>107274.58</v>
      </c>
      <c r="K1181" s="10">
        <v>72255.839999999997</v>
      </c>
      <c r="L1181" s="10">
        <f t="shared" ref="L1181:L1223" si="88">SUM(B1181:K1181)</f>
        <v>699720.47</v>
      </c>
    </row>
    <row r="1182" spans="1:12" ht="13" hidden="1" x14ac:dyDescent="0.15">
      <c r="A1182" s="46" t="s">
        <v>127</v>
      </c>
      <c r="B1182" s="10">
        <v>0</v>
      </c>
      <c r="C1182" s="10">
        <v>0</v>
      </c>
      <c r="D1182" s="10">
        <v>0</v>
      </c>
      <c r="E1182" s="10">
        <v>19453</v>
      </c>
      <c r="F1182" s="10">
        <v>54408.05</v>
      </c>
      <c r="G1182" s="10">
        <v>38205.03</v>
      </c>
      <c r="H1182" s="10">
        <v>33108.480000000003</v>
      </c>
      <c r="I1182" s="10">
        <v>42189.48</v>
      </c>
      <c r="J1182" s="10">
        <v>44397.93</v>
      </c>
      <c r="K1182" s="10">
        <v>26661.11</v>
      </c>
      <c r="L1182" s="10">
        <f t="shared" si="88"/>
        <v>258423.08000000002</v>
      </c>
    </row>
    <row r="1183" spans="1:12" ht="13" hidden="1" x14ac:dyDescent="0.15">
      <c r="A1183" s="46" t="s">
        <v>126</v>
      </c>
      <c r="B1183" s="10">
        <v>0</v>
      </c>
      <c r="C1183" s="10">
        <v>0</v>
      </c>
      <c r="D1183" s="10">
        <v>0</v>
      </c>
      <c r="E1183" s="10">
        <v>20831.28</v>
      </c>
      <c r="F1183" s="10">
        <v>38891.51</v>
      </c>
      <c r="G1183" s="10">
        <v>26193.200000000001</v>
      </c>
      <c r="H1183" s="10">
        <v>20480.37</v>
      </c>
      <c r="I1183" s="10">
        <v>3819.86</v>
      </c>
      <c r="J1183" s="10">
        <v>16139.99</v>
      </c>
      <c r="K1183" s="10">
        <v>4923.3500000000004</v>
      </c>
      <c r="L1183" s="10">
        <f t="shared" si="88"/>
        <v>131279.56</v>
      </c>
    </row>
    <row r="1184" spans="1:12" ht="13" hidden="1" x14ac:dyDescent="0.15">
      <c r="A1184" s="46" t="s">
        <v>125</v>
      </c>
      <c r="B1184" s="10">
        <v>0</v>
      </c>
      <c r="C1184" s="10">
        <v>0</v>
      </c>
      <c r="D1184" s="10">
        <v>0</v>
      </c>
      <c r="E1184" s="10">
        <v>4129.7700000000004</v>
      </c>
      <c r="F1184" s="10">
        <v>12458.21</v>
      </c>
      <c r="G1184" s="10">
        <v>13257.26</v>
      </c>
      <c r="H1184" s="10">
        <v>20585.25</v>
      </c>
      <c r="I1184" s="10">
        <v>18434.55</v>
      </c>
      <c r="J1184" s="10">
        <v>40318.58</v>
      </c>
      <c r="K1184" s="10">
        <v>10221.65</v>
      </c>
      <c r="L1184" s="10">
        <f t="shared" si="88"/>
        <v>119405.26999999999</v>
      </c>
    </row>
    <row r="1185" spans="1:12" ht="13" hidden="1" x14ac:dyDescent="0.15">
      <c r="A1185" s="46" t="s">
        <v>123</v>
      </c>
      <c r="B1185" s="10">
        <v>0</v>
      </c>
      <c r="C1185" s="10">
        <v>0</v>
      </c>
      <c r="D1185" s="10">
        <v>0</v>
      </c>
      <c r="E1185" s="10">
        <v>8873.07</v>
      </c>
      <c r="F1185" s="10">
        <v>34756.5</v>
      </c>
      <c r="G1185" s="10">
        <v>36758.53</v>
      </c>
      <c r="H1185" s="10">
        <v>34336.230000000003</v>
      </c>
      <c r="I1185" s="10">
        <v>32212.41</v>
      </c>
      <c r="J1185" s="10">
        <v>22711.53</v>
      </c>
      <c r="K1185" s="10">
        <v>17766.57</v>
      </c>
      <c r="L1185" s="10">
        <f t="shared" si="88"/>
        <v>187414.84000000003</v>
      </c>
    </row>
    <row r="1186" spans="1:12" ht="13" hidden="1" x14ac:dyDescent="0.15">
      <c r="A1186" s="46" t="s">
        <v>120</v>
      </c>
      <c r="B1186" s="10">
        <v>0</v>
      </c>
      <c r="C1186" s="10">
        <v>0</v>
      </c>
      <c r="D1186" s="10">
        <v>0</v>
      </c>
      <c r="E1186" s="10">
        <v>114.71</v>
      </c>
      <c r="F1186" s="10">
        <v>595.16</v>
      </c>
      <c r="G1186" s="10">
        <v>137.72999999999999</v>
      </c>
      <c r="H1186" s="10">
        <v>3.48</v>
      </c>
      <c r="I1186" s="10">
        <v>-54.69</v>
      </c>
      <c r="J1186" s="10">
        <v>38.01</v>
      </c>
      <c r="K1186" s="10">
        <v>156.69999999999999</v>
      </c>
      <c r="L1186" s="10">
        <f t="shared" si="88"/>
        <v>991.10000000000014</v>
      </c>
    </row>
    <row r="1187" spans="1:12" ht="13" hidden="1" x14ac:dyDescent="0.15">
      <c r="A1187" s="46" t="s">
        <v>119</v>
      </c>
      <c r="B1187" s="10">
        <v>0</v>
      </c>
      <c r="C1187" s="10">
        <v>0</v>
      </c>
      <c r="D1187" s="10">
        <v>0</v>
      </c>
      <c r="E1187" s="10">
        <v>383.79</v>
      </c>
      <c r="F1187" s="10">
        <v>1833.67</v>
      </c>
      <c r="G1187" s="10">
        <v>17.18</v>
      </c>
      <c r="H1187" s="10">
        <v>0</v>
      </c>
      <c r="I1187" s="10">
        <v>0</v>
      </c>
      <c r="J1187" s="10">
        <v>0</v>
      </c>
      <c r="K1187" s="10">
        <v>0</v>
      </c>
      <c r="L1187" s="10">
        <f t="shared" si="88"/>
        <v>2234.64</v>
      </c>
    </row>
    <row r="1188" spans="1:12" ht="13" hidden="1" x14ac:dyDescent="0.15">
      <c r="A1188" s="46" t="s">
        <v>118</v>
      </c>
      <c r="B1188" s="10">
        <v>0</v>
      </c>
      <c r="C1188" s="10">
        <v>0</v>
      </c>
      <c r="D1188" s="10">
        <v>0</v>
      </c>
      <c r="E1188" s="10">
        <v>0</v>
      </c>
      <c r="F1188" s="10">
        <v>0</v>
      </c>
      <c r="G1188" s="10">
        <v>0</v>
      </c>
      <c r="H1188" s="10">
        <v>0</v>
      </c>
      <c r="I1188" s="10">
        <v>0</v>
      </c>
      <c r="J1188" s="10">
        <v>0</v>
      </c>
      <c r="K1188" s="10">
        <v>335.57</v>
      </c>
      <c r="L1188" s="10">
        <f t="shared" si="88"/>
        <v>335.57</v>
      </c>
    </row>
    <row r="1189" spans="1:12" ht="13" hidden="1" x14ac:dyDescent="0.15">
      <c r="A1189" s="46" t="s">
        <v>117</v>
      </c>
      <c r="B1189" s="10">
        <v>0</v>
      </c>
      <c r="C1189" s="10">
        <v>0</v>
      </c>
      <c r="D1189" s="10">
        <v>0</v>
      </c>
      <c r="E1189" s="10">
        <v>0</v>
      </c>
      <c r="F1189" s="10">
        <v>0</v>
      </c>
      <c r="G1189" s="10">
        <v>0</v>
      </c>
      <c r="H1189" s="10">
        <v>0</v>
      </c>
      <c r="I1189" s="10">
        <v>7.97</v>
      </c>
      <c r="J1189" s="10">
        <v>0</v>
      </c>
      <c r="K1189" s="10">
        <v>0</v>
      </c>
      <c r="L1189" s="10">
        <f t="shared" si="88"/>
        <v>7.97</v>
      </c>
    </row>
    <row r="1190" spans="1:12" ht="13" hidden="1" x14ac:dyDescent="0.15">
      <c r="A1190" s="46" t="s">
        <v>115</v>
      </c>
      <c r="B1190" s="10">
        <v>0</v>
      </c>
      <c r="C1190" s="10">
        <v>0</v>
      </c>
      <c r="D1190" s="10">
        <v>0</v>
      </c>
      <c r="E1190" s="10">
        <v>0</v>
      </c>
      <c r="F1190" s="10">
        <v>-37.22</v>
      </c>
      <c r="G1190" s="10">
        <v>0</v>
      </c>
      <c r="H1190" s="10">
        <v>0</v>
      </c>
      <c r="I1190" s="10">
        <v>0</v>
      </c>
      <c r="J1190" s="10">
        <v>0</v>
      </c>
      <c r="K1190" s="10">
        <v>0</v>
      </c>
      <c r="L1190" s="10">
        <f t="shared" si="88"/>
        <v>-37.22</v>
      </c>
    </row>
    <row r="1191" spans="1:12" ht="13" hidden="1" x14ac:dyDescent="0.15">
      <c r="A1191" s="46" t="s">
        <v>109</v>
      </c>
      <c r="B1191" s="10">
        <v>0</v>
      </c>
      <c r="C1191" s="10">
        <v>0</v>
      </c>
      <c r="D1191" s="10">
        <v>0</v>
      </c>
      <c r="E1191" s="10">
        <v>0</v>
      </c>
      <c r="F1191" s="10">
        <v>1475.09</v>
      </c>
      <c r="G1191" s="10">
        <v>0</v>
      </c>
      <c r="H1191" s="10">
        <v>0</v>
      </c>
      <c r="I1191" s="10">
        <v>1582.59</v>
      </c>
      <c r="J1191" s="10">
        <v>0</v>
      </c>
      <c r="K1191" s="10">
        <v>0</v>
      </c>
      <c r="L1191" s="10">
        <f t="shared" si="88"/>
        <v>3057.68</v>
      </c>
    </row>
    <row r="1192" spans="1:12" ht="13" hidden="1" x14ac:dyDescent="0.15">
      <c r="A1192" s="46" t="s">
        <v>107</v>
      </c>
      <c r="B1192" s="10">
        <v>0</v>
      </c>
      <c r="C1192" s="10">
        <v>0</v>
      </c>
      <c r="D1192" s="10">
        <v>0</v>
      </c>
      <c r="E1192" s="10">
        <v>1122.1099999999999</v>
      </c>
      <c r="F1192" s="10">
        <v>1723.43</v>
      </c>
      <c r="G1192" s="10">
        <v>1645.71</v>
      </c>
      <c r="H1192" s="10">
        <v>1831.93</v>
      </c>
      <c r="I1192" s="10">
        <v>1869.25</v>
      </c>
      <c r="J1192" s="10">
        <v>1677.53</v>
      </c>
      <c r="K1192" s="10">
        <v>1074.8699999999999</v>
      </c>
      <c r="L1192" s="10">
        <f t="shared" si="88"/>
        <v>10944.830000000002</v>
      </c>
    </row>
    <row r="1193" spans="1:12" ht="13" hidden="1" x14ac:dyDescent="0.15">
      <c r="A1193" s="46" t="s">
        <v>106</v>
      </c>
      <c r="B1193" s="10">
        <v>0</v>
      </c>
      <c r="C1193" s="10">
        <v>0</v>
      </c>
      <c r="D1193" s="10">
        <v>0</v>
      </c>
      <c r="E1193" s="10">
        <v>0</v>
      </c>
      <c r="F1193" s="10">
        <v>39.159999999999997</v>
      </c>
      <c r="G1193" s="10">
        <v>27.14</v>
      </c>
      <c r="H1193" s="10">
        <v>27.48</v>
      </c>
      <c r="I1193" s="10">
        <v>22.17</v>
      </c>
      <c r="J1193" s="10">
        <v>0</v>
      </c>
      <c r="K1193" s="10">
        <v>0</v>
      </c>
      <c r="L1193" s="10">
        <f t="shared" si="88"/>
        <v>115.95</v>
      </c>
    </row>
    <row r="1194" spans="1:12" ht="13" hidden="1" x14ac:dyDescent="0.15">
      <c r="A1194" s="46" t="s">
        <v>105</v>
      </c>
      <c r="B1194" s="10">
        <v>0</v>
      </c>
      <c r="C1194" s="10">
        <v>0</v>
      </c>
      <c r="D1194" s="10">
        <v>0</v>
      </c>
      <c r="E1194" s="10">
        <v>2287.5</v>
      </c>
      <c r="F1194" s="10">
        <v>6862.5</v>
      </c>
      <c r="G1194" s="10">
        <v>6862.5</v>
      </c>
      <c r="H1194" s="10">
        <v>8390.8799999999992</v>
      </c>
      <c r="I1194" s="10">
        <v>2292.5700000000002</v>
      </c>
      <c r="J1194" s="10">
        <v>4000.77</v>
      </c>
      <c r="K1194" s="10">
        <v>-179.82</v>
      </c>
      <c r="L1194" s="10">
        <f t="shared" si="88"/>
        <v>30516.899999999998</v>
      </c>
    </row>
    <row r="1195" spans="1:12" ht="13" hidden="1" x14ac:dyDescent="0.15">
      <c r="A1195" s="46" t="s">
        <v>104</v>
      </c>
      <c r="B1195" s="10">
        <v>0</v>
      </c>
      <c r="C1195" s="10">
        <v>0</v>
      </c>
      <c r="D1195" s="10">
        <v>0</v>
      </c>
      <c r="E1195" s="10">
        <v>0</v>
      </c>
      <c r="F1195" s="10">
        <v>80.17</v>
      </c>
      <c r="G1195" s="10">
        <v>14.71</v>
      </c>
      <c r="H1195" s="10">
        <v>3.46</v>
      </c>
      <c r="I1195" s="10">
        <v>167.18</v>
      </c>
      <c r="J1195" s="10">
        <v>0</v>
      </c>
      <c r="K1195" s="10">
        <v>0</v>
      </c>
      <c r="L1195" s="10">
        <f t="shared" si="88"/>
        <v>265.52</v>
      </c>
    </row>
    <row r="1196" spans="1:12" ht="13" hidden="1" x14ac:dyDescent="0.15">
      <c r="A1196" s="46" t="s">
        <v>103</v>
      </c>
      <c r="B1196" s="10">
        <v>0</v>
      </c>
      <c r="C1196" s="10">
        <v>0</v>
      </c>
      <c r="D1196" s="10">
        <v>0</v>
      </c>
      <c r="E1196" s="10">
        <v>0</v>
      </c>
      <c r="F1196" s="10">
        <v>87.1</v>
      </c>
      <c r="G1196" s="10">
        <v>0</v>
      </c>
      <c r="H1196" s="10">
        <v>0</v>
      </c>
      <c r="I1196" s="10">
        <v>25.4</v>
      </c>
      <c r="J1196" s="10">
        <v>0</v>
      </c>
      <c r="K1196" s="10">
        <v>0</v>
      </c>
      <c r="L1196" s="10">
        <f t="shared" si="88"/>
        <v>112.5</v>
      </c>
    </row>
    <row r="1197" spans="1:12" ht="13" hidden="1" x14ac:dyDescent="0.15">
      <c r="A1197" s="46" t="s">
        <v>102</v>
      </c>
      <c r="B1197" s="10">
        <v>0</v>
      </c>
      <c r="C1197" s="10">
        <v>0</v>
      </c>
      <c r="D1197" s="10">
        <v>0</v>
      </c>
      <c r="E1197" s="10">
        <v>0</v>
      </c>
      <c r="F1197" s="10">
        <v>1626.56</v>
      </c>
      <c r="G1197" s="10">
        <v>1143.3699999999999</v>
      </c>
      <c r="H1197" s="10">
        <v>1655.23</v>
      </c>
      <c r="I1197" s="10">
        <v>4074.66</v>
      </c>
      <c r="J1197" s="10">
        <v>0</v>
      </c>
      <c r="K1197" s="10">
        <v>0</v>
      </c>
      <c r="L1197" s="10">
        <f t="shared" si="88"/>
        <v>8499.82</v>
      </c>
    </row>
    <row r="1198" spans="1:12" ht="13" hidden="1" x14ac:dyDescent="0.15">
      <c r="A1198" s="46" t="s">
        <v>100</v>
      </c>
      <c r="B1198" s="10">
        <v>0</v>
      </c>
      <c r="C1198" s="10">
        <v>0</v>
      </c>
      <c r="D1198" s="10">
        <v>0</v>
      </c>
      <c r="E1198" s="10">
        <v>-56.06</v>
      </c>
      <c r="F1198" s="10">
        <v>680.83</v>
      </c>
      <c r="G1198" s="10">
        <v>477.61</v>
      </c>
      <c r="H1198" s="10">
        <v>224.93</v>
      </c>
      <c r="I1198" s="10">
        <v>0</v>
      </c>
      <c r="J1198" s="10">
        <v>91.72</v>
      </c>
      <c r="K1198" s="10">
        <v>-42.78</v>
      </c>
      <c r="L1198" s="10">
        <f t="shared" si="88"/>
        <v>1376.2500000000002</v>
      </c>
    </row>
    <row r="1199" spans="1:12" ht="13" hidden="1" x14ac:dyDescent="0.15">
      <c r="A1199" s="46" t="s">
        <v>99</v>
      </c>
      <c r="B1199" s="10">
        <v>0</v>
      </c>
      <c r="C1199" s="10">
        <v>0</v>
      </c>
      <c r="D1199" s="10">
        <v>0</v>
      </c>
      <c r="E1199" s="10">
        <v>0</v>
      </c>
      <c r="F1199" s="10">
        <v>0</v>
      </c>
      <c r="G1199" s="10">
        <v>0</v>
      </c>
      <c r="H1199" s="10">
        <v>0</v>
      </c>
      <c r="I1199" s="10">
        <v>0</v>
      </c>
      <c r="J1199" s="10">
        <v>2.2799999999999998</v>
      </c>
      <c r="K1199" s="10">
        <v>0</v>
      </c>
      <c r="L1199" s="10">
        <f t="shared" si="88"/>
        <v>2.2799999999999998</v>
      </c>
    </row>
    <row r="1200" spans="1:12" ht="13" hidden="1" x14ac:dyDescent="0.15">
      <c r="A1200" s="46" t="s">
        <v>132</v>
      </c>
      <c r="B1200" s="10">
        <v>0</v>
      </c>
      <c r="C1200" s="10">
        <v>0</v>
      </c>
      <c r="D1200" s="10">
        <v>0</v>
      </c>
      <c r="E1200" s="10">
        <v>206.22</v>
      </c>
      <c r="F1200" s="10">
        <v>701.31</v>
      </c>
      <c r="G1200" s="10">
        <v>572.15</v>
      </c>
      <c r="H1200" s="10">
        <v>227.39</v>
      </c>
      <c r="I1200" s="10">
        <v>90.3</v>
      </c>
      <c r="J1200" s="10">
        <v>23.38</v>
      </c>
      <c r="K1200" s="10">
        <v>0</v>
      </c>
      <c r="L1200" s="10">
        <f t="shared" si="88"/>
        <v>1820.7499999999998</v>
      </c>
    </row>
    <row r="1201" spans="1:12" ht="13" hidden="1" x14ac:dyDescent="0.15">
      <c r="A1201" s="46" t="s">
        <v>98</v>
      </c>
      <c r="B1201" s="10">
        <v>0</v>
      </c>
      <c r="C1201" s="10">
        <v>0</v>
      </c>
      <c r="D1201" s="10">
        <v>0</v>
      </c>
      <c r="E1201" s="10">
        <v>0</v>
      </c>
      <c r="F1201" s="10">
        <v>97.84</v>
      </c>
      <c r="G1201" s="10">
        <v>0</v>
      </c>
      <c r="H1201" s="10">
        <v>0</v>
      </c>
      <c r="I1201" s="10">
        <v>93.32</v>
      </c>
      <c r="J1201" s="10">
        <v>460.97</v>
      </c>
      <c r="K1201" s="10">
        <v>0</v>
      </c>
      <c r="L1201" s="10">
        <f t="shared" si="88"/>
        <v>652.13</v>
      </c>
    </row>
    <row r="1202" spans="1:12" ht="13" hidden="1" x14ac:dyDescent="0.15">
      <c r="A1202" s="46" t="s">
        <v>96</v>
      </c>
      <c r="B1202" s="10">
        <v>0</v>
      </c>
      <c r="C1202" s="10">
        <v>0</v>
      </c>
      <c r="D1202" s="10">
        <v>0</v>
      </c>
      <c r="E1202" s="10">
        <v>0</v>
      </c>
      <c r="F1202" s="10">
        <v>11090.7</v>
      </c>
      <c r="G1202" s="10">
        <v>16796.509999999998</v>
      </c>
      <c r="H1202" s="10">
        <v>0</v>
      </c>
      <c r="I1202" s="10">
        <v>9010.4</v>
      </c>
      <c r="J1202" s="10">
        <v>5905.8</v>
      </c>
      <c r="K1202" s="10">
        <v>12600</v>
      </c>
      <c r="L1202" s="10">
        <f t="shared" si="88"/>
        <v>55403.41</v>
      </c>
    </row>
    <row r="1203" spans="1:12" ht="13" hidden="1" x14ac:dyDescent="0.15">
      <c r="A1203" s="46" t="s">
        <v>95</v>
      </c>
      <c r="B1203" s="10">
        <v>0</v>
      </c>
      <c r="C1203" s="10">
        <v>0</v>
      </c>
      <c r="D1203" s="10">
        <v>0</v>
      </c>
      <c r="E1203" s="10">
        <v>201.92</v>
      </c>
      <c r="F1203" s="10">
        <v>868.74</v>
      </c>
      <c r="G1203" s="10">
        <v>270.29000000000002</v>
      </c>
      <c r="H1203" s="10">
        <v>691.91</v>
      </c>
      <c r="I1203" s="10">
        <v>249.25</v>
      </c>
      <c r="J1203" s="10">
        <v>688.95</v>
      </c>
      <c r="K1203" s="10">
        <v>166.53</v>
      </c>
      <c r="L1203" s="10">
        <f t="shared" si="88"/>
        <v>3137.5900000000006</v>
      </c>
    </row>
    <row r="1204" spans="1:12" ht="13" hidden="1" x14ac:dyDescent="0.15">
      <c r="A1204" s="46" t="s">
        <v>94</v>
      </c>
      <c r="B1204" s="10">
        <v>0</v>
      </c>
      <c r="C1204" s="10">
        <v>0</v>
      </c>
      <c r="D1204" s="10">
        <v>0</v>
      </c>
      <c r="E1204" s="10">
        <v>0</v>
      </c>
      <c r="F1204" s="10">
        <v>2060.73</v>
      </c>
      <c r="G1204" s="10">
        <v>-1874.35</v>
      </c>
      <c r="H1204" s="10">
        <v>0</v>
      </c>
      <c r="I1204" s="10">
        <v>0</v>
      </c>
      <c r="J1204" s="10">
        <v>0</v>
      </c>
      <c r="K1204" s="10">
        <v>1055.08</v>
      </c>
      <c r="L1204" s="10">
        <f t="shared" si="88"/>
        <v>1241.46</v>
      </c>
    </row>
    <row r="1205" spans="1:12" ht="13" hidden="1" x14ac:dyDescent="0.15">
      <c r="A1205" s="46" t="s">
        <v>93</v>
      </c>
      <c r="B1205" s="10">
        <v>0</v>
      </c>
      <c r="C1205" s="10">
        <v>0</v>
      </c>
      <c r="D1205" s="10">
        <v>0</v>
      </c>
      <c r="E1205" s="10">
        <v>168.95</v>
      </c>
      <c r="F1205" s="10">
        <v>4429.04</v>
      </c>
      <c r="G1205" s="10">
        <v>4269.55</v>
      </c>
      <c r="H1205" s="10">
        <v>1531.37</v>
      </c>
      <c r="I1205" s="10">
        <v>7148.5</v>
      </c>
      <c r="J1205" s="10">
        <v>1474.4</v>
      </c>
      <c r="K1205" s="10">
        <v>1852.08</v>
      </c>
      <c r="L1205" s="10">
        <f t="shared" si="88"/>
        <v>20873.89</v>
      </c>
    </row>
    <row r="1206" spans="1:12" ht="13" hidden="1" x14ac:dyDescent="0.15">
      <c r="A1206" s="46" t="s">
        <v>91</v>
      </c>
      <c r="B1206" s="10">
        <v>0</v>
      </c>
      <c r="C1206" s="10">
        <v>0</v>
      </c>
      <c r="D1206" s="10">
        <v>0</v>
      </c>
      <c r="E1206" s="10">
        <v>56.82</v>
      </c>
      <c r="F1206" s="10">
        <v>1177.3900000000001</v>
      </c>
      <c r="G1206" s="10">
        <v>4052.03</v>
      </c>
      <c r="H1206" s="10">
        <v>1049.04</v>
      </c>
      <c r="I1206" s="10">
        <v>2693.21</v>
      </c>
      <c r="J1206" s="10">
        <v>2577.2399999999998</v>
      </c>
      <c r="K1206" s="10">
        <v>302.22000000000003</v>
      </c>
      <c r="L1206" s="10">
        <f t="shared" si="88"/>
        <v>11907.949999999999</v>
      </c>
    </row>
    <row r="1207" spans="1:12" ht="13" hidden="1" x14ac:dyDescent="0.15">
      <c r="A1207" s="46" t="s">
        <v>90</v>
      </c>
      <c r="B1207" s="10">
        <v>0</v>
      </c>
      <c r="C1207" s="10">
        <v>0</v>
      </c>
      <c r="D1207" s="10">
        <v>0</v>
      </c>
      <c r="E1207" s="10">
        <v>2384.6</v>
      </c>
      <c r="F1207" s="10">
        <v>5792.92</v>
      </c>
      <c r="G1207" s="10">
        <v>5039.16</v>
      </c>
      <c r="H1207" s="10">
        <v>5140.83</v>
      </c>
      <c r="I1207" s="10">
        <v>8150.76</v>
      </c>
      <c r="J1207" s="10">
        <v>2162.67</v>
      </c>
      <c r="K1207" s="10">
        <v>7746.17</v>
      </c>
      <c r="L1207" s="10">
        <f t="shared" si="88"/>
        <v>36417.11</v>
      </c>
    </row>
    <row r="1208" spans="1:12" ht="13" hidden="1" x14ac:dyDescent="0.15">
      <c r="A1208" s="46" t="s">
        <v>89</v>
      </c>
      <c r="B1208" s="10">
        <v>0</v>
      </c>
      <c r="C1208" s="10">
        <v>0</v>
      </c>
      <c r="D1208" s="10">
        <v>0</v>
      </c>
      <c r="E1208" s="10">
        <v>768.85</v>
      </c>
      <c r="F1208" s="10">
        <v>2880.12</v>
      </c>
      <c r="G1208" s="10">
        <v>48.43</v>
      </c>
      <c r="H1208" s="10">
        <v>-582.19000000000005</v>
      </c>
      <c r="I1208" s="10">
        <v>-5535.34</v>
      </c>
      <c r="J1208" s="10">
        <v>-710.2</v>
      </c>
      <c r="K1208" s="10">
        <v>-2862.78</v>
      </c>
      <c r="L1208" s="10">
        <f t="shared" si="88"/>
        <v>-5993.1100000000006</v>
      </c>
    </row>
    <row r="1209" spans="1:12" ht="13" hidden="1" x14ac:dyDescent="0.15">
      <c r="A1209" s="46" t="s">
        <v>88</v>
      </c>
      <c r="B1209" s="10">
        <v>0</v>
      </c>
      <c r="C1209" s="10">
        <v>0</v>
      </c>
      <c r="D1209" s="10">
        <v>0</v>
      </c>
      <c r="E1209" s="10">
        <v>2380.4499999999998</v>
      </c>
      <c r="F1209" s="10">
        <v>7240.22</v>
      </c>
      <c r="G1209" s="10">
        <v>7260.03</v>
      </c>
      <c r="H1209" s="10">
        <v>5917.33</v>
      </c>
      <c r="I1209" s="10">
        <v>5765.34</v>
      </c>
      <c r="J1209" s="10">
        <v>5655.22</v>
      </c>
      <c r="K1209" s="10">
        <v>4843.5</v>
      </c>
      <c r="L1209" s="10">
        <f t="shared" si="88"/>
        <v>39062.089999999997</v>
      </c>
    </row>
    <row r="1210" spans="1:12" ht="13" hidden="1" x14ac:dyDescent="0.15">
      <c r="A1210" s="46" t="s">
        <v>87</v>
      </c>
      <c r="B1210" s="10">
        <v>0</v>
      </c>
      <c r="C1210" s="10">
        <v>0</v>
      </c>
      <c r="D1210" s="10">
        <v>0</v>
      </c>
      <c r="E1210" s="10">
        <v>0</v>
      </c>
      <c r="F1210" s="10">
        <v>0</v>
      </c>
      <c r="G1210" s="10">
        <v>1782.44</v>
      </c>
      <c r="H1210" s="10">
        <v>1640.74</v>
      </c>
      <c r="I1210" s="10">
        <v>1576.75</v>
      </c>
      <c r="J1210" s="10">
        <v>1208.6600000000001</v>
      </c>
      <c r="K1210" s="10">
        <v>558.53</v>
      </c>
      <c r="L1210" s="10">
        <f t="shared" si="88"/>
        <v>6767.12</v>
      </c>
    </row>
    <row r="1211" spans="1:12" ht="13" hidden="1" x14ac:dyDescent="0.15">
      <c r="A1211" s="46" t="s">
        <v>86</v>
      </c>
      <c r="B1211" s="10">
        <v>0</v>
      </c>
      <c r="C1211" s="10">
        <v>0</v>
      </c>
      <c r="D1211" s="10">
        <v>0</v>
      </c>
      <c r="E1211" s="10">
        <v>1959.67</v>
      </c>
      <c r="F1211" s="10">
        <v>10434.11</v>
      </c>
      <c r="G1211" s="10">
        <v>10012.64</v>
      </c>
      <c r="H1211" s="10">
        <v>8849.3700000000008</v>
      </c>
      <c r="I1211" s="10">
        <v>8126.58</v>
      </c>
      <c r="J1211" s="10">
        <v>11233.68</v>
      </c>
      <c r="K1211" s="10">
        <v>8448.9599999999991</v>
      </c>
      <c r="L1211" s="10">
        <f t="shared" si="88"/>
        <v>59065.01</v>
      </c>
    </row>
    <row r="1212" spans="1:12" ht="13" hidden="1" x14ac:dyDescent="0.15">
      <c r="A1212" s="46" t="s">
        <v>85</v>
      </c>
      <c r="B1212" s="10">
        <v>0</v>
      </c>
      <c r="C1212" s="10">
        <v>0</v>
      </c>
      <c r="D1212" s="10">
        <v>0</v>
      </c>
      <c r="E1212" s="10">
        <v>7304.7</v>
      </c>
      <c r="F1212" s="10">
        <v>39457.86</v>
      </c>
      <c r="G1212" s="10">
        <v>33359.69</v>
      </c>
      <c r="H1212" s="10">
        <v>31289.53</v>
      </c>
      <c r="I1212" s="10">
        <v>31432.69</v>
      </c>
      <c r="J1212" s="10">
        <v>38293.199999999997</v>
      </c>
      <c r="K1212" s="10">
        <v>33461.32</v>
      </c>
      <c r="L1212" s="10">
        <f t="shared" si="88"/>
        <v>214598.99</v>
      </c>
    </row>
    <row r="1213" spans="1:12" ht="13" hidden="1" x14ac:dyDescent="0.15">
      <c r="A1213" s="46" t="s">
        <v>84</v>
      </c>
      <c r="B1213" s="10">
        <v>0</v>
      </c>
      <c r="C1213" s="10">
        <v>0</v>
      </c>
      <c r="D1213" s="10">
        <v>0</v>
      </c>
      <c r="E1213" s="10">
        <v>276.94</v>
      </c>
      <c r="F1213" s="10">
        <v>452.15</v>
      </c>
      <c r="G1213" s="10">
        <v>358.82</v>
      </c>
      <c r="H1213" s="10">
        <v>430.99</v>
      </c>
      <c r="I1213" s="10">
        <v>437.67</v>
      </c>
      <c r="J1213" s="10">
        <v>381.66</v>
      </c>
      <c r="K1213" s="10">
        <v>307.92</v>
      </c>
      <c r="L1213" s="10">
        <f t="shared" si="88"/>
        <v>2646.15</v>
      </c>
    </row>
    <row r="1214" spans="1:12" ht="13" hidden="1" x14ac:dyDescent="0.15">
      <c r="A1214" s="46" t="s">
        <v>83</v>
      </c>
      <c r="B1214" s="10">
        <v>0</v>
      </c>
      <c r="C1214" s="10">
        <v>0</v>
      </c>
      <c r="D1214" s="10">
        <v>0</v>
      </c>
      <c r="E1214" s="10">
        <v>43342.89</v>
      </c>
      <c r="F1214" s="10">
        <v>75911.64</v>
      </c>
      <c r="G1214" s="10">
        <v>78056.759999999995</v>
      </c>
      <c r="H1214" s="10">
        <v>72185.25</v>
      </c>
      <c r="I1214" s="10">
        <v>95358.19</v>
      </c>
      <c r="J1214" s="10">
        <v>65898.13</v>
      </c>
      <c r="K1214" s="10">
        <v>35112.28</v>
      </c>
      <c r="L1214" s="10">
        <f t="shared" si="88"/>
        <v>465865.14</v>
      </c>
    </row>
    <row r="1215" spans="1:12" ht="13" hidden="1" x14ac:dyDescent="0.15">
      <c r="A1215" s="46" t="s">
        <v>82</v>
      </c>
      <c r="B1215" s="10">
        <v>0</v>
      </c>
      <c r="C1215" s="10">
        <v>0</v>
      </c>
      <c r="D1215" s="10">
        <v>0</v>
      </c>
      <c r="E1215" s="10">
        <v>46961.63</v>
      </c>
      <c r="F1215" s="10">
        <v>82104.179999999993</v>
      </c>
      <c r="G1215" s="10">
        <v>64441.98</v>
      </c>
      <c r="H1215" s="10">
        <v>72240.97</v>
      </c>
      <c r="I1215" s="10">
        <v>78765.45</v>
      </c>
      <c r="J1215" s="10">
        <v>71694.34</v>
      </c>
      <c r="K1215" s="10">
        <v>41889.360000000001</v>
      </c>
      <c r="L1215" s="10">
        <f t="shared" si="88"/>
        <v>458097.91000000003</v>
      </c>
    </row>
    <row r="1216" spans="1:12" ht="13" hidden="1" x14ac:dyDescent="0.15">
      <c r="A1216" s="46" t="s">
        <v>81</v>
      </c>
      <c r="B1216" s="10">
        <v>0</v>
      </c>
      <c r="C1216" s="10">
        <v>0</v>
      </c>
      <c r="D1216" s="10">
        <v>0</v>
      </c>
      <c r="E1216" s="10">
        <v>3213.92</v>
      </c>
      <c r="F1216" s="10">
        <v>7612.01</v>
      </c>
      <c r="G1216" s="10">
        <v>4867.96</v>
      </c>
      <c r="H1216" s="10">
        <v>4944.92</v>
      </c>
      <c r="I1216" s="10">
        <v>5197.9799999999996</v>
      </c>
      <c r="J1216" s="10">
        <v>6375.15</v>
      </c>
      <c r="K1216" s="10">
        <v>4371.17</v>
      </c>
      <c r="L1216" s="10">
        <f t="shared" si="88"/>
        <v>36583.109999999993</v>
      </c>
    </row>
    <row r="1217" spans="1:12" ht="13" hidden="1" x14ac:dyDescent="0.15">
      <c r="A1217" s="46" t="s">
        <v>77</v>
      </c>
      <c r="B1217" s="10">
        <v>0</v>
      </c>
      <c r="C1217" s="10">
        <v>0</v>
      </c>
      <c r="D1217" s="10">
        <v>0</v>
      </c>
      <c r="E1217" s="10">
        <v>0</v>
      </c>
      <c r="F1217" s="10">
        <v>0</v>
      </c>
      <c r="G1217" s="10">
        <v>-24.17</v>
      </c>
      <c r="H1217" s="10">
        <v>0</v>
      </c>
      <c r="I1217" s="10">
        <v>0</v>
      </c>
      <c r="J1217" s="10">
        <v>0</v>
      </c>
      <c r="K1217" s="10">
        <v>0</v>
      </c>
      <c r="L1217" s="10">
        <f t="shared" si="88"/>
        <v>-24.17</v>
      </c>
    </row>
    <row r="1218" spans="1:12" ht="13" hidden="1" x14ac:dyDescent="0.15">
      <c r="A1218" s="46" t="s">
        <v>218</v>
      </c>
      <c r="B1218" s="10">
        <v>0</v>
      </c>
      <c r="C1218" s="10">
        <v>0</v>
      </c>
      <c r="D1218" s="10">
        <v>0</v>
      </c>
      <c r="E1218" s="10">
        <v>0</v>
      </c>
      <c r="F1218" s="10">
        <v>6171.41</v>
      </c>
      <c r="G1218" s="10">
        <v>11043.96</v>
      </c>
      <c r="H1218" s="10">
        <v>15141.05</v>
      </c>
      <c r="I1218" s="10">
        <v>20555.36</v>
      </c>
      <c r="J1218" s="10">
        <v>27692.61</v>
      </c>
      <c r="K1218" s="10">
        <v>19813.759999999998</v>
      </c>
      <c r="L1218" s="10">
        <f t="shared" si="88"/>
        <v>100418.15</v>
      </c>
    </row>
    <row r="1219" spans="1:12" ht="13" hidden="1" x14ac:dyDescent="0.15">
      <c r="A1219" s="46" t="s">
        <v>76</v>
      </c>
      <c r="B1219" s="10">
        <v>0</v>
      </c>
      <c r="C1219" s="10">
        <v>0</v>
      </c>
      <c r="D1219" s="10">
        <v>0</v>
      </c>
      <c r="E1219" s="10">
        <v>0</v>
      </c>
      <c r="F1219" s="10">
        <v>22756.42</v>
      </c>
      <c r="G1219" s="10">
        <v>0</v>
      </c>
      <c r="H1219" s="10">
        <v>0</v>
      </c>
      <c r="I1219" s="10">
        <v>2115.39</v>
      </c>
      <c r="J1219" s="10">
        <v>2980.77</v>
      </c>
      <c r="K1219" s="10">
        <v>0</v>
      </c>
      <c r="L1219" s="10">
        <f t="shared" si="88"/>
        <v>27852.579999999998</v>
      </c>
    </row>
    <row r="1220" spans="1:12" ht="13" hidden="1" x14ac:dyDescent="0.15">
      <c r="A1220" s="46" t="s">
        <v>75</v>
      </c>
      <c r="B1220" s="10">
        <v>0</v>
      </c>
      <c r="C1220" s="10">
        <v>0</v>
      </c>
      <c r="D1220" s="10">
        <v>0</v>
      </c>
      <c r="E1220" s="10">
        <v>248169.8</v>
      </c>
      <c r="F1220" s="10">
        <v>84158.59</v>
      </c>
      <c r="G1220" s="10">
        <v>67031.63</v>
      </c>
      <c r="H1220" s="10">
        <v>98320.69</v>
      </c>
      <c r="I1220" s="10">
        <v>83606.080000000002</v>
      </c>
      <c r="J1220" s="10">
        <v>71311.95</v>
      </c>
      <c r="K1220" s="10">
        <v>-42851.91</v>
      </c>
      <c r="L1220" s="10">
        <f t="shared" si="88"/>
        <v>609746.82999999996</v>
      </c>
    </row>
    <row r="1221" spans="1:12" ht="13" hidden="1" x14ac:dyDescent="0.15">
      <c r="A1221" s="46" t="s">
        <v>73</v>
      </c>
      <c r="B1221" s="10">
        <v>0</v>
      </c>
      <c r="C1221" s="10">
        <v>0</v>
      </c>
      <c r="D1221" s="10">
        <v>0</v>
      </c>
      <c r="E1221" s="10">
        <v>10270.41</v>
      </c>
      <c r="F1221" s="10">
        <v>22643.15</v>
      </c>
      <c r="G1221" s="10">
        <v>-1886.57</v>
      </c>
      <c r="H1221" s="10">
        <v>494.1</v>
      </c>
      <c r="I1221" s="10">
        <v>-3616.98</v>
      </c>
      <c r="J1221" s="10">
        <v>6774.89</v>
      </c>
      <c r="K1221" s="10">
        <v>-6559.89</v>
      </c>
      <c r="L1221" s="10">
        <f t="shared" si="88"/>
        <v>28119.11</v>
      </c>
    </row>
    <row r="1222" spans="1:12" ht="13" hidden="1" x14ac:dyDescent="0.15">
      <c r="A1222" s="46" t="s">
        <v>72</v>
      </c>
      <c r="B1222" s="10">
        <v>0</v>
      </c>
      <c r="C1222" s="10">
        <v>0</v>
      </c>
      <c r="D1222" s="10">
        <v>0</v>
      </c>
      <c r="E1222" s="10">
        <v>0</v>
      </c>
      <c r="F1222" s="10">
        <v>262.33999999999997</v>
      </c>
      <c r="G1222" s="10">
        <v>0</v>
      </c>
      <c r="H1222" s="10">
        <v>0</v>
      </c>
      <c r="I1222" s="10">
        <v>0</v>
      </c>
      <c r="J1222" s="10">
        <v>0</v>
      </c>
      <c r="K1222" s="10">
        <v>0</v>
      </c>
      <c r="L1222" s="10">
        <f t="shared" si="88"/>
        <v>262.33999999999997</v>
      </c>
    </row>
    <row r="1223" spans="1:12" ht="13" hidden="1" x14ac:dyDescent="0.15">
      <c r="A1223" s="46" t="s">
        <v>71</v>
      </c>
      <c r="B1223" s="10">
        <v>0</v>
      </c>
      <c r="C1223" s="10">
        <v>0</v>
      </c>
      <c r="D1223" s="10">
        <v>0</v>
      </c>
      <c r="E1223" s="10">
        <v>202413.75</v>
      </c>
      <c r="F1223" s="10">
        <v>480009.75</v>
      </c>
      <c r="G1223" s="10">
        <v>440791.06</v>
      </c>
      <c r="H1223" s="10">
        <v>434108.11</v>
      </c>
      <c r="I1223" s="10">
        <v>429987.84000000003</v>
      </c>
      <c r="J1223" s="10">
        <v>418804.69</v>
      </c>
      <c r="K1223" s="10">
        <v>246594.95</v>
      </c>
      <c r="L1223" s="10">
        <f t="shared" si="88"/>
        <v>2652710.1500000004</v>
      </c>
    </row>
    <row r="1224" spans="1:12" ht="13" hidden="1" x14ac:dyDescent="0.15">
      <c r="A1224" s="47" t="s">
        <v>262</v>
      </c>
      <c r="B1224" s="16">
        <f t="shared" ref="B1224:L1224" si="89">SUM(B1181:B1223)</f>
        <v>0</v>
      </c>
      <c r="C1224" s="16">
        <f t="shared" si="89"/>
        <v>0</v>
      </c>
      <c r="D1224" s="16">
        <f t="shared" si="89"/>
        <v>0</v>
      </c>
      <c r="E1224" s="16">
        <f t="shared" si="89"/>
        <v>688942.19</v>
      </c>
      <c r="F1224" s="16">
        <f t="shared" si="89"/>
        <v>1127567.27</v>
      </c>
      <c r="G1224" s="16">
        <f t="shared" si="89"/>
        <v>986195.9700000002</v>
      </c>
      <c r="H1224" s="16">
        <f t="shared" si="89"/>
        <v>992747.35999999987</v>
      </c>
      <c r="I1224" s="16">
        <f t="shared" si="89"/>
        <v>1008882.52</v>
      </c>
      <c r="J1224" s="16">
        <f t="shared" si="89"/>
        <v>977541.08000000007</v>
      </c>
      <c r="K1224" s="16">
        <f t="shared" si="89"/>
        <v>500022.30999999994</v>
      </c>
      <c r="L1224" s="16">
        <f t="shared" si="89"/>
        <v>6281898.7000000002</v>
      </c>
    </row>
    <row r="1225" spans="1:12" ht="13" hidden="1" x14ac:dyDescent="0.15">
      <c r="A1225" s="45" t="s">
        <v>263</v>
      </c>
      <c r="B1225" s="7"/>
      <c r="C1225" s="7"/>
      <c r="D1225" s="7"/>
      <c r="E1225" s="7"/>
      <c r="F1225" s="7"/>
      <c r="G1225" s="7"/>
      <c r="H1225" s="7"/>
      <c r="I1225" s="7"/>
      <c r="J1225" s="7"/>
      <c r="K1225" s="7"/>
      <c r="L1225" s="7"/>
    </row>
    <row r="1226" spans="1:12" ht="13" hidden="1" x14ac:dyDescent="0.15">
      <c r="A1226" s="46" t="s">
        <v>129</v>
      </c>
      <c r="B1226" s="10">
        <v>0</v>
      </c>
      <c r="C1226" s="10">
        <v>0</v>
      </c>
      <c r="D1226" s="10">
        <v>0</v>
      </c>
      <c r="E1226" s="10">
        <v>70739.12</v>
      </c>
      <c r="F1226" s="10">
        <v>75674.02</v>
      </c>
      <c r="G1226" s="10">
        <v>103745.19</v>
      </c>
      <c r="H1226" s="10">
        <v>94814.720000000001</v>
      </c>
      <c r="I1226" s="10">
        <v>98761.22</v>
      </c>
      <c r="J1226" s="10">
        <v>106709.39</v>
      </c>
      <c r="K1226" s="10">
        <v>79200.899999999994</v>
      </c>
      <c r="L1226" s="10">
        <f t="shared" ref="L1226:L1264" si="90">SUM(B1226:K1226)</f>
        <v>629644.56000000006</v>
      </c>
    </row>
    <row r="1227" spans="1:12" ht="13" hidden="1" x14ac:dyDescent="0.15">
      <c r="A1227" s="46" t="s">
        <v>127</v>
      </c>
      <c r="B1227" s="10">
        <v>0</v>
      </c>
      <c r="C1227" s="10">
        <v>0</v>
      </c>
      <c r="D1227" s="10">
        <v>0</v>
      </c>
      <c r="E1227" s="10">
        <v>20504.009999999998</v>
      </c>
      <c r="F1227" s="10">
        <v>34620.629999999997</v>
      </c>
      <c r="G1227" s="10">
        <v>27398.95</v>
      </c>
      <c r="H1227" s="10">
        <v>21924.36</v>
      </c>
      <c r="I1227" s="10">
        <v>32620.23</v>
      </c>
      <c r="J1227" s="10">
        <v>35157.79</v>
      </c>
      <c r="K1227" s="10">
        <v>20043.53</v>
      </c>
      <c r="L1227" s="10">
        <f t="shared" si="90"/>
        <v>192269.5</v>
      </c>
    </row>
    <row r="1228" spans="1:12" ht="13" hidden="1" x14ac:dyDescent="0.15">
      <c r="A1228" s="46" t="s">
        <v>126</v>
      </c>
      <c r="B1228" s="10">
        <v>0</v>
      </c>
      <c r="C1228" s="10">
        <v>0</v>
      </c>
      <c r="D1228" s="10">
        <v>0</v>
      </c>
      <c r="E1228" s="10">
        <v>25781.16</v>
      </c>
      <c r="F1228" s="10">
        <v>29702.29</v>
      </c>
      <c r="G1228" s="10">
        <v>16132.26</v>
      </c>
      <c r="H1228" s="10">
        <v>15928.19</v>
      </c>
      <c r="I1228" s="10">
        <v>10839.63</v>
      </c>
      <c r="J1228" s="10">
        <v>17424.060000000001</v>
      </c>
      <c r="K1228" s="10">
        <v>3711.65</v>
      </c>
      <c r="L1228" s="10">
        <f t="shared" si="90"/>
        <v>119519.23999999999</v>
      </c>
    </row>
    <row r="1229" spans="1:12" ht="13" hidden="1" x14ac:dyDescent="0.15">
      <c r="A1229" s="46" t="s">
        <v>125</v>
      </c>
      <c r="B1229" s="10">
        <v>0</v>
      </c>
      <c r="C1229" s="10">
        <v>0</v>
      </c>
      <c r="D1229" s="10">
        <v>0</v>
      </c>
      <c r="E1229" s="10">
        <v>3097.34</v>
      </c>
      <c r="F1229" s="10">
        <v>8581.15</v>
      </c>
      <c r="G1229" s="10">
        <v>8024.14</v>
      </c>
      <c r="H1229" s="10">
        <v>12459.49</v>
      </c>
      <c r="I1229" s="10">
        <v>11157.75</v>
      </c>
      <c r="J1229" s="10">
        <v>29936.080000000002</v>
      </c>
      <c r="K1229" s="10">
        <v>7664.69</v>
      </c>
      <c r="L1229" s="10">
        <f t="shared" si="90"/>
        <v>80920.640000000014</v>
      </c>
    </row>
    <row r="1230" spans="1:12" ht="13" hidden="1" x14ac:dyDescent="0.15">
      <c r="A1230" s="46" t="s">
        <v>124</v>
      </c>
      <c r="B1230" s="10">
        <v>0</v>
      </c>
      <c r="C1230" s="10">
        <v>0</v>
      </c>
      <c r="D1230" s="10">
        <v>0</v>
      </c>
      <c r="E1230" s="10">
        <v>699.75</v>
      </c>
      <c r="F1230" s="10">
        <v>1399.5</v>
      </c>
      <c r="G1230" s="10">
        <v>0</v>
      </c>
      <c r="H1230" s="10">
        <v>592.26</v>
      </c>
      <c r="I1230" s="10">
        <v>1764.74</v>
      </c>
      <c r="J1230" s="10">
        <v>0</v>
      </c>
      <c r="K1230" s="10">
        <v>0</v>
      </c>
      <c r="L1230" s="10">
        <f t="shared" si="90"/>
        <v>4456.25</v>
      </c>
    </row>
    <row r="1231" spans="1:12" ht="13" hidden="1" x14ac:dyDescent="0.15">
      <c r="A1231" s="46" t="s">
        <v>123</v>
      </c>
      <c r="B1231" s="10">
        <v>0</v>
      </c>
      <c r="C1231" s="10">
        <v>0</v>
      </c>
      <c r="D1231" s="10">
        <v>0</v>
      </c>
      <c r="E1231" s="10">
        <v>6408.33</v>
      </c>
      <c r="F1231" s="10">
        <v>23262.71</v>
      </c>
      <c r="G1231" s="10">
        <v>22781.43</v>
      </c>
      <c r="H1231" s="10">
        <v>24119.84</v>
      </c>
      <c r="I1231" s="10">
        <v>21790.74</v>
      </c>
      <c r="J1231" s="10">
        <v>18170.580000000002</v>
      </c>
      <c r="K1231" s="10">
        <v>12769.72</v>
      </c>
      <c r="L1231" s="10">
        <f t="shared" si="90"/>
        <v>129303.35</v>
      </c>
    </row>
    <row r="1232" spans="1:12" ht="13" hidden="1" x14ac:dyDescent="0.15">
      <c r="A1232" s="46" t="s">
        <v>120</v>
      </c>
      <c r="B1232" s="10">
        <v>0</v>
      </c>
      <c r="C1232" s="10">
        <v>0</v>
      </c>
      <c r="D1232" s="10">
        <v>0</v>
      </c>
      <c r="E1232" s="10">
        <v>514.02</v>
      </c>
      <c r="F1232" s="10">
        <v>970.06</v>
      </c>
      <c r="G1232" s="10">
        <v>1739.51</v>
      </c>
      <c r="H1232" s="10">
        <v>1124.55</v>
      </c>
      <c r="I1232" s="10">
        <v>986.34</v>
      </c>
      <c r="J1232" s="10">
        <v>1100.44</v>
      </c>
      <c r="K1232" s="10">
        <v>2528.0300000000002</v>
      </c>
      <c r="L1232" s="10">
        <f t="shared" si="90"/>
        <v>8962.9500000000007</v>
      </c>
    </row>
    <row r="1233" spans="1:12" ht="13" hidden="1" x14ac:dyDescent="0.15">
      <c r="A1233" s="46" t="s">
        <v>107</v>
      </c>
      <c r="B1233" s="10">
        <v>0</v>
      </c>
      <c r="C1233" s="10">
        <v>0</v>
      </c>
      <c r="D1233" s="10">
        <v>0</v>
      </c>
      <c r="E1233" s="10">
        <v>362.28</v>
      </c>
      <c r="F1233" s="10">
        <v>2346.81</v>
      </c>
      <c r="G1233" s="10">
        <v>1895.12</v>
      </c>
      <c r="H1233" s="10">
        <v>2260.7800000000002</v>
      </c>
      <c r="I1233" s="10">
        <v>4737.5600000000004</v>
      </c>
      <c r="J1233" s="10">
        <v>4511.34</v>
      </c>
      <c r="K1233" s="10">
        <v>2057.27</v>
      </c>
      <c r="L1233" s="10">
        <f t="shared" si="90"/>
        <v>18171.16</v>
      </c>
    </row>
    <row r="1234" spans="1:12" ht="13" hidden="1" x14ac:dyDescent="0.15">
      <c r="A1234" s="46" t="s">
        <v>106</v>
      </c>
      <c r="B1234" s="10">
        <v>0</v>
      </c>
      <c r="C1234" s="10">
        <v>0</v>
      </c>
      <c r="D1234" s="10">
        <v>0</v>
      </c>
      <c r="E1234" s="10">
        <v>0</v>
      </c>
      <c r="F1234" s="10">
        <v>190.69</v>
      </c>
      <c r="G1234" s="10">
        <v>140.18</v>
      </c>
      <c r="H1234" s="10">
        <v>146.35</v>
      </c>
      <c r="I1234" s="10">
        <v>110.83</v>
      </c>
      <c r="J1234" s="10">
        <v>0</v>
      </c>
      <c r="K1234" s="10">
        <v>0</v>
      </c>
      <c r="L1234" s="10">
        <f t="shared" si="90"/>
        <v>588.05000000000007</v>
      </c>
    </row>
    <row r="1235" spans="1:12" ht="13" hidden="1" x14ac:dyDescent="0.15">
      <c r="A1235" s="46" t="s">
        <v>105</v>
      </c>
      <c r="B1235" s="10">
        <v>0</v>
      </c>
      <c r="C1235" s="10">
        <v>0</v>
      </c>
      <c r="D1235" s="10">
        <v>0</v>
      </c>
      <c r="E1235" s="10">
        <v>0</v>
      </c>
      <c r="F1235" s="10">
        <v>0</v>
      </c>
      <c r="G1235" s="10">
        <v>0</v>
      </c>
      <c r="H1235" s="10">
        <v>0</v>
      </c>
      <c r="I1235" s="10">
        <v>0</v>
      </c>
      <c r="J1235" s="10">
        <v>0</v>
      </c>
      <c r="K1235" s="10">
        <v>2983.76</v>
      </c>
      <c r="L1235" s="10">
        <f t="shared" si="90"/>
        <v>2983.76</v>
      </c>
    </row>
    <row r="1236" spans="1:12" ht="13" hidden="1" x14ac:dyDescent="0.15">
      <c r="A1236" s="46" t="s">
        <v>103</v>
      </c>
      <c r="B1236" s="10">
        <v>0</v>
      </c>
      <c r="C1236" s="10">
        <v>0</v>
      </c>
      <c r="D1236" s="10">
        <v>0</v>
      </c>
      <c r="E1236" s="10">
        <v>36.619999999999997</v>
      </c>
      <c r="F1236" s="10">
        <v>-36.619999999999997</v>
      </c>
      <c r="G1236" s="10">
        <v>0</v>
      </c>
      <c r="H1236" s="10">
        <v>20.5</v>
      </c>
      <c r="I1236" s="10">
        <v>47.18</v>
      </c>
      <c r="J1236" s="10">
        <v>10.44</v>
      </c>
      <c r="K1236" s="10">
        <v>0</v>
      </c>
      <c r="L1236" s="10">
        <f t="shared" si="90"/>
        <v>78.12</v>
      </c>
    </row>
    <row r="1237" spans="1:12" ht="13" hidden="1" x14ac:dyDescent="0.15">
      <c r="A1237" s="46" t="s">
        <v>102</v>
      </c>
      <c r="B1237" s="10">
        <v>0</v>
      </c>
      <c r="C1237" s="10">
        <v>0</v>
      </c>
      <c r="D1237" s="10">
        <v>0</v>
      </c>
      <c r="E1237" s="10">
        <v>0</v>
      </c>
      <c r="F1237" s="10">
        <v>7882.31</v>
      </c>
      <c r="G1237" s="10">
        <v>6066.95</v>
      </c>
      <c r="H1237" s="10">
        <v>8919.27</v>
      </c>
      <c r="I1237" s="10">
        <v>19020.580000000002</v>
      </c>
      <c r="J1237" s="10">
        <v>0</v>
      </c>
      <c r="K1237" s="10">
        <v>0</v>
      </c>
      <c r="L1237" s="10">
        <f t="shared" si="90"/>
        <v>41889.11</v>
      </c>
    </row>
    <row r="1238" spans="1:12" ht="13" hidden="1" x14ac:dyDescent="0.15">
      <c r="A1238" s="46" t="s">
        <v>101</v>
      </c>
      <c r="B1238" s="10">
        <v>0</v>
      </c>
      <c r="C1238" s="10">
        <v>0</v>
      </c>
      <c r="D1238" s="10">
        <v>0</v>
      </c>
      <c r="E1238" s="10">
        <v>0</v>
      </c>
      <c r="F1238" s="10">
        <v>0</v>
      </c>
      <c r="G1238" s="10">
        <v>0</v>
      </c>
      <c r="H1238" s="10">
        <v>0</v>
      </c>
      <c r="I1238" s="10">
        <v>825</v>
      </c>
      <c r="J1238" s="10">
        <v>0</v>
      </c>
      <c r="K1238" s="10">
        <v>0</v>
      </c>
      <c r="L1238" s="10">
        <f t="shared" si="90"/>
        <v>825</v>
      </c>
    </row>
    <row r="1239" spans="1:12" ht="13" hidden="1" x14ac:dyDescent="0.15">
      <c r="A1239" s="46" t="s">
        <v>100</v>
      </c>
      <c r="B1239" s="10">
        <v>0</v>
      </c>
      <c r="C1239" s="10">
        <v>0</v>
      </c>
      <c r="D1239" s="10">
        <v>0</v>
      </c>
      <c r="E1239" s="10">
        <v>0</v>
      </c>
      <c r="F1239" s="10">
        <v>62.93</v>
      </c>
      <c r="G1239" s="10">
        <v>312.3</v>
      </c>
      <c r="H1239" s="10">
        <v>0</v>
      </c>
      <c r="I1239" s="10">
        <v>141.34</v>
      </c>
      <c r="J1239" s="10">
        <v>251.69</v>
      </c>
      <c r="K1239" s="10">
        <v>-183.45</v>
      </c>
      <c r="L1239" s="10">
        <f t="shared" si="90"/>
        <v>584.80999999999995</v>
      </c>
    </row>
    <row r="1240" spans="1:12" ht="13" hidden="1" x14ac:dyDescent="0.15">
      <c r="A1240" s="46" t="s">
        <v>201</v>
      </c>
      <c r="B1240" s="10">
        <v>0</v>
      </c>
      <c r="C1240" s="10">
        <v>0</v>
      </c>
      <c r="D1240" s="10">
        <v>0</v>
      </c>
      <c r="E1240" s="10">
        <v>0</v>
      </c>
      <c r="F1240" s="10">
        <v>0</v>
      </c>
      <c r="G1240" s="10">
        <v>0</v>
      </c>
      <c r="H1240" s="10">
        <v>191.98</v>
      </c>
      <c r="I1240" s="10">
        <v>-191.98</v>
      </c>
      <c r="J1240" s="10">
        <v>0</v>
      </c>
      <c r="K1240" s="10">
        <v>0</v>
      </c>
      <c r="L1240" s="10">
        <f t="shared" si="90"/>
        <v>0</v>
      </c>
    </row>
    <row r="1241" spans="1:12" ht="13" hidden="1" x14ac:dyDescent="0.15">
      <c r="A1241" s="46" t="s">
        <v>99</v>
      </c>
      <c r="B1241" s="10">
        <v>0</v>
      </c>
      <c r="C1241" s="10">
        <v>0</v>
      </c>
      <c r="D1241" s="10">
        <v>0</v>
      </c>
      <c r="E1241" s="10">
        <v>686.84</v>
      </c>
      <c r="F1241" s="10">
        <v>911.66</v>
      </c>
      <c r="G1241" s="10">
        <v>661.83</v>
      </c>
      <c r="H1241" s="10">
        <v>890.01</v>
      </c>
      <c r="I1241" s="10">
        <v>2004.69</v>
      </c>
      <c r="J1241" s="10">
        <v>2323.8000000000002</v>
      </c>
      <c r="K1241" s="10">
        <v>358.8</v>
      </c>
      <c r="L1241" s="10">
        <f t="shared" si="90"/>
        <v>7837.630000000001</v>
      </c>
    </row>
    <row r="1242" spans="1:12" ht="13" hidden="1" x14ac:dyDescent="0.15">
      <c r="A1242" s="46" t="s">
        <v>132</v>
      </c>
      <c r="B1242" s="10">
        <v>0</v>
      </c>
      <c r="C1242" s="10">
        <v>0</v>
      </c>
      <c r="D1242" s="10">
        <v>0</v>
      </c>
      <c r="E1242" s="10">
        <v>0</v>
      </c>
      <c r="F1242" s="10">
        <v>0</v>
      </c>
      <c r="G1242" s="10">
        <v>0</v>
      </c>
      <c r="H1242" s="10">
        <v>129.57</v>
      </c>
      <c r="I1242" s="10">
        <v>2574.5300000000002</v>
      </c>
      <c r="J1242" s="10">
        <v>1410.45</v>
      </c>
      <c r="K1242" s="10">
        <v>1769.03</v>
      </c>
      <c r="L1242" s="10">
        <f t="shared" si="90"/>
        <v>5883.58</v>
      </c>
    </row>
    <row r="1243" spans="1:12" ht="13" hidden="1" x14ac:dyDescent="0.15">
      <c r="A1243" s="46" t="s">
        <v>98</v>
      </c>
      <c r="B1243" s="10">
        <v>0</v>
      </c>
      <c r="C1243" s="10">
        <v>0</v>
      </c>
      <c r="D1243" s="10">
        <v>0</v>
      </c>
      <c r="E1243" s="10">
        <v>0</v>
      </c>
      <c r="F1243" s="10">
        <v>0</v>
      </c>
      <c r="G1243" s="10">
        <v>0</v>
      </c>
      <c r="H1243" s="10">
        <v>0</v>
      </c>
      <c r="I1243" s="10">
        <v>11.54</v>
      </c>
      <c r="J1243" s="10">
        <v>0</v>
      </c>
      <c r="K1243" s="10">
        <v>0</v>
      </c>
      <c r="L1243" s="10">
        <f t="shared" si="90"/>
        <v>11.54</v>
      </c>
    </row>
    <row r="1244" spans="1:12" ht="13" hidden="1" x14ac:dyDescent="0.15">
      <c r="A1244" s="46" t="s">
        <v>96</v>
      </c>
      <c r="B1244" s="10">
        <v>0</v>
      </c>
      <c r="C1244" s="10">
        <v>0</v>
      </c>
      <c r="D1244" s="10">
        <v>0</v>
      </c>
      <c r="E1244" s="10">
        <v>0</v>
      </c>
      <c r="F1244" s="10">
        <v>0</v>
      </c>
      <c r="G1244" s="10">
        <v>8385</v>
      </c>
      <c r="H1244" s="10">
        <v>0</v>
      </c>
      <c r="I1244" s="10">
        <v>0</v>
      </c>
      <c r="J1244" s="10">
        <v>0</v>
      </c>
      <c r="K1244" s="10">
        <v>0</v>
      </c>
      <c r="L1244" s="10">
        <f t="shared" si="90"/>
        <v>8385</v>
      </c>
    </row>
    <row r="1245" spans="1:12" ht="13" hidden="1" x14ac:dyDescent="0.15">
      <c r="A1245" s="46" t="s">
        <v>95</v>
      </c>
      <c r="B1245" s="10">
        <v>0</v>
      </c>
      <c r="C1245" s="10">
        <v>0</v>
      </c>
      <c r="D1245" s="10">
        <v>0</v>
      </c>
      <c r="E1245" s="10">
        <v>0</v>
      </c>
      <c r="F1245" s="10">
        <v>0</v>
      </c>
      <c r="G1245" s="10">
        <v>497.85</v>
      </c>
      <c r="H1245" s="10">
        <v>785.68</v>
      </c>
      <c r="I1245" s="10">
        <v>1196.3</v>
      </c>
      <c r="J1245" s="10">
        <v>1249.6099999999999</v>
      </c>
      <c r="K1245" s="10">
        <v>82.28</v>
      </c>
      <c r="L1245" s="10">
        <f t="shared" si="90"/>
        <v>3811.72</v>
      </c>
    </row>
    <row r="1246" spans="1:12" ht="13" hidden="1" x14ac:dyDescent="0.15">
      <c r="A1246" s="46" t="s">
        <v>94</v>
      </c>
      <c r="B1246" s="10">
        <v>0</v>
      </c>
      <c r="C1246" s="10">
        <v>0</v>
      </c>
      <c r="D1246" s="10">
        <v>0</v>
      </c>
      <c r="E1246" s="10">
        <v>932.18</v>
      </c>
      <c r="F1246" s="10">
        <v>4479.46</v>
      </c>
      <c r="G1246" s="10">
        <v>-2620.3200000000002</v>
      </c>
      <c r="H1246" s="10">
        <v>6662.68</v>
      </c>
      <c r="I1246" s="10">
        <v>2801.19</v>
      </c>
      <c r="J1246" s="10">
        <v>2217.17</v>
      </c>
      <c r="K1246" s="10">
        <v>1239.49</v>
      </c>
      <c r="L1246" s="10">
        <f t="shared" si="90"/>
        <v>15711.85</v>
      </c>
    </row>
    <row r="1247" spans="1:12" ht="13" hidden="1" x14ac:dyDescent="0.15">
      <c r="A1247" s="46" t="s">
        <v>93</v>
      </c>
      <c r="B1247" s="10">
        <v>0</v>
      </c>
      <c r="C1247" s="10">
        <v>0</v>
      </c>
      <c r="D1247" s="10">
        <v>0</v>
      </c>
      <c r="E1247" s="10">
        <v>173</v>
      </c>
      <c r="F1247" s="10">
        <v>3795.58</v>
      </c>
      <c r="G1247" s="10">
        <v>10894.82</v>
      </c>
      <c r="H1247" s="10">
        <v>2781.77</v>
      </c>
      <c r="I1247" s="10">
        <v>8619.92</v>
      </c>
      <c r="J1247" s="10">
        <v>3760.2</v>
      </c>
      <c r="K1247" s="10">
        <v>3111.36</v>
      </c>
      <c r="L1247" s="10">
        <f t="shared" si="90"/>
        <v>33136.649999999994</v>
      </c>
    </row>
    <row r="1248" spans="1:12" ht="13" hidden="1" x14ac:dyDescent="0.15">
      <c r="A1248" s="46" t="s">
        <v>91</v>
      </c>
      <c r="B1248" s="10">
        <v>0</v>
      </c>
      <c r="C1248" s="10">
        <v>0</v>
      </c>
      <c r="D1248" s="10">
        <v>0</v>
      </c>
      <c r="E1248" s="10">
        <v>559.54</v>
      </c>
      <c r="F1248" s="10">
        <v>683.11</v>
      </c>
      <c r="G1248" s="10">
        <v>13232.65</v>
      </c>
      <c r="H1248" s="10">
        <v>1810.49</v>
      </c>
      <c r="I1248" s="10">
        <v>10380.06</v>
      </c>
      <c r="J1248" s="10">
        <v>13519.79</v>
      </c>
      <c r="K1248" s="10">
        <v>6071.25</v>
      </c>
      <c r="L1248" s="10">
        <f t="shared" si="90"/>
        <v>46256.89</v>
      </c>
    </row>
    <row r="1249" spans="1:12" ht="13" hidden="1" x14ac:dyDescent="0.15">
      <c r="A1249" s="46" t="s">
        <v>90</v>
      </c>
      <c r="B1249" s="10">
        <v>0</v>
      </c>
      <c r="C1249" s="10">
        <v>0</v>
      </c>
      <c r="D1249" s="10">
        <v>0</v>
      </c>
      <c r="E1249" s="10">
        <v>1949.18</v>
      </c>
      <c r="F1249" s="10">
        <v>3001.8</v>
      </c>
      <c r="G1249" s="10">
        <v>4101.79</v>
      </c>
      <c r="H1249" s="10">
        <v>2084.7399999999998</v>
      </c>
      <c r="I1249" s="10">
        <v>4726.5600000000004</v>
      </c>
      <c r="J1249" s="10">
        <v>6035.15</v>
      </c>
      <c r="K1249" s="10">
        <v>2469.36</v>
      </c>
      <c r="L1249" s="10">
        <f t="shared" si="90"/>
        <v>24368.58</v>
      </c>
    </row>
    <row r="1250" spans="1:12" ht="13" hidden="1" x14ac:dyDescent="0.15">
      <c r="A1250" s="46" t="s">
        <v>88</v>
      </c>
      <c r="B1250" s="10">
        <v>0</v>
      </c>
      <c r="C1250" s="10">
        <v>0</v>
      </c>
      <c r="D1250" s="10">
        <v>0</v>
      </c>
      <c r="E1250" s="10">
        <v>392.24</v>
      </c>
      <c r="F1250" s="10">
        <v>516.27</v>
      </c>
      <c r="G1250" s="10">
        <v>514.52</v>
      </c>
      <c r="H1250" s="10">
        <v>486.5</v>
      </c>
      <c r="I1250" s="10">
        <v>479.97</v>
      </c>
      <c r="J1250" s="10">
        <v>624.73</v>
      </c>
      <c r="K1250" s="10">
        <v>1239.97</v>
      </c>
      <c r="L1250" s="10">
        <f t="shared" si="90"/>
        <v>4254.2</v>
      </c>
    </row>
    <row r="1251" spans="1:12" ht="13" hidden="1" x14ac:dyDescent="0.15">
      <c r="A1251" s="46" t="s">
        <v>87</v>
      </c>
      <c r="B1251" s="10">
        <v>0</v>
      </c>
      <c r="C1251" s="10">
        <v>0</v>
      </c>
      <c r="D1251" s="10">
        <v>0</v>
      </c>
      <c r="E1251" s="10">
        <v>0</v>
      </c>
      <c r="F1251" s="10">
        <v>0</v>
      </c>
      <c r="G1251" s="10">
        <v>0</v>
      </c>
      <c r="H1251" s="10">
        <v>0</v>
      </c>
      <c r="I1251" s="10">
        <v>0</v>
      </c>
      <c r="J1251" s="10">
        <v>54.48</v>
      </c>
      <c r="K1251" s="10">
        <v>0</v>
      </c>
      <c r="L1251" s="10">
        <f t="shared" si="90"/>
        <v>54.48</v>
      </c>
    </row>
    <row r="1252" spans="1:12" ht="13" hidden="1" x14ac:dyDescent="0.15">
      <c r="A1252" s="46" t="s">
        <v>86</v>
      </c>
      <c r="B1252" s="10">
        <v>0</v>
      </c>
      <c r="C1252" s="10">
        <v>0</v>
      </c>
      <c r="D1252" s="10">
        <v>0</v>
      </c>
      <c r="E1252" s="10">
        <v>0</v>
      </c>
      <c r="F1252" s="10">
        <v>0</v>
      </c>
      <c r="G1252" s="10">
        <v>0</v>
      </c>
      <c r="H1252" s="10">
        <v>0</v>
      </c>
      <c r="I1252" s="10">
        <v>0</v>
      </c>
      <c r="J1252" s="10">
        <v>440.59</v>
      </c>
      <c r="K1252" s="10">
        <v>0</v>
      </c>
      <c r="L1252" s="10">
        <f t="shared" si="90"/>
        <v>440.59</v>
      </c>
    </row>
    <row r="1253" spans="1:12" ht="13" hidden="1" x14ac:dyDescent="0.15">
      <c r="A1253" s="46" t="s">
        <v>85</v>
      </c>
      <c r="B1253" s="10">
        <v>0</v>
      </c>
      <c r="C1253" s="10">
        <v>0</v>
      </c>
      <c r="D1253" s="10">
        <v>0</v>
      </c>
      <c r="E1253" s="10">
        <v>0</v>
      </c>
      <c r="F1253" s="10">
        <v>0</v>
      </c>
      <c r="G1253" s="10">
        <v>0</v>
      </c>
      <c r="H1253" s="10">
        <v>0</v>
      </c>
      <c r="I1253" s="10">
        <v>0</v>
      </c>
      <c r="J1253" s="10">
        <v>1766.46</v>
      </c>
      <c r="K1253" s="10">
        <v>0</v>
      </c>
      <c r="L1253" s="10">
        <f t="shared" si="90"/>
        <v>1766.46</v>
      </c>
    </row>
    <row r="1254" spans="1:12" ht="13" hidden="1" x14ac:dyDescent="0.15">
      <c r="A1254" s="46" t="s">
        <v>84</v>
      </c>
      <c r="B1254" s="10">
        <v>0</v>
      </c>
      <c r="C1254" s="10">
        <v>0</v>
      </c>
      <c r="D1254" s="10">
        <v>0</v>
      </c>
      <c r="E1254" s="10">
        <v>410.91</v>
      </c>
      <c r="F1254" s="10">
        <v>582.69000000000005</v>
      </c>
      <c r="G1254" s="10">
        <v>642.91999999999996</v>
      </c>
      <c r="H1254" s="10">
        <v>594.01</v>
      </c>
      <c r="I1254" s="10">
        <v>542.86</v>
      </c>
      <c r="J1254" s="10">
        <v>568.87</v>
      </c>
      <c r="K1254" s="10">
        <v>492.82</v>
      </c>
      <c r="L1254" s="10">
        <f t="shared" si="90"/>
        <v>3835.08</v>
      </c>
    </row>
    <row r="1255" spans="1:12" ht="13" hidden="1" x14ac:dyDescent="0.15">
      <c r="A1255" s="46" t="s">
        <v>83</v>
      </c>
      <c r="B1255" s="10">
        <v>0</v>
      </c>
      <c r="C1255" s="10">
        <v>0</v>
      </c>
      <c r="D1255" s="10">
        <v>0</v>
      </c>
      <c r="E1255" s="10">
        <v>23871.64</v>
      </c>
      <c r="F1255" s="10">
        <v>74510.31</v>
      </c>
      <c r="G1255" s="10">
        <v>64266.09</v>
      </c>
      <c r="H1255" s="10">
        <v>48768.34</v>
      </c>
      <c r="I1255" s="10">
        <v>51331.22</v>
      </c>
      <c r="J1255" s="10">
        <v>67171.960000000006</v>
      </c>
      <c r="K1255" s="10">
        <v>28899.32</v>
      </c>
      <c r="L1255" s="10">
        <f t="shared" si="90"/>
        <v>358818.88</v>
      </c>
    </row>
    <row r="1256" spans="1:12" ht="13" hidden="1" x14ac:dyDescent="0.15">
      <c r="A1256" s="46" t="s">
        <v>82</v>
      </c>
      <c r="B1256" s="10">
        <v>0</v>
      </c>
      <c r="C1256" s="10">
        <v>0</v>
      </c>
      <c r="D1256" s="10">
        <v>0</v>
      </c>
      <c r="E1256" s="10">
        <v>67092.28</v>
      </c>
      <c r="F1256" s="10">
        <v>96467.96</v>
      </c>
      <c r="G1256" s="10">
        <v>98899.95</v>
      </c>
      <c r="H1256" s="10">
        <v>84482.44</v>
      </c>
      <c r="I1256" s="10">
        <v>91379.75</v>
      </c>
      <c r="J1256" s="10">
        <v>97645.69</v>
      </c>
      <c r="K1256" s="10">
        <v>57808.98</v>
      </c>
      <c r="L1256" s="10">
        <f t="shared" si="90"/>
        <v>593777.05000000005</v>
      </c>
    </row>
    <row r="1257" spans="1:12" ht="13" hidden="1" x14ac:dyDescent="0.15">
      <c r="A1257" s="46" t="s">
        <v>81</v>
      </c>
      <c r="B1257" s="10">
        <v>0</v>
      </c>
      <c r="C1257" s="10">
        <v>0</v>
      </c>
      <c r="D1257" s="10">
        <v>0</v>
      </c>
      <c r="E1257" s="10">
        <v>5461.82</v>
      </c>
      <c r="F1257" s="10">
        <v>13315.52</v>
      </c>
      <c r="G1257" s="10">
        <v>10809.19</v>
      </c>
      <c r="H1257" s="10">
        <v>11970.35</v>
      </c>
      <c r="I1257" s="10">
        <v>12614.79</v>
      </c>
      <c r="J1257" s="10">
        <v>16089.23</v>
      </c>
      <c r="K1257" s="10">
        <v>9242.8799999999992</v>
      </c>
      <c r="L1257" s="10">
        <f t="shared" si="90"/>
        <v>79503.78</v>
      </c>
    </row>
    <row r="1258" spans="1:12" ht="13" hidden="1" x14ac:dyDescent="0.15">
      <c r="A1258" s="46" t="s">
        <v>218</v>
      </c>
      <c r="B1258" s="10">
        <v>0</v>
      </c>
      <c r="C1258" s="10">
        <v>0</v>
      </c>
      <c r="D1258" s="10">
        <v>0</v>
      </c>
      <c r="E1258" s="10">
        <v>0</v>
      </c>
      <c r="F1258" s="10">
        <v>5444.61</v>
      </c>
      <c r="G1258" s="10">
        <v>12137.41</v>
      </c>
      <c r="H1258" s="10">
        <v>19489.689999999999</v>
      </c>
      <c r="I1258" s="10">
        <v>32005.9</v>
      </c>
      <c r="J1258" s="10">
        <v>39380.86</v>
      </c>
      <c r="K1258" s="10">
        <v>27619.83</v>
      </c>
      <c r="L1258" s="10">
        <f t="shared" si="90"/>
        <v>136078.29999999999</v>
      </c>
    </row>
    <row r="1259" spans="1:12" ht="13" hidden="1" x14ac:dyDescent="0.15">
      <c r="A1259" s="46" t="s">
        <v>76</v>
      </c>
      <c r="B1259" s="10">
        <v>0</v>
      </c>
      <c r="C1259" s="10">
        <v>0</v>
      </c>
      <c r="D1259" s="10">
        <v>0</v>
      </c>
      <c r="E1259" s="10">
        <v>0</v>
      </c>
      <c r="F1259" s="10">
        <v>8846.16</v>
      </c>
      <c r="G1259" s="10">
        <v>0</v>
      </c>
      <c r="H1259" s="10">
        <v>1730.77</v>
      </c>
      <c r="I1259" s="10">
        <v>0</v>
      </c>
      <c r="J1259" s="10">
        <v>23525.65</v>
      </c>
      <c r="K1259" s="10">
        <v>0</v>
      </c>
      <c r="L1259" s="10">
        <f t="shared" si="90"/>
        <v>34102.58</v>
      </c>
    </row>
    <row r="1260" spans="1:12" ht="13" hidden="1" x14ac:dyDescent="0.15">
      <c r="A1260" s="46" t="s">
        <v>75</v>
      </c>
      <c r="B1260" s="10">
        <v>0</v>
      </c>
      <c r="C1260" s="10">
        <v>0</v>
      </c>
      <c r="D1260" s="10">
        <v>0</v>
      </c>
      <c r="E1260" s="10">
        <v>230541.08</v>
      </c>
      <c r="F1260" s="10">
        <v>63232.3</v>
      </c>
      <c r="G1260" s="10">
        <v>57180.02</v>
      </c>
      <c r="H1260" s="10">
        <v>40931.43</v>
      </c>
      <c r="I1260" s="10">
        <v>59582.26</v>
      </c>
      <c r="J1260" s="10">
        <v>56202.080000000002</v>
      </c>
      <c r="K1260" s="10">
        <v>-48455.25</v>
      </c>
      <c r="L1260" s="10">
        <f t="shared" si="90"/>
        <v>459213.92000000004</v>
      </c>
    </row>
    <row r="1261" spans="1:12" ht="13" hidden="1" x14ac:dyDescent="0.15">
      <c r="A1261" s="46" t="s">
        <v>74</v>
      </c>
      <c r="B1261" s="10">
        <v>0</v>
      </c>
      <c r="C1261" s="10">
        <v>0</v>
      </c>
      <c r="D1261" s="10">
        <v>0</v>
      </c>
      <c r="E1261" s="10">
        <v>0</v>
      </c>
      <c r="F1261" s="10">
        <v>0</v>
      </c>
      <c r="G1261" s="10">
        <v>648.55999999999995</v>
      </c>
      <c r="H1261" s="10">
        <v>3780.97</v>
      </c>
      <c r="I1261" s="10">
        <v>19218.189999999999</v>
      </c>
      <c r="J1261" s="10">
        <v>1211.46</v>
      </c>
      <c r="K1261" s="10">
        <v>201.56</v>
      </c>
      <c r="L1261" s="10">
        <f t="shared" si="90"/>
        <v>25060.739999999998</v>
      </c>
    </row>
    <row r="1262" spans="1:12" ht="13" hidden="1" x14ac:dyDescent="0.15">
      <c r="A1262" s="46" t="s">
        <v>73</v>
      </c>
      <c r="B1262" s="10">
        <v>0</v>
      </c>
      <c r="C1262" s="10">
        <v>0</v>
      </c>
      <c r="D1262" s="10">
        <v>0</v>
      </c>
      <c r="E1262" s="10">
        <v>1871.68</v>
      </c>
      <c r="F1262" s="10">
        <v>10534.37</v>
      </c>
      <c r="G1262" s="10">
        <v>6547.44</v>
      </c>
      <c r="H1262" s="10">
        <v>-4431.4399999999996</v>
      </c>
      <c r="I1262" s="10">
        <v>12172.93</v>
      </c>
      <c r="J1262" s="10">
        <v>17724.919999999998</v>
      </c>
      <c r="K1262" s="10">
        <v>1521.52</v>
      </c>
      <c r="L1262" s="10">
        <f t="shared" si="90"/>
        <v>45941.42</v>
      </c>
    </row>
    <row r="1263" spans="1:12" ht="13" hidden="1" x14ac:dyDescent="0.15">
      <c r="A1263" s="46" t="s">
        <v>72</v>
      </c>
      <c r="B1263" s="10">
        <v>0</v>
      </c>
      <c r="C1263" s="10">
        <v>0</v>
      </c>
      <c r="D1263" s="10">
        <v>0</v>
      </c>
      <c r="E1263" s="10">
        <v>0</v>
      </c>
      <c r="F1263" s="10">
        <v>134.34</v>
      </c>
      <c r="G1263" s="10">
        <v>43.29</v>
      </c>
      <c r="H1263" s="10">
        <v>0</v>
      </c>
      <c r="I1263" s="10">
        <v>0</v>
      </c>
      <c r="J1263" s="10">
        <v>0</v>
      </c>
      <c r="K1263" s="10">
        <v>0</v>
      </c>
      <c r="L1263" s="10">
        <f t="shared" si="90"/>
        <v>177.63</v>
      </c>
    </row>
    <row r="1264" spans="1:12" ht="13" hidden="1" x14ac:dyDescent="0.15">
      <c r="A1264" s="46" t="s">
        <v>71</v>
      </c>
      <c r="B1264" s="10">
        <v>0</v>
      </c>
      <c r="C1264" s="10">
        <v>0</v>
      </c>
      <c r="D1264" s="10">
        <v>0</v>
      </c>
      <c r="E1264" s="10">
        <v>186074.07</v>
      </c>
      <c r="F1264" s="10">
        <v>361324.34</v>
      </c>
      <c r="G1264" s="10">
        <v>368368.76</v>
      </c>
      <c r="H1264" s="10">
        <v>384831.41</v>
      </c>
      <c r="I1264" s="10">
        <v>411407.42</v>
      </c>
      <c r="J1264" s="10">
        <v>435026.46</v>
      </c>
      <c r="K1264" s="10">
        <v>275246.53999999998</v>
      </c>
      <c r="L1264" s="10">
        <f t="shared" si="90"/>
        <v>2422279</v>
      </c>
    </row>
    <row r="1265" spans="1:12" ht="13" hidden="1" x14ac:dyDescent="0.15">
      <c r="A1265" s="47" t="s">
        <v>264</v>
      </c>
      <c r="B1265" s="16">
        <f t="shared" ref="B1265:L1265" si="91">SUM(B1226:B1264)</f>
        <v>0</v>
      </c>
      <c r="C1265" s="16">
        <f t="shared" si="91"/>
        <v>0</v>
      </c>
      <c r="D1265" s="16">
        <f t="shared" si="91"/>
        <v>0</v>
      </c>
      <c r="E1265" s="16">
        <f t="shared" si="91"/>
        <v>648159.09</v>
      </c>
      <c r="F1265" s="16">
        <f t="shared" si="91"/>
        <v>832436.96</v>
      </c>
      <c r="G1265" s="16">
        <f t="shared" si="91"/>
        <v>843447.8</v>
      </c>
      <c r="H1265" s="16">
        <f t="shared" si="91"/>
        <v>790281.7</v>
      </c>
      <c r="I1265" s="16">
        <f t="shared" si="91"/>
        <v>925661.24</v>
      </c>
      <c r="J1265" s="16">
        <f t="shared" si="91"/>
        <v>1001221.4200000002</v>
      </c>
      <c r="K1265" s="16">
        <f t="shared" si="91"/>
        <v>499695.83999999997</v>
      </c>
      <c r="L1265" s="16">
        <f t="shared" si="91"/>
        <v>5540904.0500000007</v>
      </c>
    </row>
    <row r="1266" spans="1:12" ht="13" hidden="1" x14ac:dyDescent="0.15">
      <c r="A1266" s="45" t="s">
        <v>265</v>
      </c>
      <c r="B1266" s="7"/>
      <c r="C1266" s="7"/>
      <c r="D1266" s="7"/>
      <c r="E1266" s="7"/>
      <c r="F1266" s="7"/>
      <c r="G1266" s="7"/>
      <c r="H1266" s="7"/>
      <c r="I1266" s="7"/>
      <c r="J1266" s="7"/>
      <c r="K1266" s="7"/>
      <c r="L1266" s="7"/>
    </row>
    <row r="1267" spans="1:12" ht="13" hidden="1" x14ac:dyDescent="0.15">
      <c r="A1267" s="46" t="s">
        <v>129</v>
      </c>
      <c r="B1267" s="10">
        <v>0</v>
      </c>
      <c r="C1267" s="10">
        <v>0</v>
      </c>
      <c r="D1267" s="10">
        <v>0</v>
      </c>
      <c r="E1267" s="10">
        <v>7249.07</v>
      </c>
      <c r="F1267" s="10">
        <v>6531.3</v>
      </c>
      <c r="G1267" s="10">
        <v>7150.02</v>
      </c>
      <c r="H1267" s="10">
        <v>4319.99</v>
      </c>
      <c r="I1267" s="10">
        <v>4307.91</v>
      </c>
      <c r="J1267" s="10">
        <v>0</v>
      </c>
      <c r="K1267" s="10">
        <v>0</v>
      </c>
      <c r="L1267" s="10">
        <f t="shared" ref="L1267:L1285" si="92">SUM(B1267:K1267)</f>
        <v>29558.289999999997</v>
      </c>
    </row>
    <row r="1268" spans="1:12" ht="13" hidden="1" x14ac:dyDescent="0.15">
      <c r="A1268" s="46" t="s">
        <v>127</v>
      </c>
      <c r="B1268" s="10">
        <v>0</v>
      </c>
      <c r="C1268" s="10">
        <v>0</v>
      </c>
      <c r="D1268" s="10">
        <v>0</v>
      </c>
      <c r="E1268" s="10">
        <v>11175.86</v>
      </c>
      <c r="F1268" s="10">
        <v>2988.71</v>
      </c>
      <c r="G1268" s="10">
        <v>1893.55</v>
      </c>
      <c r="H1268" s="10">
        <v>967.76</v>
      </c>
      <c r="I1268" s="10">
        <v>1218.73</v>
      </c>
      <c r="J1268" s="10">
        <v>0</v>
      </c>
      <c r="K1268" s="10">
        <v>0</v>
      </c>
      <c r="L1268" s="10">
        <f t="shared" si="92"/>
        <v>18244.609999999997</v>
      </c>
    </row>
    <row r="1269" spans="1:12" ht="13" hidden="1" x14ac:dyDescent="0.15">
      <c r="A1269" s="46" t="s">
        <v>126</v>
      </c>
      <c r="B1269" s="10">
        <v>0</v>
      </c>
      <c r="C1269" s="10">
        <v>0</v>
      </c>
      <c r="D1269" s="10">
        <v>0</v>
      </c>
      <c r="E1269" s="10">
        <v>2408.0700000000002</v>
      </c>
      <c r="F1269" s="10">
        <v>2453.5700000000002</v>
      </c>
      <c r="G1269" s="10">
        <v>1001.62</v>
      </c>
      <c r="H1269" s="10">
        <v>689.31</v>
      </c>
      <c r="I1269" s="10">
        <v>570.13</v>
      </c>
      <c r="J1269" s="10">
        <v>0</v>
      </c>
      <c r="K1269" s="10">
        <v>0</v>
      </c>
      <c r="L1269" s="10">
        <f t="shared" si="92"/>
        <v>7122.7</v>
      </c>
    </row>
    <row r="1270" spans="1:12" ht="13" hidden="1" x14ac:dyDescent="0.15">
      <c r="A1270" s="46" t="s">
        <v>125</v>
      </c>
      <c r="B1270" s="10">
        <v>0</v>
      </c>
      <c r="C1270" s="10">
        <v>0</v>
      </c>
      <c r="D1270" s="10">
        <v>0</v>
      </c>
      <c r="E1270" s="10">
        <v>516.22</v>
      </c>
      <c r="F1270" s="10">
        <v>1176.02</v>
      </c>
      <c r="G1270" s="10">
        <v>697.75</v>
      </c>
      <c r="H1270" s="10">
        <v>1083.44</v>
      </c>
      <c r="I1270" s="10">
        <v>970.24</v>
      </c>
      <c r="J1270" s="10">
        <v>522.21</v>
      </c>
      <c r="K1270" s="10">
        <v>0</v>
      </c>
      <c r="L1270" s="10">
        <f t="shared" si="92"/>
        <v>4965.88</v>
      </c>
    </row>
    <row r="1271" spans="1:12" ht="13" hidden="1" x14ac:dyDescent="0.15">
      <c r="A1271" s="46" t="s">
        <v>124</v>
      </c>
      <c r="B1271" s="10">
        <v>0</v>
      </c>
      <c r="C1271" s="10">
        <v>0</v>
      </c>
      <c r="D1271" s="10">
        <v>0</v>
      </c>
      <c r="E1271" s="10">
        <v>128.12</v>
      </c>
      <c r="F1271" s="10">
        <v>256.24</v>
      </c>
      <c r="G1271" s="10">
        <v>0</v>
      </c>
      <c r="H1271" s="10">
        <v>0</v>
      </c>
      <c r="I1271" s="10">
        <v>0</v>
      </c>
      <c r="J1271" s="10">
        <v>0</v>
      </c>
      <c r="K1271" s="10">
        <v>0</v>
      </c>
      <c r="L1271" s="10">
        <f t="shared" si="92"/>
        <v>384.36</v>
      </c>
    </row>
    <row r="1272" spans="1:12" ht="13" hidden="1" x14ac:dyDescent="0.15">
      <c r="A1272" s="46" t="s">
        <v>123</v>
      </c>
      <c r="B1272" s="10">
        <v>0</v>
      </c>
      <c r="C1272" s="10">
        <v>0</v>
      </c>
      <c r="D1272" s="10">
        <v>0</v>
      </c>
      <c r="E1272" s="10">
        <v>492.95</v>
      </c>
      <c r="F1272" s="10">
        <v>1893.39</v>
      </c>
      <c r="G1272" s="10">
        <v>1667.96</v>
      </c>
      <c r="H1272" s="10">
        <v>990.07</v>
      </c>
      <c r="I1272" s="10">
        <v>947.43</v>
      </c>
      <c r="J1272" s="10">
        <v>0</v>
      </c>
      <c r="K1272" s="10">
        <v>0</v>
      </c>
      <c r="L1272" s="10">
        <f t="shared" si="92"/>
        <v>5991.8</v>
      </c>
    </row>
    <row r="1273" spans="1:12" ht="13" hidden="1" x14ac:dyDescent="0.15">
      <c r="A1273" s="46" t="s">
        <v>107</v>
      </c>
      <c r="B1273" s="10">
        <v>0</v>
      </c>
      <c r="C1273" s="10">
        <v>0</v>
      </c>
      <c r="D1273" s="10">
        <v>0</v>
      </c>
      <c r="E1273" s="10">
        <v>0</v>
      </c>
      <c r="F1273" s="10">
        <v>180</v>
      </c>
      <c r="G1273" s="10">
        <v>90</v>
      </c>
      <c r="H1273" s="10">
        <v>0</v>
      </c>
      <c r="I1273" s="10">
        <v>90</v>
      </c>
      <c r="J1273" s="10">
        <v>90</v>
      </c>
      <c r="K1273" s="10">
        <v>90</v>
      </c>
      <c r="L1273" s="10">
        <f t="shared" si="92"/>
        <v>540</v>
      </c>
    </row>
    <row r="1274" spans="1:12" ht="13" hidden="1" x14ac:dyDescent="0.15">
      <c r="A1274" s="46" t="s">
        <v>100</v>
      </c>
      <c r="B1274" s="10">
        <v>0</v>
      </c>
      <c r="C1274" s="10">
        <v>0</v>
      </c>
      <c r="D1274" s="10">
        <v>0</v>
      </c>
      <c r="E1274" s="10">
        <v>0</v>
      </c>
      <c r="F1274" s="10">
        <v>0</v>
      </c>
      <c r="G1274" s="10">
        <v>137.46</v>
      </c>
      <c r="H1274" s="10">
        <v>0</v>
      </c>
      <c r="I1274" s="10">
        <v>0</v>
      </c>
      <c r="J1274" s="10">
        <v>0</v>
      </c>
      <c r="K1274" s="10">
        <v>0</v>
      </c>
      <c r="L1274" s="10">
        <f t="shared" si="92"/>
        <v>137.46</v>
      </c>
    </row>
    <row r="1275" spans="1:12" ht="13" hidden="1" x14ac:dyDescent="0.15">
      <c r="A1275" s="46" t="s">
        <v>99</v>
      </c>
      <c r="B1275" s="10">
        <v>0</v>
      </c>
      <c r="C1275" s="10">
        <v>0</v>
      </c>
      <c r="D1275" s="10">
        <v>0</v>
      </c>
      <c r="E1275" s="10">
        <v>0</v>
      </c>
      <c r="F1275" s="10">
        <v>0</v>
      </c>
      <c r="G1275" s="10">
        <v>0</v>
      </c>
      <c r="H1275" s="10">
        <v>0</v>
      </c>
      <c r="I1275" s="10">
        <v>24687</v>
      </c>
      <c r="J1275" s="10">
        <v>-100.49</v>
      </c>
      <c r="K1275" s="10">
        <v>0</v>
      </c>
      <c r="L1275" s="10">
        <f t="shared" si="92"/>
        <v>24586.51</v>
      </c>
    </row>
    <row r="1276" spans="1:12" ht="13" hidden="1" x14ac:dyDescent="0.15">
      <c r="A1276" s="46" t="s">
        <v>91</v>
      </c>
      <c r="B1276" s="10">
        <v>0</v>
      </c>
      <c r="C1276" s="10">
        <v>0</v>
      </c>
      <c r="D1276" s="10">
        <v>0</v>
      </c>
      <c r="E1276" s="10">
        <v>0</v>
      </c>
      <c r="F1276" s="10">
        <v>56.68</v>
      </c>
      <c r="G1276" s="10">
        <v>0</v>
      </c>
      <c r="H1276" s="10">
        <v>0</v>
      </c>
      <c r="I1276" s="10">
        <v>0</v>
      </c>
      <c r="J1276" s="10">
        <v>0</v>
      </c>
      <c r="K1276" s="10">
        <v>0</v>
      </c>
      <c r="L1276" s="10">
        <f t="shared" si="92"/>
        <v>56.68</v>
      </c>
    </row>
    <row r="1277" spans="1:12" ht="13" hidden="1" x14ac:dyDescent="0.15">
      <c r="A1277" s="46" t="s">
        <v>90</v>
      </c>
      <c r="B1277" s="10">
        <v>0</v>
      </c>
      <c r="C1277" s="10">
        <v>0</v>
      </c>
      <c r="D1277" s="10">
        <v>0</v>
      </c>
      <c r="E1277" s="10">
        <v>0</v>
      </c>
      <c r="F1277" s="10">
        <v>0</v>
      </c>
      <c r="G1277" s="10">
        <v>0</v>
      </c>
      <c r="H1277" s="10">
        <v>0</v>
      </c>
      <c r="I1277" s="10">
        <v>0</v>
      </c>
      <c r="J1277" s="10">
        <v>0</v>
      </c>
      <c r="K1277" s="10">
        <v>65</v>
      </c>
      <c r="L1277" s="10">
        <f t="shared" si="92"/>
        <v>65</v>
      </c>
    </row>
    <row r="1278" spans="1:12" ht="13" hidden="1" x14ac:dyDescent="0.15">
      <c r="A1278" s="46" t="s">
        <v>84</v>
      </c>
      <c r="B1278" s="10">
        <v>0</v>
      </c>
      <c r="C1278" s="10">
        <v>0</v>
      </c>
      <c r="D1278" s="10">
        <v>0</v>
      </c>
      <c r="E1278" s="10">
        <v>44.73</v>
      </c>
      <c r="F1278" s="10">
        <v>52.17</v>
      </c>
      <c r="G1278" s="10">
        <v>47.21</v>
      </c>
      <c r="H1278" s="10">
        <v>28.73</v>
      </c>
      <c r="I1278" s="10">
        <v>26.27</v>
      </c>
      <c r="J1278" s="10">
        <v>0</v>
      </c>
      <c r="K1278" s="10">
        <v>0</v>
      </c>
      <c r="L1278" s="10">
        <f t="shared" si="92"/>
        <v>199.11</v>
      </c>
    </row>
    <row r="1279" spans="1:12" ht="13" hidden="1" x14ac:dyDescent="0.15">
      <c r="A1279" s="46" t="s">
        <v>83</v>
      </c>
      <c r="B1279" s="10">
        <v>0</v>
      </c>
      <c r="C1279" s="10">
        <v>0</v>
      </c>
      <c r="D1279" s="10">
        <v>0</v>
      </c>
      <c r="E1279" s="10">
        <v>3229.6</v>
      </c>
      <c r="F1279" s="10">
        <v>7200.27</v>
      </c>
      <c r="G1279" s="10">
        <v>6167.53</v>
      </c>
      <c r="H1279" s="10">
        <v>5124.8900000000003</v>
      </c>
      <c r="I1279" s="10">
        <v>1292.1099999999999</v>
      </c>
      <c r="J1279" s="10">
        <v>3399.38</v>
      </c>
      <c r="K1279" s="10">
        <v>0</v>
      </c>
      <c r="L1279" s="10">
        <f t="shared" si="92"/>
        <v>26413.780000000002</v>
      </c>
    </row>
    <row r="1280" spans="1:12" ht="13" hidden="1" x14ac:dyDescent="0.15">
      <c r="A1280" s="46" t="s">
        <v>82</v>
      </c>
      <c r="B1280" s="10">
        <v>0</v>
      </c>
      <c r="C1280" s="10">
        <v>0</v>
      </c>
      <c r="D1280" s="10">
        <v>0</v>
      </c>
      <c r="E1280" s="10">
        <v>7150.28</v>
      </c>
      <c r="F1280" s="10">
        <v>8387.5499999999993</v>
      </c>
      <c r="G1280" s="10">
        <v>7092.68</v>
      </c>
      <c r="H1280" s="10">
        <v>3957.93</v>
      </c>
      <c r="I1280" s="10">
        <v>4285.8100000000004</v>
      </c>
      <c r="J1280" s="10">
        <v>0</v>
      </c>
      <c r="K1280" s="10">
        <v>0</v>
      </c>
      <c r="L1280" s="10">
        <f t="shared" si="92"/>
        <v>30874.25</v>
      </c>
    </row>
    <row r="1281" spans="1:12" ht="13" hidden="1" x14ac:dyDescent="0.15">
      <c r="A1281" s="46" t="s">
        <v>81</v>
      </c>
      <c r="B1281" s="10">
        <v>0</v>
      </c>
      <c r="C1281" s="10">
        <v>0</v>
      </c>
      <c r="D1281" s="10">
        <v>0</v>
      </c>
      <c r="E1281" s="10">
        <v>584.87</v>
      </c>
      <c r="F1281" s="10">
        <v>1567.7</v>
      </c>
      <c r="G1281" s="10">
        <v>1602.92</v>
      </c>
      <c r="H1281" s="10">
        <v>1222.42</v>
      </c>
      <c r="I1281" s="10">
        <v>1951.51</v>
      </c>
      <c r="J1281" s="10">
        <v>0</v>
      </c>
      <c r="K1281" s="10">
        <v>0</v>
      </c>
      <c r="L1281" s="10">
        <f t="shared" si="92"/>
        <v>6929.42</v>
      </c>
    </row>
    <row r="1282" spans="1:12" ht="13" hidden="1" x14ac:dyDescent="0.15">
      <c r="A1282" s="46" t="s">
        <v>75</v>
      </c>
      <c r="B1282" s="10">
        <v>0</v>
      </c>
      <c r="C1282" s="10">
        <v>0</v>
      </c>
      <c r="D1282" s="10">
        <v>0</v>
      </c>
      <c r="E1282" s="10">
        <v>20514.48</v>
      </c>
      <c r="F1282" s="10">
        <v>23458.05</v>
      </c>
      <c r="G1282" s="10">
        <v>16524.21</v>
      </c>
      <c r="H1282" s="10">
        <v>14992.87</v>
      </c>
      <c r="I1282" s="10">
        <v>13977.16</v>
      </c>
      <c r="J1282" s="10">
        <v>0</v>
      </c>
      <c r="K1282" s="10">
        <v>0</v>
      </c>
      <c r="L1282" s="10">
        <f t="shared" si="92"/>
        <v>89466.77</v>
      </c>
    </row>
    <row r="1283" spans="1:12" ht="13" hidden="1" x14ac:dyDescent="0.15">
      <c r="A1283" s="46" t="s">
        <v>74</v>
      </c>
      <c r="B1283" s="10">
        <v>0</v>
      </c>
      <c r="C1283" s="10">
        <v>0</v>
      </c>
      <c r="D1283" s="10">
        <v>0</v>
      </c>
      <c r="E1283" s="10">
        <v>0</v>
      </c>
      <c r="F1283" s="10">
        <v>0</v>
      </c>
      <c r="G1283" s="10">
        <v>0</v>
      </c>
      <c r="H1283" s="10">
        <v>0</v>
      </c>
      <c r="I1283" s="10">
        <v>2254.3000000000002</v>
      </c>
      <c r="J1283" s="10">
        <v>0</v>
      </c>
      <c r="K1283" s="10">
        <v>0</v>
      </c>
      <c r="L1283" s="10">
        <f t="shared" si="92"/>
        <v>2254.3000000000002</v>
      </c>
    </row>
    <row r="1284" spans="1:12" ht="13" hidden="1" x14ac:dyDescent="0.15">
      <c r="A1284" s="46" t="s">
        <v>73</v>
      </c>
      <c r="B1284" s="10">
        <v>0</v>
      </c>
      <c r="C1284" s="10">
        <v>0</v>
      </c>
      <c r="D1284" s="10">
        <v>0</v>
      </c>
      <c r="E1284" s="10">
        <v>793.35</v>
      </c>
      <c r="F1284" s="10">
        <v>-173.07</v>
      </c>
      <c r="G1284" s="10">
        <v>91.2</v>
      </c>
      <c r="H1284" s="10">
        <v>605.77</v>
      </c>
      <c r="I1284" s="10">
        <v>5937.26</v>
      </c>
      <c r="J1284" s="10">
        <v>0</v>
      </c>
      <c r="K1284" s="10">
        <v>0</v>
      </c>
      <c r="L1284" s="10">
        <f t="shared" si="92"/>
        <v>7254.51</v>
      </c>
    </row>
    <row r="1285" spans="1:12" ht="13" hidden="1" x14ac:dyDescent="0.15">
      <c r="A1285" s="46" t="s">
        <v>71</v>
      </c>
      <c r="B1285" s="10">
        <v>0</v>
      </c>
      <c r="C1285" s="10">
        <v>0</v>
      </c>
      <c r="D1285" s="10">
        <v>0</v>
      </c>
      <c r="E1285" s="10">
        <v>15798.09</v>
      </c>
      <c r="F1285" s="10">
        <v>35000.04</v>
      </c>
      <c r="G1285" s="10">
        <v>32371.77</v>
      </c>
      <c r="H1285" s="10">
        <v>22500</v>
      </c>
      <c r="I1285" s="10">
        <v>40833.360000000001</v>
      </c>
      <c r="J1285" s="10">
        <v>0</v>
      </c>
      <c r="K1285" s="10">
        <v>0</v>
      </c>
      <c r="L1285" s="10">
        <f t="shared" si="92"/>
        <v>146503.26</v>
      </c>
    </row>
    <row r="1286" spans="1:12" ht="13" hidden="1" x14ac:dyDescent="0.15">
      <c r="A1286" s="47" t="s">
        <v>266</v>
      </c>
      <c r="B1286" s="16">
        <f t="shared" ref="B1286:L1286" si="93">SUM(B1267:B1285)</f>
        <v>0</v>
      </c>
      <c r="C1286" s="16">
        <f t="shared" si="93"/>
        <v>0</v>
      </c>
      <c r="D1286" s="16">
        <f t="shared" si="93"/>
        <v>0</v>
      </c>
      <c r="E1286" s="16">
        <f t="shared" si="93"/>
        <v>70085.69</v>
      </c>
      <c r="F1286" s="16">
        <f t="shared" si="93"/>
        <v>91028.62</v>
      </c>
      <c r="G1286" s="16">
        <f t="shared" si="93"/>
        <v>76535.87999999999</v>
      </c>
      <c r="H1286" s="16">
        <f t="shared" si="93"/>
        <v>56483.18</v>
      </c>
      <c r="I1286" s="16">
        <f t="shared" si="93"/>
        <v>103349.22</v>
      </c>
      <c r="J1286" s="16">
        <f t="shared" si="93"/>
        <v>3911.1000000000004</v>
      </c>
      <c r="K1286" s="16">
        <f t="shared" si="93"/>
        <v>155</v>
      </c>
      <c r="L1286" s="16">
        <f t="shared" si="93"/>
        <v>401548.69</v>
      </c>
    </row>
    <row r="1287" spans="1:12" ht="13" hidden="1" x14ac:dyDescent="0.15">
      <c r="A1287" s="45" t="s">
        <v>267</v>
      </c>
      <c r="B1287" s="7"/>
      <c r="C1287" s="7"/>
      <c r="D1287" s="7"/>
      <c r="E1287" s="7"/>
      <c r="F1287" s="7"/>
      <c r="G1287" s="7"/>
      <c r="H1287" s="7"/>
      <c r="I1287" s="7"/>
      <c r="J1287" s="7"/>
      <c r="K1287" s="7"/>
      <c r="L1287" s="7"/>
    </row>
    <row r="1288" spans="1:12" ht="13" hidden="1" x14ac:dyDescent="0.15">
      <c r="A1288" s="46" t="s">
        <v>129</v>
      </c>
      <c r="B1288" s="10">
        <v>0</v>
      </c>
      <c r="C1288" s="10">
        <v>0</v>
      </c>
      <c r="D1288" s="10">
        <v>5891.87</v>
      </c>
      <c r="E1288" s="10">
        <v>9487.64</v>
      </c>
      <c r="F1288" s="10">
        <v>0</v>
      </c>
      <c r="G1288" s="10">
        <v>0</v>
      </c>
      <c r="H1288" s="10">
        <v>0</v>
      </c>
      <c r="I1288" s="10">
        <v>0</v>
      </c>
      <c r="J1288" s="10">
        <v>0</v>
      </c>
      <c r="K1288" s="10">
        <v>0</v>
      </c>
      <c r="L1288" s="10">
        <f t="shared" ref="L1288:L1325" si="94">SUM(B1288:K1288)</f>
        <v>15379.509999999998</v>
      </c>
    </row>
    <row r="1289" spans="1:12" ht="13" hidden="1" x14ac:dyDescent="0.15">
      <c r="A1289" s="46" t="s">
        <v>128</v>
      </c>
      <c r="B1289" s="10">
        <v>861.86</v>
      </c>
      <c r="C1289" s="10">
        <v>0</v>
      </c>
      <c r="D1289" s="10">
        <v>0</v>
      </c>
      <c r="E1289" s="10">
        <v>0</v>
      </c>
      <c r="F1289" s="10">
        <v>0</v>
      </c>
      <c r="G1289" s="10">
        <v>0</v>
      </c>
      <c r="H1289" s="10">
        <v>0</v>
      </c>
      <c r="I1289" s="10">
        <v>0</v>
      </c>
      <c r="J1289" s="10">
        <v>0</v>
      </c>
      <c r="K1289" s="10">
        <v>0</v>
      </c>
      <c r="L1289" s="10">
        <f t="shared" si="94"/>
        <v>861.86</v>
      </c>
    </row>
    <row r="1290" spans="1:12" ht="13" hidden="1" x14ac:dyDescent="0.15">
      <c r="A1290" s="46" t="s">
        <v>127</v>
      </c>
      <c r="B1290" s="10">
        <v>5589.9</v>
      </c>
      <c r="C1290" s="10">
        <v>5208.41</v>
      </c>
      <c r="D1290" s="10">
        <v>5905.43</v>
      </c>
      <c r="E1290" s="10">
        <v>3650.22</v>
      </c>
      <c r="F1290" s="10">
        <v>0</v>
      </c>
      <c r="G1290" s="10">
        <v>0</v>
      </c>
      <c r="H1290" s="10">
        <v>0</v>
      </c>
      <c r="I1290" s="10">
        <v>0</v>
      </c>
      <c r="J1290" s="10">
        <v>0</v>
      </c>
      <c r="K1290" s="10">
        <v>0</v>
      </c>
      <c r="L1290" s="10">
        <f t="shared" si="94"/>
        <v>20353.96</v>
      </c>
    </row>
    <row r="1291" spans="1:12" ht="13" hidden="1" x14ac:dyDescent="0.15">
      <c r="A1291" s="46" t="s">
        <v>126</v>
      </c>
      <c r="B1291" s="10">
        <v>22368.2</v>
      </c>
      <c r="C1291" s="10">
        <v>22433.119999999999</v>
      </c>
      <c r="D1291" s="10">
        <v>16825.14</v>
      </c>
      <c r="E1291" s="10">
        <v>2755.89</v>
      </c>
      <c r="F1291" s="10">
        <v>0</v>
      </c>
      <c r="G1291" s="10">
        <v>0</v>
      </c>
      <c r="H1291" s="10">
        <v>0</v>
      </c>
      <c r="I1291" s="10">
        <v>0</v>
      </c>
      <c r="J1291" s="10">
        <v>0</v>
      </c>
      <c r="K1291" s="10">
        <v>0</v>
      </c>
      <c r="L1291" s="10">
        <f t="shared" si="94"/>
        <v>64382.35</v>
      </c>
    </row>
    <row r="1292" spans="1:12" ht="13" hidden="1" x14ac:dyDescent="0.15">
      <c r="A1292" s="46" t="s">
        <v>125</v>
      </c>
      <c r="B1292" s="10">
        <v>2874.14</v>
      </c>
      <c r="C1292" s="10">
        <v>2646.68</v>
      </c>
      <c r="D1292" s="10">
        <v>832.35</v>
      </c>
      <c r="E1292" s="10">
        <v>475.91</v>
      </c>
      <c r="F1292" s="10">
        <v>0</v>
      </c>
      <c r="G1292" s="10">
        <v>0</v>
      </c>
      <c r="H1292" s="10">
        <v>0</v>
      </c>
      <c r="I1292" s="10">
        <v>0</v>
      </c>
      <c r="J1292" s="10">
        <v>0</v>
      </c>
      <c r="K1292" s="10">
        <v>0</v>
      </c>
      <c r="L1292" s="10">
        <f t="shared" si="94"/>
        <v>6829.08</v>
      </c>
    </row>
    <row r="1293" spans="1:12" ht="13" hidden="1" x14ac:dyDescent="0.15">
      <c r="A1293" s="46" t="s">
        <v>123</v>
      </c>
      <c r="B1293" s="10">
        <v>0</v>
      </c>
      <c r="C1293" s="10">
        <v>4525.79</v>
      </c>
      <c r="D1293" s="10">
        <v>3842.04</v>
      </c>
      <c r="E1293" s="10">
        <v>2513.08</v>
      </c>
      <c r="F1293" s="10">
        <v>0</v>
      </c>
      <c r="G1293" s="10">
        <v>0</v>
      </c>
      <c r="H1293" s="10">
        <v>0</v>
      </c>
      <c r="I1293" s="10">
        <v>0</v>
      </c>
      <c r="J1293" s="10">
        <v>0</v>
      </c>
      <c r="K1293" s="10">
        <v>0</v>
      </c>
      <c r="L1293" s="10">
        <f t="shared" si="94"/>
        <v>10880.91</v>
      </c>
    </row>
    <row r="1294" spans="1:12" ht="13" hidden="1" x14ac:dyDescent="0.15">
      <c r="A1294" s="46" t="s">
        <v>122</v>
      </c>
      <c r="B1294" s="10">
        <v>0</v>
      </c>
      <c r="C1294" s="10">
        <v>-69.83</v>
      </c>
      <c r="D1294" s="10">
        <v>0</v>
      </c>
      <c r="E1294" s="10">
        <v>0</v>
      </c>
      <c r="F1294" s="10">
        <v>0</v>
      </c>
      <c r="G1294" s="10">
        <v>0</v>
      </c>
      <c r="H1294" s="10">
        <v>0</v>
      </c>
      <c r="I1294" s="10">
        <v>0</v>
      </c>
      <c r="J1294" s="10">
        <v>0</v>
      </c>
      <c r="K1294" s="10">
        <v>0</v>
      </c>
      <c r="L1294" s="10">
        <f t="shared" si="94"/>
        <v>-69.83</v>
      </c>
    </row>
    <row r="1295" spans="1:12" ht="13" hidden="1" x14ac:dyDescent="0.15">
      <c r="A1295" s="46" t="s">
        <v>121</v>
      </c>
      <c r="B1295" s="10">
        <v>0</v>
      </c>
      <c r="C1295" s="10">
        <v>-3.44</v>
      </c>
      <c r="D1295" s="10">
        <v>0</v>
      </c>
      <c r="E1295" s="10">
        <v>0</v>
      </c>
      <c r="F1295" s="10">
        <v>0</v>
      </c>
      <c r="G1295" s="10">
        <v>0</v>
      </c>
      <c r="H1295" s="10">
        <v>0</v>
      </c>
      <c r="I1295" s="10">
        <v>0</v>
      </c>
      <c r="J1295" s="10">
        <v>0</v>
      </c>
      <c r="K1295" s="10">
        <v>0</v>
      </c>
      <c r="L1295" s="10">
        <f t="shared" si="94"/>
        <v>-3.44</v>
      </c>
    </row>
    <row r="1296" spans="1:12" ht="13" hidden="1" x14ac:dyDescent="0.15">
      <c r="A1296" s="46" t="s">
        <v>195</v>
      </c>
      <c r="B1296" s="10">
        <v>0</v>
      </c>
      <c r="C1296" s="10">
        <v>0</v>
      </c>
      <c r="D1296" s="10">
        <v>128.4</v>
      </c>
      <c r="E1296" s="10">
        <v>0</v>
      </c>
      <c r="F1296" s="10">
        <v>0</v>
      </c>
      <c r="G1296" s="10">
        <v>0</v>
      </c>
      <c r="H1296" s="10">
        <v>0</v>
      </c>
      <c r="I1296" s="10">
        <v>0</v>
      </c>
      <c r="J1296" s="10">
        <v>0</v>
      </c>
      <c r="K1296" s="10">
        <v>0</v>
      </c>
      <c r="L1296" s="10">
        <f t="shared" si="94"/>
        <v>128.4</v>
      </c>
    </row>
    <row r="1297" spans="1:12" ht="13" hidden="1" x14ac:dyDescent="0.15">
      <c r="A1297" s="46" t="s">
        <v>117</v>
      </c>
      <c r="B1297" s="10">
        <v>0</v>
      </c>
      <c r="C1297" s="10">
        <v>160.19</v>
      </c>
      <c r="D1297" s="10">
        <v>695</v>
      </c>
      <c r="E1297" s="10">
        <v>0</v>
      </c>
      <c r="F1297" s="10">
        <v>0</v>
      </c>
      <c r="G1297" s="10">
        <v>0</v>
      </c>
      <c r="H1297" s="10">
        <v>0</v>
      </c>
      <c r="I1297" s="10">
        <v>0</v>
      </c>
      <c r="J1297" s="10">
        <v>0</v>
      </c>
      <c r="K1297" s="10">
        <v>0</v>
      </c>
      <c r="L1297" s="10">
        <f t="shared" si="94"/>
        <v>855.19</v>
      </c>
    </row>
    <row r="1298" spans="1:12" ht="13" hidden="1" x14ac:dyDescent="0.15">
      <c r="A1298" s="46" t="s">
        <v>110</v>
      </c>
      <c r="B1298" s="10">
        <v>560.46</v>
      </c>
      <c r="C1298" s="10">
        <v>0</v>
      </c>
      <c r="D1298" s="10">
        <v>0</v>
      </c>
      <c r="E1298" s="10">
        <v>0</v>
      </c>
      <c r="F1298" s="10">
        <v>0</v>
      </c>
      <c r="G1298" s="10">
        <v>0</v>
      </c>
      <c r="H1298" s="10">
        <v>0</v>
      </c>
      <c r="I1298" s="10">
        <v>0</v>
      </c>
      <c r="J1298" s="10">
        <v>0</v>
      </c>
      <c r="K1298" s="10">
        <v>0</v>
      </c>
      <c r="L1298" s="10">
        <f t="shared" si="94"/>
        <v>560.46</v>
      </c>
    </row>
    <row r="1299" spans="1:12" ht="13" hidden="1" x14ac:dyDescent="0.15">
      <c r="A1299" s="46" t="s">
        <v>109</v>
      </c>
      <c r="B1299" s="10">
        <v>0</v>
      </c>
      <c r="C1299" s="10">
        <v>0</v>
      </c>
      <c r="D1299" s="10">
        <v>0</v>
      </c>
      <c r="E1299" s="10">
        <v>54.71</v>
      </c>
      <c r="F1299" s="10">
        <v>0</v>
      </c>
      <c r="G1299" s="10">
        <v>0</v>
      </c>
      <c r="H1299" s="10">
        <v>0</v>
      </c>
      <c r="I1299" s="10">
        <v>0</v>
      </c>
      <c r="J1299" s="10">
        <v>0</v>
      </c>
      <c r="K1299" s="10">
        <v>0</v>
      </c>
      <c r="L1299" s="10">
        <f t="shared" si="94"/>
        <v>54.71</v>
      </c>
    </row>
    <row r="1300" spans="1:12" ht="13" hidden="1" x14ac:dyDescent="0.15">
      <c r="A1300" s="46" t="s">
        <v>107</v>
      </c>
      <c r="B1300" s="10">
        <v>3642.28</v>
      </c>
      <c r="C1300" s="10">
        <v>2822.72</v>
      </c>
      <c r="D1300" s="10">
        <v>2293.25</v>
      </c>
      <c r="E1300" s="10">
        <v>1717.32</v>
      </c>
      <c r="F1300" s="10">
        <v>0</v>
      </c>
      <c r="G1300" s="10">
        <v>0</v>
      </c>
      <c r="H1300" s="10">
        <v>0</v>
      </c>
      <c r="I1300" s="10">
        <v>0</v>
      </c>
      <c r="J1300" s="10">
        <v>0</v>
      </c>
      <c r="K1300" s="10">
        <v>0</v>
      </c>
      <c r="L1300" s="10">
        <f t="shared" si="94"/>
        <v>10475.57</v>
      </c>
    </row>
    <row r="1301" spans="1:12" ht="13" hidden="1" x14ac:dyDescent="0.15">
      <c r="A1301" s="46" t="s">
        <v>106</v>
      </c>
      <c r="B1301" s="10">
        <v>0</v>
      </c>
      <c r="C1301" s="10">
        <v>0</v>
      </c>
      <c r="D1301" s="10">
        <v>0</v>
      </c>
      <c r="E1301" s="10">
        <v>14.81</v>
      </c>
      <c r="F1301" s="10">
        <v>0</v>
      </c>
      <c r="G1301" s="10">
        <v>0</v>
      </c>
      <c r="H1301" s="10">
        <v>0</v>
      </c>
      <c r="I1301" s="10">
        <v>0</v>
      </c>
      <c r="J1301" s="10">
        <v>0</v>
      </c>
      <c r="K1301" s="10">
        <v>0</v>
      </c>
      <c r="L1301" s="10">
        <f t="shared" si="94"/>
        <v>14.81</v>
      </c>
    </row>
    <row r="1302" spans="1:12" ht="13" hidden="1" x14ac:dyDescent="0.15">
      <c r="A1302" s="46" t="s">
        <v>105</v>
      </c>
      <c r="B1302" s="10">
        <v>7204.57</v>
      </c>
      <c r="C1302" s="10">
        <v>2646</v>
      </c>
      <c r="D1302" s="10">
        <v>2171.92</v>
      </c>
      <c r="E1302" s="10">
        <v>0</v>
      </c>
      <c r="F1302" s="10">
        <v>0</v>
      </c>
      <c r="G1302" s="10">
        <v>0</v>
      </c>
      <c r="H1302" s="10">
        <v>0</v>
      </c>
      <c r="I1302" s="10">
        <v>0</v>
      </c>
      <c r="J1302" s="10">
        <v>0</v>
      </c>
      <c r="K1302" s="10">
        <v>0</v>
      </c>
      <c r="L1302" s="10">
        <f t="shared" si="94"/>
        <v>12022.49</v>
      </c>
    </row>
    <row r="1303" spans="1:12" ht="13" hidden="1" x14ac:dyDescent="0.15">
      <c r="A1303" s="46" t="s">
        <v>104</v>
      </c>
      <c r="B1303" s="10">
        <v>12.62</v>
      </c>
      <c r="C1303" s="10">
        <v>0</v>
      </c>
      <c r="D1303" s="10">
        <v>148.4</v>
      </c>
      <c r="E1303" s="10">
        <v>86.99</v>
      </c>
      <c r="F1303" s="10">
        <v>0</v>
      </c>
      <c r="G1303" s="10">
        <v>0</v>
      </c>
      <c r="H1303" s="10">
        <v>0</v>
      </c>
      <c r="I1303" s="10">
        <v>0</v>
      </c>
      <c r="J1303" s="10">
        <v>0</v>
      </c>
      <c r="K1303" s="10">
        <v>0</v>
      </c>
      <c r="L1303" s="10">
        <f t="shared" si="94"/>
        <v>248.01</v>
      </c>
    </row>
    <row r="1304" spans="1:12" ht="13" hidden="1" x14ac:dyDescent="0.15">
      <c r="A1304" s="46" t="s">
        <v>103</v>
      </c>
      <c r="B1304" s="10">
        <v>40.159999999999997</v>
      </c>
      <c r="C1304" s="10">
        <v>40</v>
      </c>
      <c r="D1304" s="10">
        <v>33.36</v>
      </c>
      <c r="E1304" s="10">
        <v>2.2999999999999998</v>
      </c>
      <c r="F1304" s="10">
        <v>0</v>
      </c>
      <c r="G1304" s="10">
        <v>0</v>
      </c>
      <c r="H1304" s="10">
        <v>0</v>
      </c>
      <c r="I1304" s="10">
        <v>0</v>
      </c>
      <c r="J1304" s="10">
        <v>0</v>
      </c>
      <c r="K1304" s="10">
        <v>0</v>
      </c>
      <c r="L1304" s="10">
        <f t="shared" si="94"/>
        <v>115.82</v>
      </c>
    </row>
    <row r="1305" spans="1:12" ht="13" hidden="1" x14ac:dyDescent="0.15">
      <c r="A1305" s="46" t="s">
        <v>102</v>
      </c>
      <c r="B1305" s="10">
        <v>1463.06</v>
      </c>
      <c r="C1305" s="10">
        <v>1484.76</v>
      </c>
      <c r="D1305" s="10">
        <v>726.88</v>
      </c>
      <c r="E1305" s="10">
        <v>786.54</v>
      </c>
      <c r="F1305" s="10">
        <v>0</v>
      </c>
      <c r="G1305" s="10">
        <v>0</v>
      </c>
      <c r="H1305" s="10">
        <v>0</v>
      </c>
      <c r="I1305" s="10">
        <v>0</v>
      </c>
      <c r="J1305" s="10">
        <v>0</v>
      </c>
      <c r="K1305" s="10">
        <v>0</v>
      </c>
      <c r="L1305" s="10">
        <f t="shared" si="94"/>
        <v>4461.24</v>
      </c>
    </row>
    <row r="1306" spans="1:12" ht="13" hidden="1" x14ac:dyDescent="0.15">
      <c r="A1306" s="46" t="s">
        <v>101</v>
      </c>
      <c r="B1306" s="10">
        <v>0</v>
      </c>
      <c r="C1306" s="10">
        <v>0</v>
      </c>
      <c r="D1306" s="10">
        <v>1774.34</v>
      </c>
      <c r="E1306" s="10">
        <v>-1774.34</v>
      </c>
      <c r="F1306" s="10">
        <v>0</v>
      </c>
      <c r="G1306" s="10">
        <v>0</v>
      </c>
      <c r="H1306" s="10">
        <v>0</v>
      </c>
      <c r="I1306" s="10">
        <v>0</v>
      </c>
      <c r="J1306" s="10">
        <v>0</v>
      </c>
      <c r="K1306" s="10">
        <v>0</v>
      </c>
      <c r="L1306" s="10">
        <f t="shared" si="94"/>
        <v>0</v>
      </c>
    </row>
    <row r="1307" spans="1:12" ht="13" hidden="1" x14ac:dyDescent="0.15">
      <c r="A1307" s="46" t="s">
        <v>100</v>
      </c>
      <c r="B1307" s="10">
        <v>0</v>
      </c>
      <c r="C1307" s="10">
        <v>0</v>
      </c>
      <c r="D1307" s="10">
        <v>0</v>
      </c>
      <c r="E1307" s="10">
        <v>714.25</v>
      </c>
      <c r="F1307" s="10">
        <v>0</v>
      </c>
      <c r="G1307" s="10">
        <v>0</v>
      </c>
      <c r="H1307" s="10">
        <v>166.61</v>
      </c>
      <c r="I1307" s="10">
        <v>0</v>
      </c>
      <c r="J1307" s="10">
        <v>0</v>
      </c>
      <c r="K1307" s="10">
        <v>276.33</v>
      </c>
      <c r="L1307" s="10">
        <f t="shared" si="94"/>
        <v>1157.19</v>
      </c>
    </row>
    <row r="1308" spans="1:12" ht="13" hidden="1" x14ac:dyDescent="0.15">
      <c r="A1308" s="46" t="s">
        <v>201</v>
      </c>
      <c r="B1308" s="10">
        <v>176.53</v>
      </c>
      <c r="C1308" s="10">
        <v>0</v>
      </c>
      <c r="D1308" s="10">
        <v>0</v>
      </c>
      <c r="E1308" s="10">
        <v>0</v>
      </c>
      <c r="F1308" s="10">
        <v>0</v>
      </c>
      <c r="G1308" s="10">
        <v>0</v>
      </c>
      <c r="H1308" s="10">
        <v>0</v>
      </c>
      <c r="I1308" s="10">
        <v>0</v>
      </c>
      <c r="J1308" s="10">
        <v>0</v>
      </c>
      <c r="K1308" s="10">
        <v>0</v>
      </c>
      <c r="L1308" s="10">
        <f t="shared" si="94"/>
        <v>176.53</v>
      </c>
    </row>
    <row r="1309" spans="1:12" ht="13" hidden="1" x14ac:dyDescent="0.15">
      <c r="A1309" s="46" t="s">
        <v>99</v>
      </c>
      <c r="B1309" s="10">
        <v>0</v>
      </c>
      <c r="C1309" s="10">
        <v>770</v>
      </c>
      <c r="D1309" s="10">
        <v>0</v>
      </c>
      <c r="E1309" s="10">
        <v>0</v>
      </c>
      <c r="F1309" s="10">
        <v>0</v>
      </c>
      <c r="G1309" s="10">
        <v>0</v>
      </c>
      <c r="H1309" s="10">
        <v>0</v>
      </c>
      <c r="I1309" s="10">
        <v>0</v>
      </c>
      <c r="J1309" s="10">
        <v>0</v>
      </c>
      <c r="K1309" s="10">
        <v>0</v>
      </c>
      <c r="L1309" s="10">
        <f t="shared" si="94"/>
        <v>770</v>
      </c>
    </row>
    <row r="1310" spans="1:12" ht="13" hidden="1" x14ac:dyDescent="0.15">
      <c r="A1310" s="46" t="s">
        <v>132</v>
      </c>
      <c r="B1310" s="10">
        <v>416.67</v>
      </c>
      <c r="C1310" s="10">
        <v>0</v>
      </c>
      <c r="D1310" s="10">
        <v>55</v>
      </c>
      <c r="E1310" s="10">
        <v>0</v>
      </c>
      <c r="F1310" s="10">
        <v>0</v>
      </c>
      <c r="G1310" s="10">
        <v>0</v>
      </c>
      <c r="H1310" s="10">
        <v>0</v>
      </c>
      <c r="I1310" s="10">
        <v>0</v>
      </c>
      <c r="J1310" s="10">
        <v>0</v>
      </c>
      <c r="K1310" s="10">
        <v>0</v>
      </c>
      <c r="L1310" s="10">
        <f t="shared" si="94"/>
        <v>471.67</v>
      </c>
    </row>
    <row r="1311" spans="1:12" ht="13" hidden="1" x14ac:dyDescent="0.15">
      <c r="A1311" s="46" t="s">
        <v>98</v>
      </c>
      <c r="B1311" s="10">
        <v>0</v>
      </c>
      <c r="C1311" s="10">
        <v>3100</v>
      </c>
      <c r="D1311" s="10">
        <v>0</v>
      </c>
      <c r="E1311" s="10">
        <v>0</v>
      </c>
      <c r="F1311" s="10">
        <v>0</v>
      </c>
      <c r="G1311" s="10">
        <v>0</v>
      </c>
      <c r="H1311" s="10">
        <v>0</v>
      </c>
      <c r="I1311" s="10">
        <v>0</v>
      </c>
      <c r="J1311" s="10">
        <v>0</v>
      </c>
      <c r="K1311" s="10">
        <v>0</v>
      </c>
      <c r="L1311" s="10">
        <f t="shared" si="94"/>
        <v>3100</v>
      </c>
    </row>
    <row r="1312" spans="1:12" ht="13" hidden="1" x14ac:dyDescent="0.15">
      <c r="A1312" s="46" t="s">
        <v>94</v>
      </c>
      <c r="B1312" s="10">
        <v>0</v>
      </c>
      <c r="C1312" s="10">
        <v>0</v>
      </c>
      <c r="D1312" s="10">
        <v>18.93</v>
      </c>
      <c r="E1312" s="10">
        <v>865</v>
      </c>
      <c r="F1312" s="10">
        <v>0</v>
      </c>
      <c r="G1312" s="10">
        <v>0</v>
      </c>
      <c r="H1312" s="10">
        <v>0</v>
      </c>
      <c r="I1312" s="10">
        <v>0</v>
      </c>
      <c r="J1312" s="10">
        <v>0</v>
      </c>
      <c r="K1312" s="10">
        <v>0</v>
      </c>
      <c r="L1312" s="10">
        <f t="shared" si="94"/>
        <v>883.93</v>
      </c>
    </row>
    <row r="1313" spans="1:12" ht="13" hidden="1" x14ac:dyDescent="0.15">
      <c r="A1313" s="46" t="s">
        <v>93</v>
      </c>
      <c r="B1313" s="10">
        <v>10172.51</v>
      </c>
      <c r="C1313" s="10">
        <v>10165.27</v>
      </c>
      <c r="D1313" s="10">
        <v>4736.54</v>
      </c>
      <c r="E1313" s="10">
        <v>5525.19</v>
      </c>
      <c r="F1313" s="10">
        <v>0</v>
      </c>
      <c r="G1313" s="10">
        <v>0</v>
      </c>
      <c r="H1313" s="10">
        <v>0</v>
      </c>
      <c r="I1313" s="10">
        <v>0</v>
      </c>
      <c r="J1313" s="10">
        <v>0</v>
      </c>
      <c r="K1313" s="10">
        <v>0</v>
      </c>
      <c r="L1313" s="10">
        <f t="shared" si="94"/>
        <v>30599.51</v>
      </c>
    </row>
    <row r="1314" spans="1:12" ht="13" hidden="1" x14ac:dyDescent="0.15">
      <c r="A1314" s="46" t="s">
        <v>91</v>
      </c>
      <c r="B1314" s="10">
        <v>4390.8599999999997</v>
      </c>
      <c r="C1314" s="10">
        <v>3635.46</v>
      </c>
      <c r="D1314" s="10">
        <v>4638.37</v>
      </c>
      <c r="E1314" s="10">
        <v>3960.57</v>
      </c>
      <c r="F1314" s="10">
        <v>0</v>
      </c>
      <c r="G1314" s="10">
        <v>0</v>
      </c>
      <c r="H1314" s="10">
        <v>0</v>
      </c>
      <c r="I1314" s="10">
        <v>0</v>
      </c>
      <c r="J1314" s="10">
        <v>0</v>
      </c>
      <c r="K1314" s="10">
        <v>0</v>
      </c>
      <c r="L1314" s="10">
        <f t="shared" si="94"/>
        <v>16625.259999999998</v>
      </c>
    </row>
    <row r="1315" spans="1:12" ht="13" hidden="1" x14ac:dyDescent="0.15">
      <c r="A1315" s="46" t="s">
        <v>90</v>
      </c>
      <c r="B1315" s="10">
        <v>9083.11</v>
      </c>
      <c r="C1315" s="10">
        <v>27311.74</v>
      </c>
      <c r="D1315" s="10">
        <v>20245.189999999999</v>
      </c>
      <c r="E1315" s="10">
        <v>5470.18</v>
      </c>
      <c r="F1315" s="10">
        <v>0</v>
      </c>
      <c r="G1315" s="10">
        <v>0</v>
      </c>
      <c r="H1315" s="10">
        <v>0</v>
      </c>
      <c r="I1315" s="10">
        <v>0</v>
      </c>
      <c r="J1315" s="10">
        <v>0</v>
      </c>
      <c r="K1315" s="10">
        <v>0</v>
      </c>
      <c r="L1315" s="10">
        <f t="shared" si="94"/>
        <v>62110.220000000008</v>
      </c>
    </row>
    <row r="1316" spans="1:12" ht="13" hidden="1" x14ac:dyDescent="0.15">
      <c r="A1316" s="46" t="s">
        <v>88</v>
      </c>
      <c r="B1316" s="10">
        <v>1241.92</v>
      </c>
      <c r="C1316" s="10">
        <v>1274.3499999999999</v>
      </c>
      <c r="D1316" s="10">
        <v>1296.43</v>
      </c>
      <c r="E1316" s="10">
        <v>484.36</v>
      </c>
      <c r="F1316" s="10">
        <v>0</v>
      </c>
      <c r="G1316" s="10">
        <v>0</v>
      </c>
      <c r="H1316" s="10">
        <v>0</v>
      </c>
      <c r="I1316" s="10">
        <v>0</v>
      </c>
      <c r="J1316" s="10">
        <v>0</v>
      </c>
      <c r="K1316" s="10">
        <v>0</v>
      </c>
      <c r="L1316" s="10">
        <f t="shared" si="94"/>
        <v>4297.0599999999995</v>
      </c>
    </row>
    <row r="1317" spans="1:12" ht="13" hidden="1" x14ac:dyDescent="0.15">
      <c r="A1317" s="46" t="s">
        <v>84</v>
      </c>
      <c r="B1317" s="10">
        <v>85.93</v>
      </c>
      <c r="C1317" s="10">
        <v>111.71</v>
      </c>
      <c r="D1317" s="10">
        <v>111.5</v>
      </c>
      <c r="E1317" s="10">
        <v>63.54</v>
      </c>
      <c r="F1317" s="10">
        <v>0</v>
      </c>
      <c r="G1317" s="10">
        <v>0</v>
      </c>
      <c r="H1317" s="10">
        <v>0</v>
      </c>
      <c r="I1317" s="10">
        <v>0</v>
      </c>
      <c r="J1317" s="10">
        <v>0</v>
      </c>
      <c r="K1317" s="10">
        <v>0</v>
      </c>
      <c r="L1317" s="10">
        <f t="shared" si="94"/>
        <v>372.68</v>
      </c>
    </row>
    <row r="1318" spans="1:12" ht="13" hidden="1" x14ac:dyDescent="0.15">
      <c r="A1318" s="46" t="s">
        <v>83</v>
      </c>
      <c r="B1318" s="10">
        <v>40239.79</v>
      </c>
      <c r="C1318" s="10">
        <v>15778.47</v>
      </c>
      <c r="D1318" s="10">
        <v>14424.01</v>
      </c>
      <c r="E1318" s="10">
        <v>8280.49</v>
      </c>
      <c r="F1318" s="10">
        <v>0</v>
      </c>
      <c r="G1318" s="10">
        <v>0</v>
      </c>
      <c r="H1318" s="10">
        <v>0</v>
      </c>
      <c r="I1318" s="10">
        <v>0</v>
      </c>
      <c r="J1318" s="10">
        <v>0</v>
      </c>
      <c r="K1318" s="10">
        <v>0</v>
      </c>
      <c r="L1318" s="10">
        <f t="shared" si="94"/>
        <v>78722.760000000009</v>
      </c>
    </row>
    <row r="1319" spans="1:12" ht="13" hidden="1" x14ac:dyDescent="0.15">
      <c r="A1319" s="46" t="s">
        <v>82</v>
      </c>
      <c r="B1319" s="10">
        <v>19937.2</v>
      </c>
      <c r="C1319" s="10">
        <v>17891.810000000001</v>
      </c>
      <c r="D1319" s="10">
        <v>18851.580000000002</v>
      </c>
      <c r="E1319" s="10">
        <v>11587.5</v>
      </c>
      <c r="F1319" s="10">
        <v>1.55</v>
      </c>
      <c r="G1319" s="10">
        <v>0</v>
      </c>
      <c r="H1319" s="10">
        <v>0</v>
      </c>
      <c r="I1319" s="10">
        <v>0</v>
      </c>
      <c r="J1319" s="10">
        <v>0</v>
      </c>
      <c r="K1319" s="10">
        <v>0</v>
      </c>
      <c r="L1319" s="10">
        <f t="shared" si="94"/>
        <v>68269.64</v>
      </c>
    </row>
    <row r="1320" spans="1:12" ht="13" hidden="1" x14ac:dyDescent="0.15">
      <c r="A1320" s="46" t="s">
        <v>81</v>
      </c>
      <c r="B1320" s="10">
        <v>0</v>
      </c>
      <c r="C1320" s="10">
        <v>6063.85</v>
      </c>
      <c r="D1320" s="10">
        <v>5847.15</v>
      </c>
      <c r="E1320" s="10">
        <v>2641.15</v>
      </c>
      <c r="F1320" s="10">
        <v>0</v>
      </c>
      <c r="G1320" s="10">
        <v>0</v>
      </c>
      <c r="H1320" s="10">
        <v>0</v>
      </c>
      <c r="I1320" s="10">
        <v>0</v>
      </c>
      <c r="J1320" s="10">
        <v>0</v>
      </c>
      <c r="K1320" s="10">
        <v>0</v>
      </c>
      <c r="L1320" s="10">
        <f t="shared" si="94"/>
        <v>14552.15</v>
      </c>
    </row>
    <row r="1321" spans="1:12" ht="13" hidden="1" x14ac:dyDescent="0.15">
      <c r="A1321" s="46" t="s">
        <v>77</v>
      </c>
      <c r="B1321" s="10">
        <v>9600</v>
      </c>
      <c r="C1321" s="10">
        <v>0</v>
      </c>
      <c r="D1321" s="10">
        <v>0</v>
      </c>
      <c r="E1321" s="10">
        <v>0</v>
      </c>
      <c r="F1321" s="10">
        <v>0</v>
      </c>
      <c r="G1321" s="10">
        <v>0</v>
      </c>
      <c r="H1321" s="10">
        <v>0</v>
      </c>
      <c r="I1321" s="10">
        <v>0</v>
      </c>
      <c r="J1321" s="10">
        <v>0</v>
      </c>
      <c r="K1321" s="10">
        <v>0</v>
      </c>
      <c r="L1321" s="10">
        <f t="shared" si="94"/>
        <v>9600</v>
      </c>
    </row>
    <row r="1322" spans="1:12" ht="13" hidden="1" x14ac:dyDescent="0.15">
      <c r="A1322" s="46" t="s">
        <v>75</v>
      </c>
      <c r="B1322" s="10">
        <v>2549.92</v>
      </c>
      <c r="C1322" s="10">
        <v>6353.25</v>
      </c>
      <c r="D1322" s="10">
        <v>0</v>
      </c>
      <c r="E1322" s="10">
        <v>18368.91</v>
      </c>
      <c r="F1322" s="10">
        <v>0</v>
      </c>
      <c r="G1322" s="10">
        <v>0</v>
      </c>
      <c r="H1322" s="10">
        <v>0</v>
      </c>
      <c r="I1322" s="10">
        <v>0</v>
      </c>
      <c r="J1322" s="10">
        <v>0</v>
      </c>
      <c r="K1322" s="10">
        <v>0</v>
      </c>
      <c r="L1322" s="10">
        <f t="shared" si="94"/>
        <v>27272.080000000002</v>
      </c>
    </row>
    <row r="1323" spans="1:12" ht="13" hidden="1" x14ac:dyDescent="0.15">
      <c r="A1323" s="46" t="s">
        <v>74</v>
      </c>
      <c r="B1323" s="10">
        <v>61191.16</v>
      </c>
      <c r="C1323" s="10">
        <v>54238.38</v>
      </c>
      <c r="D1323" s="10">
        <v>63141</v>
      </c>
      <c r="E1323" s="10">
        <v>269</v>
      </c>
      <c r="F1323" s="10">
        <v>0</v>
      </c>
      <c r="G1323" s="10">
        <v>0</v>
      </c>
      <c r="H1323" s="10">
        <v>0</v>
      </c>
      <c r="I1323" s="10">
        <v>0</v>
      </c>
      <c r="J1323" s="10">
        <v>0</v>
      </c>
      <c r="K1323" s="10">
        <v>0</v>
      </c>
      <c r="L1323" s="10">
        <f t="shared" si="94"/>
        <v>178839.54</v>
      </c>
    </row>
    <row r="1324" spans="1:12" ht="13" hidden="1" x14ac:dyDescent="0.15">
      <c r="A1324" s="46" t="s">
        <v>73</v>
      </c>
      <c r="B1324" s="10">
        <v>5272.69</v>
      </c>
      <c r="C1324" s="10">
        <v>-409.92</v>
      </c>
      <c r="D1324" s="10">
        <v>-2370.06</v>
      </c>
      <c r="E1324" s="10">
        <v>-645.51</v>
      </c>
      <c r="F1324" s="10">
        <v>0</v>
      </c>
      <c r="G1324" s="10">
        <v>0</v>
      </c>
      <c r="H1324" s="10">
        <v>0</v>
      </c>
      <c r="I1324" s="10">
        <v>0</v>
      </c>
      <c r="J1324" s="10">
        <v>0</v>
      </c>
      <c r="K1324" s="10">
        <v>0</v>
      </c>
      <c r="L1324" s="10">
        <f t="shared" si="94"/>
        <v>1847.1999999999996</v>
      </c>
    </row>
    <row r="1325" spans="1:12" ht="13" hidden="1" x14ac:dyDescent="0.15">
      <c r="A1325" s="46" t="s">
        <v>71</v>
      </c>
      <c r="B1325" s="10">
        <v>212577.15</v>
      </c>
      <c r="C1325" s="10">
        <v>203208</v>
      </c>
      <c r="D1325" s="10">
        <v>200328.69</v>
      </c>
      <c r="E1325" s="10">
        <v>119090.69</v>
      </c>
      <c r="F1325" s="10">
        <v>0</v>
      </c>
      <c r="G1325" s="10">
        <v>0</v>
      </c>
      <c r="H1325" s="10">
        <v>0</v>
      </c>
      <c r="I1325" s="10">
        <v>0</v>
      </c>
      <c r="J1325" s="10">
        <v>0</v>
      </c>
      <c r="K1325" s="10">
        <v>0</v>
      </c>
      <c r="L1325" s="10">
        <f t="shared" si="94"/>
        <v>735204.53</v>
      </c>
    </row>
    <row r="1326" spans="1:12" ht="13" hidden="1" x14ac:dyDescent="0.15">
      <c r="A1326" s="47" t="s">
        <v>268</v>
      </c>
      <c r="B1326" s="16">
        <f t="shared" ref="B1326:L1326" si="95">SUM(B1288:B1325)</f>
        <v>421552.68999999994</v>
      </c>
      <c r="C1326" s="16">
        <f t="shared" si="95"/>
        <v>391386.77</v>
      </c>
      <c r="D1326" s="16">
        <f t="shared" si="95"/>
        <v>372592.70999999996</v>
      </c>
      <c r="E1326" s="16">
        <f t="shared" si="95"/>
        <v>196446.39</v>
      </c>
      <c r="F1326" s="16">
        <f t="shared" si="95"/>
        <v>1.55</v>
      </c>
      <c r="G1326" s="16">
        <f t="shared" si="95"/>
        <v>0</v>
      </c>
      <c r="H1326" s="16">
        <f t="shared" si="95"/>
        <v>166.61</v>
      </c>
      <c r="I1326" s="16">
        <f t="shared" si="95"/>
        <v>0</v>
      </c>
      <c r="J1326" s="16">
        <f t="shared" si="95"/>
        <v>0</v>
      </c>
      <c r="K1326" s="16">
        <f t="shared" si="95"/>
        <v>276.33</v>
      </c>
      <c r="L1326" s="16">
        <f t="shared" si="95"/>
        <v>1382423.05</v>
      </c>
    </row>
    <row r="1327" spans="1:12" ht="13" hidden="1" x14ac:dyDescent="0.15">
      <c r="A1327" s="48" t="s">
        <v>269</v>
      </c>
      <c r="B1327" s="16">
        <f t="shared" ref="B1327:L1327" si="96">SUM(B875,B915,B945,B967,B1036,B1052,B1087,B1130,B1139,B1164,B1179,B1224,B1265,B1286,B1326)</f>
        <v>10044948.550000001</v>
      </c>
      <c r="C1327" s="16">
        <f t="shared" si="96"/>
        <v>9697412.5199999996</v>
      </c>
      <c r="D1327" s="16">
        <f t="shared" si="96"/>
        <v>9726473.4900000021</v>
      </c>
      <c r="E1327" s="16">
        <f t="shared" si="96"/>
        <v>9817800.1199999992</v>
      </c>
      <c r="F1327" s="16">
        <f t="shared" si="96"/>
        <v>9581815.5499999989</v>
      </c>
      <c r="G1327" s="16">
        <f t="shared" si="96"/>
        <v>9523551.9600000009</v>
      </c>
      <c r="H1327" s="16">
        <f t="shared" si="96"/>
        <v>9203952.6199999992</v>
      </c>
      <c r="I1327" s="16">
        <f t="shared" si="96"/>
        <v>11045018.030000001</v>
      </c>
      <c r="J1327" s="16">
        <f t="shared" si="96"/>
        <v>10630945.779999999</v>
      </c>
      <c r="K1327" s="16">
        <f t="shared" si="96"/>
        <v>5838733.4799999995</v>
      </c>
      <c r="L1327" s="16">
        <f t="shared" si="96"/>
        <v>95110652.100000009</v>
      </c>
    </row>
    <row r="1328" spans="1:12" ht="13" hidden="1" x14ac:dyDescent="0.15">
      <c r="A1328" s="37" t="s">
        <v>192</v>
      </c>
      <c r="B1328" s="16">
        <f t="shared" ref="B1328:L1328" si="97">SUM(B829,B1327)</f>
        <v>14872050.150000002</v>
      </c>
      <c r="C1328" s="16">
        <f t="shared" si="97"/>
        <v>14185576.33</v>
      </c>
      <c r="D1328" s="16">
        <f t="shared" si="97"/>
        <v>14174004.100000001</v>
      </c>
      <c r="E1328" s="16">
        <f t="shared" si="97"/>
        <v>15523665.349999998</v>
      </c>
      <c r="F1328" s="16">
        <f t="shared" si="97"/>
        <v>14531361.329999998</v>
      </c>
      <c r="G1328" s="16">
        <f t="shared" si="97"/>
        <v>16241330.160000002</v>
      </c>
      <c r="H1328" s="16">
        <f t="shared" si="97"/>
        <v>14264970.5</v>
      </c>
      <c r="I1328" s="16">
        <f t="shared" si="97"/>
        <v>18294959.32</v>
      </c>
      <c r="J1328" s="16">
        <f t="shared" si="97"/>
        <v>16193851.299999999</v>
      </c>
      <c r="K1328" s="16">
        <f t="shared" si="97"/>
        <v>8735194.9499999993</v>
      </c>
      <c r="L1328" s="16">
        <f t="shared" si="97"/>
        <v>147016963.49000001</v>
      </c>
    </row>
    <row r="1329" spans="1:12" ht="13" x14ac:dyDescent="0.15">
      <c r="A1329" s="35" t="s">
        <v>270</v>
      </c>
      <c r="B1329" s="7">
        <v>5490638.1999999993</v>
      </c>
      <c r="C1329" s="7">
        <v>4596495.07</v>
      </c>
      <c r="D1329" s="7">
        <v>4654989.8100000005</v>
      </c>
      <c r="E1329" s="7">
        <v>4860987.88</v>
      </c>
      <c r="F1329" s="7">
        <v>5307299.49</v>
      </c>
      <c r="G1329" s="7">
        <v>4703143.82</v>
      </c>
      <c r="H1329" s="7">
        <v>5119172.5399999982</v>
      </c>
      <c r="I1329" s="7">
        <v>4725339.26</v>
      </c>
      <c r="J1329" s="7">
        <v>4970305.5</v>
      </c>
      <c r="K1329" s="7">
        <v>2937655.23</v>
      </c>
      <c r="L1329" s="7">
        <v>47366026.799999997</v>
      </c>
    </row>
    <row r="1330" spans="1:12" ht="13" hidden="1" x14ac:dyDescent="0.15">
      <c r="A1330" s="40" t="s">
        <v>271</v>
      </c>
      <c r="B1330" s="7"/>
      <c r="C1330" s="7"/>
      <c r="D1330" s="7"/>
      <c r="E1330" s="7"/>
      <c r="F1330" s="7"/>
      <c r="G1330" s="7"/>
      <c r="H1330" s="7"/>
      <c r="I1330" s="7"/>
      <c r="J1330" s="7"/>
      <c r="K1330" s="7"/>
      <c r="L1330" s="7"/>
    </row>
    <row r="1331" spans="1:12" ht="13" hidden="1" x14ac:dyDescent="0.15">
      <c r="A1331" s="45" t="s">
        <v>272</v>
      </c>
      <c r="B1331" s="7"/>
      <c r="C1331" s="7"/>
      <c r="D1331" s="7"/>
      <c r="E1331" s="7"/>
      <c r="F1331" s="7"/>
      <c r="G1331" s="7"/>
      <c r="H1331" s="7"/>
      <c r="I1331" s="7"/>
      <c r="J1331" s="7"/>
      <c r="K1331" s="7"/>
      <c r="L1331" s="7"/>
    </row>
    <row r="1332" spans="1:12" ht="13" hidden="1" x14ac:dyDescent="0.15">
      <c r="A1332" s="46" t="s">
        <v>71</v>
      </c>
      <c r="B1332" s="10">
        <v>31596.51</v>
      </c>
      <c r="C1332" s="10">
        <v>37834.75</v>
      </c>
      <c r="D1332" s="10">
        <v>12991.27</v>
      </c>
      <c r="E1332" s="10">
        <v>1362.95</v>
      </c>
      <c r="F1332" s="10">
        <v>0</v>
      </c>
      <c r="G1332" s="10">
        <v>0</v>
      </c>
      <c r="H1332" s="10">
        <v>0</v>
      </c>
      <c r="I1332" s="10">
        <v>0</v>
      </c>
      <c r="J1332" s="10">
        <v>0</v>
      </c>
      <c r="K1332" s="10">
        <v>0</v>
      </c>
      <c r="L1332" s="10">
        <f t="shared" ref="L1332:L1376" si="98">SUM(B1332:K1332)</f>
        <v>83785.48</v>
      </c>
    </row>
    <row r="1333" spans="1:12" ht="13" hidden="1" x14ac:dyDescent="0.15">
      <c r="A1333" s="46" t="s">
        <v>73</v>
      </c>
      <c r="B1333" s="10">
        <v>2099.36</v>
      </c>
      <c r="C1333" s="10">
        <v>1679.04</v>
      </c>
      <c r="D1333" s="10">
        <v>-3340.14</v>
      </c>
      <c r="E1333" s="10">
        <v>75.349999999999994</v>
      </c>
      <c r="F1333" s="10">
        <v>0</v>
      </c>
      <c r="G1333" s="10">
        <v>0</v>
      </c>
      <c r="H1333" s="10">
        <v>0</v>
      </c>
      <c r="I1333" s="10">
        <v>0</v>
      </c>
      <c r="J1333" s="10">
        <v>0</v>
      </c>
      <c r="K1333" s="10">
        <v>0</v>
      </c>
      <c r="L1333" s="10">
        <f t="shared" si="98"/>
        <v>513.61000000000024</v>
      </c>
    </row>
    <row r="1334" spans="1:12" ht="13" hidden="1" x14ac:dyDescent="0.15">
      <c r="A1334" s="46" t="s">
        <v>74</v>
      </c>
      <c r="B1334" s="10">
        <v>6215.56</v>
      </c>
      <c r="C1334" s="10">
        <v>4615.57</v>
      </c>
      <c r="D1334" s="10">
        <v>-55.03</v>
      </c>
      <c r="E1334" s="10">
        <v>0</v>
      </c>
      <c r="F1334" s="10">
        <v>0</v>
      </c>
      <c r="G1334" s="10">
        <v>0</v>
      </c>
      <c r="H1334" s="10">
        <v>0</v>
      </c>
      <c r="I1334" s="10">
        <v>0</v>
      </c>
      <c r="J1334" s="10">
        <v>0</v>
      </c>
      <c r="K1334" s="10">
        <v>0</v>
      </c>
      <c r="L1334" s="10">
        <f t="shared" si="98"/>
        <v>10776.1</v>
      </c>
    </row>
    <row r="1335" spans="1:12" ht="13" hidden="1" x14ac:dyDescent="0.15">
      <c r="A1335" s="46" t="s">
        <v>81</v>
      </c>
      <c r="B1335" s="10">
        <v>283154.67</v>
      </c>
      <c r="C1335" s="10">
        <v>1152.9000000000001</v>
      </c>
      <c r="D1335" s="10">
        <v>345.76</v>
      </c>
      <c r="E1335" s="10">
        <v>0</v>
      </c>
      <c r="F1335" s="10">
        <v>0</v>
      </c>
      <c r="G1335" s="10">
        <v>0</v>
      </c>
      <c r="H1335" s="10">
        <v>0</v>
      </c>
      <c r="I1335" s="10">
        <v>0</v>
      </c>
      <c r="J1335" s="10">
        <v>0</v>
      </c>
      <c r="K1335" s="10">
        <v>0</v>
      </c>
      <c r="L1335" s="10">
        <f t="shared" si="98"/>
        <v>284653.33</v>
      </c>
    </row>
    <row r="1336" spans="1:12" ht="13" hidden="1" x14ac:dyDescent="0.15">
      <c r="A1336" s="46" t="s">
        <v>82</v>
      </c>
      <c r="B1336" s="10">
        <v>23759.62</v>
      </c>
      <c r="C1336" s="10">
        <v>8590.51</v>
      </c>
      <c r="D1336" s="10">
        <v>5572.33</v>
      </c>
      <c r="E1336" s="10">
        <v>8023.95</v>
      </c>
      <c r="F1336" s="10">
        <v>10847.6</v>
      </c>
      <c r="G1336" s="10">
        <v>1108.23</v>
      </c>
      <c r="H1336" s="10">
        <v>1108.23</v>
      </c>
      <c r="I1336" s="10">
        <v>1108.24</v>
      </c>
      <c r="J1336" s="10">
        <v>1153.83</v>
      </c>
      <c r="K1336" s="10">
        <v>-7212.64</v>
      </c>
      <c r="L1336" s="10">
        <f t="shared" si="98"/>
        <v>54059.9</v>
      </c>
    </row>
    <row r="1337" spans="1:12" ht="13" hidden="1" x14ac:dyDescent="0.15">
      <c r="A1337" s="46" t="s">
        <v>83</v>
      </c>
      <c r="B1337" s="10">
        <v>23675.16</v>
      </c>
      <c r="C1337" s="10">
        <v>3022.27</v>
      </c>
      <c r="D1337" s="10">
        <v>1067.67</v>
      </c>
      <c r="E1337" s="10">
        <v>-1402.47</v>
      </c>
      <c r="F1337" s="10">
        <v>0</v>
      </c>
      <c r="G1337" s="10">
        <v>0</v>
      </c>
      <c r="H1337" s="10">
        <v>-178.16</v>
      </c>
      <c r="I1337" s="10">
        <v>0</v>
      </c>
      <c r="J1337" s="10">
        <v>0</v>
      </c>
      <c r="K1337" s="10">
        <v>0</v>
      </c>
      <c r="L1337" s="10">
        <f t="shared" si="98"/>
        <v>26184.469999999998</v>
      </c>
    </row>
    <row r="1338" spans="1:12" ht="13" hidden="1" x14ac:dyDescent="0.15">
      <c r="A1338" s="46" t="s">
        <v>85</v>
      </c>
      <c r="B1338" s="10">
        <v>19231.900000000001</v>
      </c>
      <c r="C1338" s="10">
        <v>23.68</v>
      </c>
      <c r="D1338" s="10">
        <v>0</v>
      </c>
      <c r="E1338" s="10">
        <v>-72929.33</v>
      </c>
      <c r="F1338" s="10">
        <v>5172.07</v>
      </c>
      <c r="G1338" s="10">
        <v>-5201.67</v>
      </c>
      <c r="H1338" s="10">
        <v>0</v>
      </c>
      <c r="I1338" s="10">
        <v>0</v>
      </c>
      <c r="J1338" s="10">
        <v>0</v>
      </c>
      <c r="K1338" s="10">
        <v>0</v>
      </c>
      <c r="L1338" s="10">
        <f t="shared" si="98"/>
        <v>-53703.35</v>
      </c>
    </row>
    <row r="1339" spans="1:12" ht="13" hidden="1" x14ac:dyDescent="0.15">
      <c r="A1339" s="46" t="s">
        <v>88</v>
      </c>
      <c r="B1339" s="10">
        <v>3378.58</v>
      </c>
      <c r="C1339" s="10">
        <v>-4937.6899999999996</v>
      </c>
      <c r="D1339" s="10">
        <v>-0.32</v>
      </c>
      <c r="E1339" s="10">
        <v>0.75</v>
      </c>
      <c r="F1339" s="10">
        <v>-3.06</v>
      </c>
      <c r="G1339" s="10">
        <v>-0.44</v>
      </c>
      <c r="H1339" s="10">
        <v>0</v>
      </c>
      <c r="I1339" s="10">
        <v>0</v>
      </c>
      <c r="J1339" s="10">
        <v>0</v>
      </c>
      <c r="K1339" s="10">
        <v>0</v>
      </c>
      <c r="L1339" s="10">
        <f t="shared" si="98"/>
        <v>-1562.1799999999996</v>
      </c>
    </row>
    <row r="1340" spans="1:12" ht="13" hidden="1" x14ac:dyDescent="0.15">
      <c r="A1340" s="46" t="s">
        <v>90</v>
      </c>
      <c r="B1340" s="10">
        <v>2538.66</v>
      </c>
      <c r="C1340" s="10">
        <v>-2271.04</v>
      </c>
      <c r="D1340" s="10">
        <v>2463.8200000000002</v>
      </c>
      <c r="E1340" s="10">
        <v>-1399.56</v>
      </c>
      <c r="F1340" s="10">
        <v>-905.04</v>
      </c>
      <c r="G1340" s="10">
        <v>0</v>
      </c>
      <c r="H1340" s="10">
        <v>117.9</v>
      </c>
      <c r="I1340" s="10">
        <v>101.46</v>
      </c>
      <c r="J1340" s="10">
        <v>58.7</v>
      </c>
      <c r="K1340" s="10">
        <v>0</v>
      </c>
      <c r="L1340" s="10">
        <f t="shared" si="98"/>
        <v>704.9000000000002</v>
      </c>
    </row>
    <row r="1341" spans="1:12" ht="13" hidden="1" x14ac:dyDescent="0.15">
      <c r="A1341" s="46" t="s">
        <v>91</v>
      </c>
      <c r="B1341" s="10">
        <v>213.05</v>
      </c>
      <c r="C1341" s="10">
        <v>214.12</v>
      </c>
      <c r="D1341" s="10">
        <v>302.11</v>
      </c>
      <c r="E1341" s="10">
        <v>114.21</v>
      </c>
      <c r="F1341" s="10">
        <v>563.54999999999995</v>
      </c>
      <c r="G1341" s="10">
        <v>6922.63</v>
      </c>
      <c r="H1341" s="10">
        <v>0</v>
      </c>
      <c r="I1341" s="10">
        <v>0</v>
      </c>
      <c r="J1341" s="10">
        <v>0</v>
      </c>
      <c r="K1341" s="10">
        <v>0</v>
      </c>
      <c r="L1341" s="10">
        <f t="shared" si="98"/>
        <v>8329.67</v>
      </c>
    </row>
    <row r="1342" spans="1:12" ht="13" hidden="1" x14ac:dyDescent="0.15">
      <c r="A1342" s="46" t="s">
        <v>92</v>
      </c>
      <c r="B1342" s="10">
        <v>21090.21</v>
      </c>
      <c r="C1342" s="10">
        <v>6753.24</v>
      </c>
      <c r="D1342" s="10">
        <v>15347.8</v>
      </c>
      <c r="E1342" s="10">
        <v>62287.77</v>
      </c>
      <c r="F1342" s="10">
        <v>206843.06</v>
      </c>
      <c r="G1342" s="10">
        <v>4998.3599999999997</v>
      </c>
      <c r="H1342" s="10">
        <v>29844.84</v>
      </c>
      <c r="I1342" s="10">
        <v>11310.45</v>
      </c>
      <c r="J1342" s="10">
        <v>149229.96</v>
      </c>
      <c r="K1342" s="10">
        <v>8889.5300000000007</v>
      </c>
      <c r="L1342" s="10">
        <f t="shared" si="98"/>
        <v>516595.22</v>
      </c>
    </row>
    <row r="1343" spans="1:12" ht="13" hidden="1" x14ac:dyDescent="0.15">
      <c r="A1343" s="46" t="s">
        <v>93</v>
      </c>
      <c r="B1343" s="10">
        <v>0</v>
      </c>
      <c r="C1343" s="10">
        <v>381.35</v>
      </c>
      <c r="D1343" s="10">
        <v>793.68</v>
      </c>
      <c r="E1343" s="10">
        <v>0</v>
      </c>
      <c r="F1343" s="10">
        <v>0</v>
      </c>
      <c r="G1343" s="10">
        <v>0</v>
      </c>
      <c r="H1343" s="10">
        <v>0</v>
      </c>
      <c r="I1343" s="10">
        <v>0</v>
      </c>
      <c r="J1343" s="10">
        <v>0</v>
      </c>
      <c r="K1343" s="10">
        <v>0</v>
      </c>
      <c r="L1343" s="10">
        <f t="shared" si="98"/>
        <v>1175.03</v>
      </c>
    </row>
    <row r="1344" spans="1:12" ht="13" hidden="1" x14ac:dyDescent="0.15">
      <c r="A1344" s="46" t="s">
        <v>98</v>
      </c>
      <c r="B1344" s="10">
        <v>2684.72</v>
      </c>
      <c r="C1344" s="10">
        <v>6916.42</v>
      </c>
      <c r="D1344" s="10">
        <v>0</v>
      </c>
      <c r="E1344" s="10">
        <v>3768.1</v>
      </c>
      <c r="F1344" s="10">
        <v>2973.42</v>
      </c>
      <c r="G1344" s="10">
        <v>0</v>
      </c>
      <c r="H1344" s="10">
        <v>0</v>
      </c>
      <c r="I1344" s="10">
        <v>0</v>
      </c>
      <c r="J1344" s="10">
        <v>0</v>
      </c>
      <c r="K1344" s="10">
        <v>0</v>
      </c>
      <c r="L1344" s="10">
        <f t="shared" si="98"/>
        <v>16342.66</v>
      </c>
    </row>
    <row r="1345" spans="1:12" ht="13" hidden="1" x14ac:dyDescent="0.15">
      <c r="A1345" s="46" t="s">
        <v>132</v>
      </c>
      <c r="B1345" s="10">
        <v>-0.36</v>
      </c>
      <c r="C1345" s="10">
        <v>0</v>
      </c>
      <c r="D1345" s="10">
        <v>0</v>
      </c>
      <c r="E1345" s="10">
        <v>448.45</v>
      </c>
      <c r="F1345" s="10">
        <v>1013.47</v>
      </c>
      <c r="G1345" s="10">
        <v>4166.66</v>
      </c>
      <c r="H1345" s="10">
        <v>-3445.83</v>
      </c>
      <c r="I1345" s="10">
        <v>838.75</v>
      </c>
      <c r="J1345" s="10">
        <v>895.31</v>
      </c>
      <c r="K1345" s="10">
        <v>457.82</v>
      </c>
      <c r="L1345" s="10">
        <f t="shared" si="98"/>
        <v>4374.2699999999995</v>
      </c>
    </row>
    <row r="1346" spans="1:12" ht="13" hidden="1" x14ac:dyDescent="0.15">
      <c r="A1346" s="46" t="s">
        <v>99</v>
      </c>
      <c r="B1346" s="10">
        <v>4934.8</v>
      </c>
      <c r="C1346" s="10">
        <v>0</v>
      </c>
      <c r="D1346" s="10">
        <v>0</v>
      </c>
      <c r="E1346" s="10">
        <v>0</v>
      </c>
      <c r="F1346" s="10">
        <v>0</v>
      </c>
      <c r="G1346" s="10">
        <v>0</v>
      </c>
      <c r="H1346" s="10">
        <v>0</v>
      </c>
      <c r="I1346" s="10">
        <v>0</v>
      </c>
      <c r="J1346" s="10">
        <v>0</v>
      </c>
      <c r="K1346" s="10">
        <v>0</v>
      </c>
      <c r="L1346" s="10">
        <f t="shared" si="98"/>
        <v>4934.8</v>
      </c>
    </row>
    <row r="1347" spans="1:12" ht="13" hidden="1" x14ac:dyDescent="0.15">
      <c r="A1347" s="46" t="s">
        <v>100</v>
      </c>
      <c r="B1347" s="10">
        <v>12306.37</v>
      </c>
      <c r="C1347" s="10">
        <v>4164.9799999999996</v>
      </c>
      <c r="D1347" s="10">
        <v>14590.39</v>
      </c>
      <c r="E1347" s="10">
        <v>2370.0100000000002</v>
      </c>
      <c r="F1347" s="10">
        <v>1253.47</v>
      </c>
      <c r="G1347" s="10">
        <v>0</v>
      </c>
      <c r="H1347" s="10">
        <v>-280.83999999999997</v>
      </c>
      <c r="I1347" s="10">
        <v>0</v>
      </c>
      <c r="J1347" s="10">
        <v>0</v>
      </c>
      <c r="K1347" s="10">
        <v>219.55</v>
      </c>
      <c r="L1347" s="10">
        <f t="shared" si="98"/>
        <v>34623.930000000008</v>
      </c>
    </row>
    <row r="1348" spans="1:12" ht="13" hidden="1" x14ac:dyDescent="0.15">
      <c r="A1348" s="46" t="s">
        <v>199</v>
      </c>
      <c r="B1348" s="10">
        <v>0</v>
      </c>
      <c r="C1348" s="10">
        <v>0</v>
      </c>
      <c r="D1348" s="10">
        <v>0</v>
      </c>
      <c r="E1348" s="10">
        <v>1620</v>
      </c>
      <c r="F1348" s="10">
        <v>0</v>
      </c>
      <c r="G1348" s="10">
        <v>0</v>
      </c>
      <c r="H1348" s="10">
        <v>0</v>
      </c>
      <c r="I1348" s="10">
        <v>0</v>
      </c>
      <c r="J1348" s="10">
        <v>0</v>
      </c>
      <c r="K1348" s="10">
        <v>0</v>
      </c>
      <c r="L1348" s="10">
        <f t="shared" si="98"/>
        <v>1620</v>
      </c>
    </row>
    <row r="1349" spans="1:12" ht="13" hidden="1" x14ac:dyDescent="0.15">
      <c r="A1349" s="46" t="s">
        <v>101</v>
      </c>
      <c r="B1349" s="10">
        <v>237.51</v>
      </c>
      <c r="C1349" s="10">
        <v>0</v>
      </c>
      <c r="D1349" s="10">
        <v>0</v>
      </c>
      <c r="E1349" s="10">
        <v>0</v>
      </c>
      <c r="F1349" s="10">
        <v>0</v>
      </c>
      <c r="G1349" s="10">
        <v>0</v>
      </c>
      <c r="H1349" s="10">
        <v>0</v>
      </c>
      <c r="I1349" s="10">
        <v>1856.64</v>
      </c>
      <c r="J1349" s="10">
        <v>0</v>
      </c>
      <c r="K1349" s="10">
        <v>0</v>
      </c>
      <c r="L1349" s="10">
        <f t="shared" si="98"/>
        <v>2094.15</v>
      </c>
    </row>
    <row r="1350" spans="1:12" ht="13" hidden="1" x14ac:dyDescent="0.15">
      <c r="A1350" s="46" t="s">
        <v>171</v>
      </c>
      <c r="B1350" s="10">
        <v>392.28</v>
      </c>
      <c r="C1350" s="10">
        <v>0</v>
      </c>
      <c r="D1350" s="10">
        <v>0</v>
      </c>
      <c r="E1350" s="10">
        <v>0</v>
      </c>
      <c r="F1350" s="10">
        <v>0</v>
      </c>
      <c r="G1350" s="10">
        <v>0</v>
      </c>
      <c r="H1350" s="10">
        <v>0</v>
      </c>
      <c r="I1350" s="10">
        <v>0</v>
      </c>
      <c r="J1350" s="10">
        <v>0</v>
      </c>
      <c r="K1350" s="10">
        <v>0</v>
      </c>
      <c r="L1350" s="10">
        <f t="shared" si="98"/>
        <v>392.28</v>
      </c>
    </row>
    <row r="1351" spans="1:12" ht="13" hidden="1" x14ac:dyDescent="0.15">
      <c r="A1351" s="46" t="s">
        <v>102</v>
      </c>
      <c r="B1351" s="10">
        <v>888317.28</v>
      </c>
      <c r="C1351" s="10">
        <v>1338911.6100000001</v>
      </c>
      <c r="D1351" s="10">
        <v>1058796.1499999999</v>
      </c>
      <c r="E1351" s="10">
        <v>17543.18</v>
      </c>
      <c r="F1351" s="10">
        <v>0</v>
      </c>
      <c r="G1351" s="10">
        <v>0</v>
      </c>
      <c r="H1351" s="10">
        <v>0</v>
      </c>
      <c r="I1351" s="10">
        <v>0</v>
      </c>
      <c r="J1351" s="10">
        <v>0</v>
      </c>
      <c r="K1351" s="10">
        <v>0</v>
      </c>
      <c r="L1351" s="10">
        <f t="shared" si="98"/>
        <v>3303568.22</v>
      </c>
    </row>
    <row r="1352" spans="1:12" ht="13" hidden="1" x14ac:dyDescent="0.15">
      <c r="A1352" s="46" t="s">
        <v>103</v>
      </c>
      <c r="B1352" s="10">
        <v>15435.97</v>
      </c>
      <c r="C1352" s="10">
        <v>3715.17</v>
      </c>
      <c r="D1352" s="10">
        <v>3286.73</v>
      </c>
      <c r="E1352" s="10">
        <v>1117.28</v>
      </c>
      <c r="F1352" s="10">
        <v>1890.5</v>
      </c>
      <c r="G1352" s="10">
        <v>1147.72</v>
      </c>
      <c r="H1352" s="10">
        <v>-4861.43</v>
      </c>
      <c r="I1352" s="10">
        <v>173.44</v>
      </c>
      <c r="J1352" s="10">
        <v>109.32</v>
      </c>
      <c r="K1352" s="10">
        <v>529.03</v>
      </c>
      <c r="L1352" s="10">
        <f t="shared" si="98"/>
        <v>22543.729999999996</v>
      </c>
    </row>
    <row r="1353" spans="1:12" ht="13" hidden="1" x14ac:dyDescent="0.15">
      <c r="A1353" s="46" t="s">
        <v>104</v>
      </c>
      <c r="B1353" s="10">
        <v>49235.77</v>
      </c>
      <c r="C1353" s="10">
        <v>71679.490000000005</v>
      </c>
      <c r="D1353" s="10">
        <v>52221.11</v>
      </c>
      <c r="E1353" s="10">
        <v>53207.06</v>
      </c>
      <c r="F1353" s="10">
        <v>63297</v>
      </c>
      <c r="G1353" s="10">
        <v>0</v>
      </c>
      <c r="H1353" s="10">
        <v>80.52</v>
      </c>
      <c r="I1353" s="10">
        <v>176.04</v>
      </c>
      <c r="J1353" s="10">
        <v>121.99</v>
      </c>
      <c r="K1353" s="10">
        <v>129.6</v>
      </c>
      <c r="L1353" s="10">
        <f t="shared" si="98"/>
        <v>290148.57999999996</v>
      </c>
    </row>
    <row r="1354" spans="1:12" ht="13" hidden="1" x14ac:dyDescent="0.15">
      <c r="A1354" s="46" t="s">
        <v>105</v>
      </c>
      <c r="B1354" s="10">
        <v>0</v>
      </c>
      <c r="C1354" s="10">
        <v>0</v>
      </c>
      <c r="D1354" s="10">
        <v>0</v>
      </c>
      <c r="E1354" s="10">
        <v>0</v>
      </c>
      <c r="F1354" s="10">
        <v>0</v>
      </c>
      <c r="G1354" s="10">
        <v>5005.7</v>
      </c>
      <c r="H1354" s="10">
        <v>4502.72</v>
      </c>
      <c r="I1354" s="10">
        <v>3593.18</v>
      </c>
      <c r="J1354" s="10">
        <v>1549.56</v>
      </c>
      <c r="K1354" s="10">
        <v>774.78</v>
      </c>
      <c r="L1354" s="10">
        <f t="shared" si="98"/>
        <v>15425.94</v>
      </c>
    </row>
    <row r="1355" spans="1:12" ht="13" hidden="1" x14ac:dyDescent="0.15">
      <c r="A1355" s="46" t="s">
        <v>106</v>
      </c>
      <c r="B1355" s="10">
        <v>63373.52</v>
      </c>
      <c r="C1355" s="10">
        <v>64483.28</v>
      </c>
      <c r="D1355" s="10">
        <v>33062.83</v>
      </c>
      <c r="E1355" s="10">
        <v>-15522</v>
      </c>
      <c r="F1355" s="10">
        <v>0</v>
      </c>
      <c r="G1355" s="10">
        <v>0</v>
      </c>
      <c r="H1355" s="10">
        <v>0</v>
      </c>
      <c r="I1355" s="10">
        <v>0</v>
      </c>
      <c r="J1355" s="10">
        <v>0</v>
      </c>
      <c r="K1355" s="10">
        <v>0</v>
      </c>
      <c r="L1355" s="10">
        <f t="shared" si="98"/>
        <v>145397.63</v>
      </c>
    </row>
    <row r="1356" spans="1:12" ht="13" hidden="1" x14ac:dyDescent="0.15">
      <c r="A1356" s="46" t="s">
        <v>107</v>
      </c>
      <c r="B1356" s="10">
        <v>206094.72</v>
      </c>
      <c r="C1356" s="10">
        <v>171393.05</v>
      </c>
      <c r="D1356" s="10">
        <v>-16201.45</v>
      </c>
      <c r="E1356" s="10">
        <v>-3857.06</v>
      </c>
      <c r="F1356" s="10">
        <v>3106.45</v>
      </c>
      <c r="G1356" s="10">
        <v>3388</v>
      </c>
      <c r="H1356" s="10">
        <v>1694</v>
      </c>
      <c r="I1356" s="10">
        <v>0</v>
      </c>
      <c r="J1356" s="10">
        <v>0</v>
      </c>
      <c r="K1356" s="10">
        <v>0</v>
      </c>
      <c r="L1356" s="10">
        <f t="shared" si="98"/>
        <v>365617.71</v>
      </c>
    </row>
    <row r="1357" spans="1:12" ht="13" hidden="1" x14ac:dyDescent="0.15">
      <c r="A1357" s="46" t="s">
        <v>244</v>
      </c>
      <c r="B1357" s="10">
        <v>211149.4</v>
      </c>
      <c r="C1357" s="10">
        <v>218066.52</v>
      </c>
      <c r="D1357" s="10">
        <v>226878.4</v>
      </c>
      <c r="E1357" s="10">
        <v>222739.78</v>
      </c>
      <c r="F1357" s="10">
        <v>240718.1</v>
      </c>
      <c r="G1357" s="10">
        <v>227912.98</v>
      </c>
      <c r="H1357" s="10">
        <v>270870.96000000002</v>
      </c>
      <c r="I1357" s="10">
        <v>242193.5</v>
      </c>
      <c r="J1357" s="10">
        <v>279481.11</v>
      </c>
      <c r="K1357" s="10">
        <v>184270.14</v>
      </c>
      <c r="L1357" s="10">
        <f t="shared" si="98"/>
        <v>2324280.89</v>
      </c>
    </row>
    <row r="1358" spans="1:12" ht="13" hidden="1" x14ac:dyDescent="0.15">
      <c r="A1358" s="46" t="s">
        <v>108</v>
      </c>
      <c r="B1358" s="10">
        <v>85000.94</v>
      </c>
      <c r="C1358" s="10">
        <v>75678.97</v>
      </c>
      <c r="D1358" s="10">
        <v>45547.4</v>
      </c>
      <c r="E1358" s="10">
        <v>1107.8</v>
      </c>
      <c r="F1358" s="10">
        <v>0</v>
      </c>
      <c r="G1358" s="10">
        <v>0</v>
      </c>
      <c r="H1358" s="10">
        <v>0</v>
      </c>
      <c r="I1358" s="10">
        <v>0</v>
      </c>
      <c r="J1358" s="10">
        <v>0</v>
      </c>
      <c r="K1358" s="10">
        <v>0</v>
      </c>
      <c r="L1358" s="10">
        <f t="shared" si="98"/>
        <v>207335.11</v>
      </c>
    </row>
    <row r="1359" spans="1:12" ht="13" hidden="1" x14ac:dyDescent="0.15">
      <c r="A1359" s="46" t="s">
        <v>133</v>
      </c>
      <c r="B1359" s="10">
        <v>27662.23</v>
      </c>
      <c r="C1359" s="10">
        <v>29651.200000000001</v>
      </c>
      <c r="D1359" s="10">
        <v>17833.259999999998</v>
      </c>
      <c r="E1359" s="10">
        <v>0</v>
      </c>
      <c r="F1359" s="10">
        <v>0</v>
      </c>
      <c r="G1359" s="10">
        <v>0</v>
      </c>
      <c r="H1359" s="10">
        <v>0</v>
      </c>
      <c r="I1359" s="10">
        <v>0</v>
      </c>
      <c r="J1359" s="10">
        <v>0</v>
      </c>
      <c r="K1359" s="10">
        <v>0</v>
      </c>
      <c r="L1359" s="10">
        <f t="shared" si="98"/>
        <v>75146.69</v>
      </c>
    </row>
    <row r="1360" spans="1:12" ht="13" hidden="1" x14ac:dyDescent="0.15">
      <c r="A1360" s="46" t="s">
        <v>134</v>
      </c>
      <c r="B1360" s="10">
        <v>1426</v>
      </c>
      <c r="C1360" s="10">
        <v>1426</v>
      </c>
      <c r="D1360" s="10">
        <v>0</v>
      </c>
      <c r="E1360" s="10">
        <v>0</v>
      </c>
      <c r="F1360" s="10">
        <v>0</v>
      </c>
      <c r="G1360" s="10">
        <v>2791.26</v>
      </c>
      <c r="H1360" s="10">
        <v>1395.61</v>
      </c>
      <c r="I1360" s="10">
        <v>0</v>
      </c>
      <c r="J1360" s="10">
        <v>0</v>
      </c>
      <c r="K1360" s="10">
        <v>0</v>
      </c>
      <c r="L1360" s="10">
        <f t="shared" si="98"/>
        <v>7038.87</v>
      </c>
    </row>
    <row r="1361" spans="1:12" ht="13" hidden="1" x14ac:dyDescent="0.15">
      <c r="A1361" s="46" t="s">
        <v>109</v>
      </c>
      <c r="B1361" s="10">
        <v>14330.42</v>
      </c>
      <c r="C1361" s="10">
        <v>3528.03</v>
      </c>
      <c r="D1361" s="10">
        <v>1243.6199999999999</v>
      </c>
      <c r="E1361" s="10">
        <v>481.25</v>
      </c>
      <c r="F1361" s="10">
        <v>748.27</v>
      </c>
      <c r="G1361" s="10">
        <v>0</v>
      </c>
      <c r="H1361" s="10">
        <v>0</v>
      </c>
      <c r="I1361" s="10">
        <v>370.66</v>
      </c>
      <c r="J1361" s="10">
        <v>0</v>
      </c>
      <c r="K1361" s="10">
        <v>0</v>
      </c>
      <c r="L1361" s="10">
        <f t="shared" si="98"/>
        <v>20702.25</v>
      </c>
    </row>
    <row r="1362" spans="1:12" ht="13" hidden="1" x14ac:dyDescent="0.15">
      <c r="A1362" s="46" t="s">
        <v>110</v>
      </c>
      <c r="B1362" s="10">
        <v>25631.71</v>
      </c>
      <c r="C1362" s="10">
        <v>18014.810000000001</v>
      </c>
      <c r="D1362" s="10">
        <v>25998.959999999999</v>
      </c>
      <c r="E1362" s="10">
        <v>23121.86</v>
      </c>
      <c r="F1362" s="10">
        <v>21470.77</v>
      </c>
      <c r="G1362" s="10">
        <v>15781.31</v>
      </c>
      <c r="H1362" s="10">
        <v>16048.32</v>
      </c>
      <c r="I1362" s="10">
        <v>-32489.97</v>
      </c>
      <c r="J1362" s="10">
        <v>2239.23</v>
      </c>
      <c r="K1362" s="10">
        <v>2376.54</v>
      </c>
      <c r="L1362" s="10">
        <f t="shared" si="98"/>
        <v>118193.54000000001</v>
      </c>
    </row>
    <row r="1363" spans="1:12" ht="13" hidden="1" x14ac:dyDescent="0.15">
      <c r="A1363" s="46" t="s">
        <v>115</v>
      </c>
      <c r="B1363" s="10">
        <v>0</v>
      </c>
      <c r="C1363" s="10">
        <v>0</v>
      </c>
      <c r="D1363" s="10">
        <v>0</v>
      </c>
      <c r="E1363" s="10">
        <v>158475.04999999999</v>
      </c>
      <c r="F1363" s="10">
        <v>0</v>
      </c>
      <c r="G1363" s="10">
        <v>0</v>
      </c>
      <c r="H1363" s="10">
        <v>0</v>
      </c>
      <c r="I1363" s="10">
        <v>0</v>
      </c>
      <c r="J1363" s="10">
        <v>0</v>
      </c>
      <c r="K1363" s="10">
        <v>0</v>
      </c>
      <c r="L1363" s="10">
        <f t="shared" si="98"/>
        <v>158475.04999999999</v>
      </c>
    </row>
    <row r="1364" spans="1:12" ht="13" hidden="1" x14ac:dyDescent="0.15">
      <c r="A1364" s="46" t="s">
        <v>242</v>
      </c>
      <c r="B1364" s="10">
        <v>0</v>
      </c>
      <c r="C1364" s="10">
        <v>0</v>
      </c>
      <c r="D1364" s="10">
        <v>0</v>
      </c>
      <c r="E1364" s="10">
        <v>0</v>
      </c>
      <c r="F1364" s="10">
        <v>0</v>
      </c>
      <c r="G1364" s="10">
        <v>0</v>
      </c>
      <c r="H1364" s="10">
        <v>0</v>
      </c>
      <c r="I1364" s="10">
        <v>0</v>
      </c>
      <c r="J1364" s="10">
        <v>-22280.15</v>
      </c>
      <c r="K1364" s="10">
        <v>0</v>
      </c>
      <c r="L1364" s="10">
        <f t="shared" si="98"/>
        <v>-22280.15</v>
      </c>
    </row>
    <row r="1365" spans="1:12" ht="13" hidden="1" x14ac:dyDescent="0.15">
      <c r="A1365" s="46" t="s">
        <v>143</v>
      </c>
      <c r="B1365" s="10">
        <v>0</v>
      </c>
      <c r="C1365" s="10">
        <v>0</v>
      </c>
      <c r="D1365" s="10">
        <v>1532.7</v>
      </c>
      <c r="E1365" s="10">
        <v>10.41</v>
      </c>
      <c r="F1365" s="10">
        <v>-37.130000000000003</v>
      </c>
      <c r="G1365" s="10">
        <v>0</v>
      </c>
      <c r="H1365" s="10">
        <v>0</v>
      </c>
      <c r="I1365" s="10">
        <v>13.01</v>
      </c>
      <c r="J1365" s="10">
        <v>0</v>
      </c>
      <c r="K1365" s="10">
        <v>0</v>
      </c>
      <c r="L1365" s="10">
        <f t="shared" si="98"/>
        <v>1518.99</v>
      </c>
    </row>
    <row r="1366" spans="1:12" ht="13" hidden="1" x14ac:dyDescent="0.15">
      <c r="A1366" s="46" t="s">
        <v>117</v>
      </c>
      <c r="B1366" s="10">
        <v>1305.21</v>
      </c>
      <c r="C1366" s="10">
        <v>3468.7</v>
      </c>
      <c r="D1366" s="10">
        <v>4306.5200000000004</v>
      </c>
      <c r="E1366" s="10">
        <v>6049.1</v>
      </c>
      <c r="F1366" s="10">
        <v>2969.6</v>
      </c>
      <c r="G1366" s="10">
        <v>3623.7</v>
      </c>
      <c r="H1366" s="10">
        <v>201.64</v>
      </c>
      <c r="I1366" s="10">
        <v>190.65</v>
      </c>
      <c r="J1366" s="10">
        <v>0</v>
      </c>
      <c r="K1366" s="10">
        <v>0</v>
      </c>
      <c r="L1366" s="10">
        <f t="shared" si="98"/>
        <v>22115.120000000003</v>
      </c>
    </row>
    <row r="1367" spans="1:12" ht="13" hidden="1" x14ac:dyDescent="0.15">
      <c r="A1367" s="46" t="s">
        <v>241</v>
      </c>
      <c r="B1367" s="10">
        <v>-182.28</v>
      </c>
      <c r="C1367" s="10">
        <v>0</v>
      </c>
      <c r="D1367" s="10">
        <v>0</v>
      </c>
      <c r="E1367" s="10">
        <v>0</v>
      </c>
      <c r="F1367" s="10">
        <v>0</v>
      </c>
      <c r="G1367" s="10">
        <v>0</v>
      </c>
      <c r="H1367" s="10">
        <v>0</v>
      </c>
      <c r="I1367" s="10">
        <v>0</v>
      </c>
      <c r="J1367" s="10">
        <v>0</v>
      </c>
      <c r="K1367" s="10">
        <v>0</v>
      </c>
      <c r="L1367" s="10">
        <f t="shared" si="98"/>
        <v>-182.28</v>
      </c>
    </row>
    <row r="1368" spans="1:12" ht="13" hidden="1" x14ac:dyDescent="0.15">
      <c r="A1368" s="46" t="s">
        <v>240</v>
      </c>
      <c r="B1368" s="10">
        <v>9223.36</v>
      </c>
      <c r="C1368" s="10">
        <v>72987.570000000007</v>
      </c>
      <c r="D1368" s="10">
        <v>35419.269999999997</v>
      </c>
      <c r="E1368" s="10">
        <v>35804.58</v>
      </c>
      <c r="F1368" s="10">
        <v>-252.46</v>
      </c>
      <c r="G1368" s="10">
        <v>0</v>
      </c>
      <c r="H1368" s="10">
        <v>0</v>
      </c>
      <c r="I1368" s="10">
        <v>0</v>
      </c>
      <c r="J1368" s="10">
        <v>0</v>
      </c>
      <c r="K1368" s="10">
        <v>0</v>
      </c>
      <c r="L1368" s="10">
        <f t="shared" si="98"/>
        <v>153182.32000000004</v>
      </c>
    </row>
    <row r="1369" spans="1:12" ht="13" hidden="1" x14ac:dyDescent="0.15">
      <c r="A1369" s="46" t="s">
        <v>273</v>
      </c>
      <c r="B1369" s="10">
        <v>2016.29</v>
      </c>
      <c r="C1369" s="10">
        <v>2171.75</v>
      </c>
      <c r="D1369" s="10">
        <v>763.46</v>
      </c>
      <c r="E1369" s="10">
        <v>0</v>
      </c>
      <c r="F1369" s="10">
        <v>0</v>
      </c>
      <c r="G1369" s="10">
        <v>0</v>
      </c>
      <c r="H1369" s="10">
        <v>0</v>
      </c>
      <c r="I1369" s="10">
        <v>0</v>
      </c>
      <c r="J1369" s="10">
        <v>0</v>
      </c>
      <c r="K1369" s="10">
        <v>0</v>
      </c>
      <c r="L1369" s="10">
        <f t="shared" si="98"/>
        <v>4951.5</v>
      </c>
    </row>
    <row r="1370" spans="1:12" ht="13" hidden="1" x14ac:dyDescent="0.15">
      <c r="A1370" s="46" t="s">
        <v>239</v>
      </c>
      <c r="B1370" s="10">
        <v>10724.54</v>
      </c>
      <c r="C1370" s="10">
        <v>15241.33</v>
      </c>
      <c r="D1370" s="10">
        <v>17913.09</v>
      </c>
      <c r="E1370" s="10">
        <v>16109.6</v>
      </c>
      <c r="F1370" s="10">
        <v>-1955.08</v>
      </c>
      <c r="G1370" s="10">
        <v>8956.58</v>
      </c>
      <c r="H1370" s="10">
        <v>0</v>
      </c>
      <c r="I1370" s="10">
        <v>0</v>
      </c>
      <c r="J1370" s="10">
        <v>0</v>
      </c>
      <c r="K1370" s="10">
        <v>0</v>
      </c>
      <c r="L1370" s="10">
        <f t="shared" si="98"/>
        <v>66990.06</v>
      </c>
    </row>
    <row r="1371" spans="1:12" ht="13" hidden="1" x14ac:dyDescent="0.15">
      <c r="A1371" s="46" t="s">
        <v>195</v>
      </c>
      <c r="B1371" s="10">
        <v>0</v>
      </c>
      <c r="C1371" s="10">
        <v>0</v>
      </c>
      <c r="D1371" s="10">
        <v>0</v>
      </c>
      <c r="E1371" s="10">
        <v>0</v>
      </c>
      <c r="F1371" s="10">
        <v>0</v>
      </c>
      <c r="G1371" s="10">
        <v>0</v>
      </c>
      <c r="H1371" s="10">
        <v>23270</v>
      </c>
      <c r="I1371" s="10">
        <v>0</v>
      </c>
      <c r="J1371" s="10">
        <v>0</v>
      </c>
      <c r="K1371" s="10">
        <v>0</v>
      </c>
      <c r="L1371" s="10">
        <f t="shared" si="98"/>
        <v>23270</v>
      </c>
    </row>
    <row r="1372" spans="1:12" ht="13" hidden="1" x14ac:dyDescent="0.15">
      <c r="A1372" s="46" t="s">
        <v>121</v>
      </c>
      <c r="B1372" s="10">
        <v>0</v>
      </c>
      <c r="C1372" s="10">
        <v>3717.56</v>
      </c>
      <c r="D1372" s="10">
        <v>0</v>
      </c>
      <c r="E1372" s="10">
        <v>0</v>
      </c>
      <c r="F1372" s="10">
        <v>0</v>
      </c>
      <c r="G1372" s="10">
        <v>0</v>
      </c>
      <c r="H1372" s="10">
        <v>0</v>
      </c>
      <c r="I1372" s="10">
        <v>0</v>
      </c>
      <c r="J1372" s="10">
        <v>0</v>
      </c>
      <c r="K1372" s="10">
        <v>0</v>
      </c>
      <c r="L1372" s="10">
        <f t="shared" si="98"/>
        <v>3717.56</v>
      </c>
    </row>
    <row r="1373" spans="1:12" ht="13" hidden="1" x14ac:dyDescent="0.15">
      <c r="A1373" s="46" t="s">
        <v>122</v>
      </c>
      <c r="B1373" s="10">
        <v>0</v>
      </c>
      <c r="C1373" s="10">
        <v>909.68</v>
      </c>
      <c r="D1373" s="10">
        <v>0</v>
      </c>
      <c r="E1373" s="10">
        <v>0</v>
      </c>
      <c r="F1373" s="10">
        <v>0</v>
      </c>
      <c r="G1373" s="10">
        <v>0</v>
      </c>
      <c r="H1373" s="10">
        <v>0</v>
      </c>
      <c r="I1373" s="10">
        <v>0</v>
      </c>
      <c r="J1373" s="10">
        <v>0</v>
      </c>
      <c r="K1373" s="10">
        <v>0</v>
      </c>
      <c r="L1373" s="10">
        <f t="shared" si="98"/>
        <v>909.68</v>
      </c>
    </row>
    <row r="1374" spans="1:12" ht="13" hidden="1" x14ac:dyDescent="0.15">
      <c r="A1374" s="46" t="s">
        <v>123</v>
      </c>
      <c r="B1374" s="10">
        <v>0</v>
      </c>
      <c r="C1374" s="10">
        <v>797.39</v>
      </c>
      <c r="D1374" s="10">
        <v>0</v>
      </c>
      <c r="E1374" s="10">
        <v>0</v>
      </c>
      <c r="F1374" s="10">
        <v>0</v>
      </c>
      <c r="G1374" s="10">
        <v>0</v>
      </c>
      <c r="H1374" s="10">
        <v>0</v>
      </c>
      <c r="I1374" s="10">
        <v>0</v>
      </c>
      <c r="J1374" s="10">
        <v>0</v>
      </c>
      <c r="K1374" s="10">
        <v>0</v>
      </c>
      <c r="L1374" s="10">
        <f t="shared" si="98"/>
        <v>797.39</v>
      </c>
    </row>
    <row r="1375" spans="1:12" ht="13" hidden="1" x14ac:dyDescent="0.15">
      <c r="A1375" s="46" t="s">
        <v>274</v>
      </c>
      <c r="B1375" s="10">
        <v>-2234770.0099999998</v>
      </c>
      <c r="C1375" s="10">
        <v>-2403175.59</v>
      </c>
      <c r="D1375" s="10">
        <v>-1849501.94</v>
      </c>
      <c r="E1375" s="10">
        <v>-754456.58</v>
      </c>
      <c r="F1375" s="10">
        <v>-631539.24</v>
      </c>
      <c r="G1375" s="10">
        <v>-349526.46</v>
      </c>
      <c r="H1375" s="10">
        <v>-404629.56</v>
      </c>
      <c r="I1375" s="10">
        <v>-290484.69</v>
      </c>
      <c r="J1375" s="10">
        <v>-421268.84</v>
      </c>
      <c r="K1375" s="10">
        <v>-197953.29</v>
      </c>
      <c r="L1375" s="10">
        <f t="shared" si="98"/>
        <v>-9537306.1999999974</v>
      </c>
    </row>
    <row r="1376" spans="1:12" ht="13" hidden="1" x14ac:dyDescent="0.15">
      <c r="A1376" s="46" t="s">
        <v>128</v>
      </c>
      <c r="B1376" s="10">
        <v>0</v>
      </c>
      <c r="C1376" s="10">
        <v>0</v>
      </c>
      <c r="D1376" s="10">
        <v>0</v>
      </c>
      <c r="E1376" s="10">
        <v>0</v>
      </c>
      <c r="F1376" s="10">
        <v>0</v>
      </c>
      <c r="G1376" s="10">
        <v>0</v>
      </c>
      <c r="H1376" s="10">
        <v>0</v>
      </c>
      <c r="I1376" s="10">
        <v>0</v>
      </c>
      <c r="J1376" s="10">
        <v>0</v>
      </c>
      <c r="K1376" s="10">
        <v>-25.44</v>
      </c>
      <c r="L1376" s="10">
        <f t="shared" si="98"/>
        <v>-25.44</v>
      </c>
    </row>
    <row r="1377" spans="1:12" ht="13" hidden="1" x14ac:dyDescent="0.15">
      <c r="A1377" s="47" t="s">
        <v>275</v>
      </c>
      <c r="B1377" s="16">
        <f t="shared" ref="B1377:L1377" si="99">SUM(B1332:B1376)</f>
        <v>-186516.33000000007</v>
      </c>
      <c r="C1377" s="16">
        <f t="shared" si="99"/>
        <v>-239193.37999999942</v>
      </c>
      <c r="D1377" s="16">
        <f t="shared" si="99"/>
        <v>-290820.54999999981</v>
      </c>
      <c r="E1377" s="16">
        <f t="shared" si="99"/>
        <v>-233728.51000000007</v>
      </c>
      <c r="F1377" s="16">
        <f t="shared" si="99"/>
        <v>-71824.679999999818</v>
      </c>
      <c r="G1377" s="16">
        <f t="shared" si="99"/>
        <v>-68925.439999999944</v>
      </c>
      <c r="H1377" s="16">
        <f t="shared" si="99"/>
        <v>-64261.079999999958</v>
      </c>
      <c r="I1377" s="16">
        <f t="shared" si="99"/>
        <v>-61048.639999999985</v>
      </c>
      <c r="J1377" s="16">
        <f t="shared" si="99"/>
        <v>-8709.9800000000978</v>
      </c>
      <c r="K1377" s="16">
        <f t="shared" si="99"/>
        <v>-7544.3799999999728</v>
      </c>
      <c r="L1377" s="16">
        <f t="shared" si="99"/>
        <v>-1232572.9699999974</v>
      </c>
    </row>
    <row r="1378" spans="1:12" ht="13" hidden="1" x14ac:dyDescent="0.15">
      <c r="A1378" s="45" t="s">
        <v>276</v>
      </c>
      <c r="B1378" s="7"/>
      <c r="C1378" s="7"/>
      <c r="D1378" s="7"/>
      <c r="E1378" s="7"/>
      <c r="F1378" s="7"/>
      <c r="G1378" s="7"/>
      <c r="H1378" s="7"/>
      <c r="I1378" s="7"/>
      <c r="J1378" s="7"/>
      <c r="K1378" s="7"/>
      <c r="L1378" s="7"/>
    </row>
    <row r="1379" spans="1:12" ht="13" hidden="1" x14ac:dyDescent="0.15">
      <c r="A1379" s="46" t="s">
        <v>71</v>
      </c>
      <c r="B1379" s="10">
        <v>85323.12</v>
      </c>
      <c r="C1379" s="10">
        <v>93750</v>
      </c>
      <c r="D1379" s="10">
        <v>93750</v>
      </c>
      <c r="E1379" s="10">
        <v>93750</v>
      </c>
      <c r="F1379" s="10">
        <v>93750</v>
      </c>
      <c r="G1379" s="10">
        <v>93750</v>
      </c>
      <c r="H1379" s="10">
        <v>93750</v>
      </c>
      <c r="I1379" s="10">
        <v>94365.68</v>
      </c>
      <c r="J1379" s="10">
        <v>93368.21</v>
      </c>
      <c r="K1379" s="10">
        <v>198459.06</v>
      </c>
      <c r="L1379" s="10">
        <f t="shared" ref="L1379:L1411" si="100">SUM(B1379:K1379)</f>
        <v>1034016.0700000001</v>
      </c>
    </row>
    <row r="1380" spans="1:12" ht="13" hidden="1" x14ac:dyDescent="0.15">
      <c r="A1380" s="46" t="s">
        <v>73</v>
      </c>
      <c r="B1380" s="10">
        <v>0</v>
      </c>
      <c r="C1380" s="10">
        <v>0</v>
      </c>
      <c r="D1380" s="10">
        <v>0</v>
      </c>
      <c r="E1380" s="10">
        <v>0</v>
      </c>
      <c r="F1380" s="10">
        <v>0</v>
      </c>
      <c r="G1380" s="10">
        <v>0</v>
      </c>
      <c r="H1380" s="10">
        <v>901.44</v>
      </c>
      <c r="I1380" s="10">
        <v>-901.44</v>
      </c>
      <c r="J1380" s="10">
        <v>-5.26</v>
      </c>
      <c r="K1380" s="10">
        <v>0</v>
      </c>
      <c r="L1380" s="10">
        <f t="shared" si="100"/>
        <v>-5.26</v>
      </c>
    </row>
    <row r="1381" spans="1:12" ht="13" hidden="1" x14ac:dyDescent="0.15">
      <c r="A1381" s="46" t="s">
        <v>74</v>
      </c>
      <c r="B1381" s="10">
        <v>-52019.7</v>
      </c>
      <c r="C1381" s="10">
        <v>79886.47</v>
      </c>
      <c r="D1381" s="10">
        <v>93352</v>
      </c>
      <c r="E1381" s="10">
        <v>90799</v>
      </c>
      <c r="F1381" s="10">
        <v>92587.41</v>
      </c>
      <c r="G1381" s="10">
        <v>86803.21</v>
      </c>
      <c r="H1381" s="10">
        <v>55378.95</v>
      </c>
      <c r="I1381" s="10">
        <v>71254</v>
      </c>
      <c r="J1381" s="10">
        <v>73480.240000000005</v>
      </c>
      <c r="K1381" s="10">
        <v>0</v>
      </c>
      <c r="L1381" s="10">
        <f t="shared" si="100"/>
        <v>591521.58000000007</v>
      </c>
    </row>
    <row r="1382" spans="1:12" ht="13" hidden="1" x14ac:dyDescent="0.15">
      <c r="A1382" s="46" t="s">
        <v>77</v>
      </c>
      <c r="B1382" s="10">
        <v>-6821.5</v>
      </c>
      <c r="C1382" s="10">
        <v>0</v>
      </c>
      <c r="D1382" s="10">
        <v>0</v>
      </c>
      <c r="E1382" s="10">
        <v>0</v>
      </c>
      <c r="F1382" s="10">
        <v>0</v>
      </c>
      <c r="G1382" s="10">
        <v>0</v>
      </c>
      <c r="H1382" s="10">
        <v>0</v>
      </c>
      <c r="I1382" s="10">
        <v>0</v>
      </c>
      <c r="J1382" s="10">
        <v>0</v>
      </c>
      <c r="K1382" s="10">
        <v>0</v>
      </c>
      <c r="L1382" s="10">
        <f t="shared" si="100"/>
        <v>-6821.5</v>
      </c>
    </row>
    <row r="1383" spans="1:12" ht="13" hidden="1" x14ac:dyDescent="0.15">
      <c r="A1383" s="46" t="s">
        <v>82</v>
      </c>
      <c r="B1383" s="10">
        <v>4251.3100000000004</v>
      </c>
      <c r="C1383" s="10">
        <v>4235.01</v>
      </c>
      <c r="D1383" s="10">
        <v>4206.12</v>
      </c>
      <c r="E1383" s="10">
        <v>4401.33</v>
      </c>
      <c r="F1383" s="10">
        <v>4193.7700000000004</v>
      </c>
      <c r="G1383" s="10">
        <v>4253.09</v>
      </c>
      <c r="H1383" s="10">
        <v>3957.93</v>
      </c>
      <c r="I1383" s="10">
        <v>4285.8100000000004</v>
      </c>
      <c r="J1383" s="10">
        <v>4425.6400000000003</v>
      </c>
      <c r="K1383" s="10">
        <v>2802.41</v>
      </c>
      <c r="L1383" s="10">
        <f t="shared" si="100"/>
        <v>41012.42</v>
      </c>
    </row>
    <row r="1384" spans="1:12" ht="13" hidden="1" x14ac:dyDescent="0.15">
      <c r="A1384" s="46" t="s">
        <v>83</v>
      </c>
      <c r="B1384" s="10">
        <v>661409.98</v>
      </c>
      <c r="C1384" s="10">
        <v>-678.04</v>
      </c>
      <c r="D1384" s="10">
        <v>32369.88</v>
      </c>
      <c r="E1384" s="10">
        <v>326787.07</v>
      </c>
      <c r="F1384" s="10">
        <v>73584.61</v>
      </c>
      <c r="G1384" s="10">
        <v>75049.929999999993</v>
      </c>
      <c r="H1384" s="10">
        <v>303844.13</v>
      </c>
      <c r="I1384" s="10">
        <v>25508.91</v>
      </c>
      <c r="J1384" s="10">
        <v>38702.269999999997</v>
      </c>
      <c r="K1384" s="10">
        <v>29971.22</v>
      </c>
      <c r="L1384" s="10">
        <f t="shared" si="100"/>
        <v>1566549.96</v>
      </c>
    </row>
    <row r="1385" spans="1:12" ht="13" hidden="1" x14ac:dyDescent="0.15">
      <c r="A1385" s="46" t="s">
        <v>84</v>
      </c>
      <c r="B1385" s="10">
        <v>21.49</v>
      </c>
      <c r="C1385" s="10">
        <v>27.93</v>
      </c>
      <c r="D1385" s="10">
        <v>27.88</v>
      </c>
      <c r="E1385" s="10">
        <v>27.01</v>
      </c>
      <c r="F1385" s="10">
        <v>26.09</v>
      </c>
      <c r="G1385" s="10">
        <v>28.36</v>
      </c>
      <c r="H1385" s="10">
        <v>28.73</v>
      </c>
      <c r="I1385" s="10">
        <v>26.27</v>
      </c>
      <c r="J1385" s="10">
        <v>26.68</v>
      </c>
      <c r="K1385" s="10">
        <v>24.64</v>
      </c>
      <c r="L1385" s="10">
        <f t="shared" si="100"/>
        <v>265.08</v>
      </c>
    </row>
    <row r="1386" spans="1:12" ht="13" hidden="1" x14ac:dyDescent="0.15">
      <c r="A1386" s="46" t="s">
        <v>85</v>
      </c>
      <c r="B1386" s="10">
        <v>0</v>
      </c>
      <c r="C1386" s="10">
        <v>0</v>
      </c>
      <c r="D1386" s="10">
        <v>0</v>
      </c>
      <c r="E1386" s="10">
        <v>0</v>
      </c>
      <c r="F1386" s="10">
        <v>0</v>
      </c>
      <c r="G1386" s="10">
        <v>0</v>
      </c>
      <c r="H1386" s="10">
        <v>0</v>
      </c>
      <c r="I1386" s="10">
        <v>0</v>
      </c>
      <c r="J1386" s="10">
        <v>-208.5</v>
      </c>
      <c r="K1386" s="10">
        <v>0</v>
      </c>
      <c r="L1386" s="10">
        <f t="shared" si="100"/>
        <v>-208.5</v>
      </c>
    </row>
    <row r="1387" spans="1:12" ht="13" hidden="1" x14ac:dyDescent="0.15">
      <c r="A1387" s="46" t="s">
        <v>86</v>
      </c>
      <c r="B1387" s="10">
        <v>0</v>
      </c>
      <c r="C1387" s="10">
        <v>0</v>
      </c>
      <c r="D1387" s="10">
        <v>0</v>
      </c>
      <c r="E1387" s="10">
        <v>0</v>
      </c>
      <c r="F1387" s="10">
        <v>0</v>
      </c>
      <c r="G1387" s="10">
        <v>0</v>
      </c>
      <c r="H1387" s="10">
        <v>0</v>
      </c>
      <c r="I1387" s="10">
        <v>0</v>
      </c>
      <c r="J1387" s="10">
        <v>-83.6</v>
      </c>
      <c r="K1387" s="10">
        <v>0</v>
      </c>
      <c r="L1387" s="10">
        <f t="shared" si="100"/>
        <v>-83.6</v>
      </c>
    </row>
    <row r="1388" spans="1:12" ht="13" hidden="1" x14ac:dyDescent="0.15">
      <c r="A1388" s="46" t="s">
        <v>87</v>
      </c>
      <c r="B1388" s="10">
        <v>0</v>
      </c>
      <c r="C1388" s="10">
        <v>0</v>
      </c>
      <c r="D1388" s="10">
        <v>0</v>
      </c>
      <c r="E1388" s="10">
        <v>0</v>
      </c>
      <c r="F1388" s="10">
        <v>0</v>
      </c>
      <c r="G1388" s="10">
        <v>0</v>
      </c>
      <c r="H1388" s="10">
        <v>0</v>
      </c>
      <c r="I1388" s="10">
        <v>0</v>
      </c>
      <c r="J1388" s="10">
        <v>-7.12</v>
      </c>
      <c r="K1388" s="10">
        <v>0</v>
      </c>
      <c r="L1388" s="10">
        <f t="shared" si="100"/>
        <v>-7.12</v>
      </c>
    </row>
    <row r="1389" spans="1:12" ht="13" hidden="1" x14ac:dyDescent="0.15">
      <c r="A1389" s="46" t="s">
        <v>88</v>
      </c>
      <c r="B1389" s="10">
        <v>0</v>
      </c>
      <c r="C1389" s="10">
        <v>0</v>
      </c>
      <c r="D1389" s="10">
        <v>0</v>
      </c>
      <c r="E1389" s="10">
        <v>0</v>
      </c>
      <c r="F1389" s="10">
        <v>0</v>
      </c>
      <c r="G1389" s="10">
        <v>0</v>
      </c>
      <c r="H1389" s="10">
        <v>0</v>
      </c>
      <c r="I1389" s="10">
        <v>0</v>
      </c>
      <c r="J1389" s="10">
        <v>-13.21</v>
      </c>
      <c r="K1389" s="10">
        <v>0</v>
      </c>
      <c r="L1389" s="10">
        <f t="shared" si="100"/>
        <v>-13.21</v>
      </c>
    </row>
    <row r="1390" spans="1:12" ht="13" hidden="1" x14ac:dyDescent="0.15">
      <c r="A1390" s="46" t="s">
        <v>90</v>
      </c>
      <c r="B1390" s="10">
        <v>4242.09</v>
      </c>
      <c r="C1390" s="10">
        <v>4779.8100000000004</v>
      </c>
      <c r="D1390" s="10">
        <v>8412.61</v>
      </c>
      <c r="E1390" s="10">
        <v>51747.33</v>
      </c>
      <c r="F1390" s="10">
        <v>10790.57</v>
      </c>
      <c r="G1390" s="10">
        <v>27169.3</v>
      </c>
      <c r="H1390" s="10">
        <v>12093.9</v>
      </c>
      <c r="I1390" s="10">
        <v>60215.1</v>
      </c>
      <c r="J1390" s="10">
        <v>19832.38</v>
      </c>
      <c r="K1390" s="10">
        <v>32217.75</v>
      </c>
      <c r="L1390" s="10">
        <f t="shared" si="100"/>
        <v>231500.84</v>
      </c>
    </row>
    <row r="1391" spans="1:12" ht="13" hidden="1" x14ac:dyDescent="0.15">
      <c r="A1391" s="46" t="s">
        <v>91</v>
      </c>
      <c r="B1391" s="10">
        <v>259.42</v>
      </c>
      <c r="C1391" s="10">
        <v>512.30999999999995</v>
      </c>
      <c r="D1391" s="10">
        <v>507.97</v>
      </c>
      <c r="E1391" s="10">
        <v>977.12</v>
      </c>
      <c r="F1391" s="10">
        <v>1348.28</v>
      </c>
      <c r="G1391" s="10">
        <v>746.36</v>
      </c>
      <c r="H1391" s="10">
        <v>1336.29</v>
      </c>
      <c r="I1391" s="10">
        <v>1399.46</v>
      </c>
      <c r="J1391" s="10">
        <v>106.13</v>
      </c>
      <c r="K1391" s="10">
        <v>1357.24</v>
      </c>
      <c r="L1391" s="10">
        <f t="shared" si="100"/>
        <v>8550.58</v>
      </c>
    </row>
    <row r="1392" spans="1:12" ht="13" hidden="1" x14ac:dyDescent="0.15">
      <c r="A1392" s="46" t="s">
        <v>93</v>
      </c>
      <c r="B1392" s="10">
        <v>947.9</v>
      </c>
      <c r="C1392" s="10">
        <v>1560.03</v>
      </c>
      <c r="D1392" s="10">
        <v>7335.21</v>
      </c>
      <c r="E1392" s="10">
        <v>19027.349999999999</v>
      </c>
      <c r="F1392" s="10">
        <v>4480.87</v>
      </c>
      <c r="G1392" s="10">
        <v>10914.04</v>
      </c>
      <c r="H1392" s="10">
        <v>9020.07</v>
      </c>
      <c r="I1392" s="10">
        <v>15509.79</v>
      </c>
      <c r="J1392" s="10">
        <v>4628.88</v>
      </c>
      <c r="K1392" s="10">
        <v>5129.67</v>
      </c>
      <c r="L1392" s="10">
        <f t="shared" si="100"/>
        <v>78553.810000000012</v>
      </c>
    </row>
    <row r="1393" spans="1:12" ht="13" hidden="1" x14ac:dyDescent="0.15">
      <c r="A1393" s="46" t="s">
        <v>94</v>
      </c>
      <c r="B1393" s="10">
        <v>0</v>
      </c>
      <c r="C1393" s="10">
        <v>0</v>
      </c>
      <c r="D1393" s="10">
        <v>0</v>
      </c>
      <c r="E1393" s="10">
        <v>314.2</v>
      </c>
      <c r="F1393" s="10">
        <v>0</v>
      </c>
      <c r="G1393" s="10">
        <v>0</v>
      </c>
      <c r="H1393" s="10">
        <v>0</v>
      </c>
      <c r="I1393" s="10">
        <v>0</v>
      </c>
      <c r="J1393" s="10">
        <v>0</v>
      </c>
      <c r="K1393" s="10">
        <v>0</v>
      </c>
      <c r="L1393" s="10">
        <f t="shared" si="100"/>
        <v>314.2</v>
      </c>
    </row>
    <row r="1394" spans="1:12" ht="13" hidden="1" x14ac:dyDescent="0.15">
      <c r="A1394" s="46" t="s">
        <v>132</v>
      </c>
      <c r="B1394" s="10">
        <v>647.73</v>
      </c>
      <c r="C1394" s="10">
        <v>403.33</v>
      </c>
      <c r="D1394" s="10">
        <v>694.85</v>
      </c>
      <c r="E1394" s="10">
        <v>299.85000000000002</v>
      </c>
      <c r="F1394" s="10">
        <v>795.68</v>
      </c>
      <c r="G1394" s="10">
        <v>303.38</v>
      </c>
      <c r="H1394" s="10">
        <v>933.85</v>
      </c>
      <c r="I1394" s="10">
        <v>299.85000000000002</v>
      </c>
      <c r="J1394" s="10">
        <v>873.1</v>
      </c>
      <c r="K1394" s="10">
        <v>99.95</v>
      </c>
      <c r="L1394" s="10">
        <f t="shared" si="100"/>
        <v>5351.57</v>
      </c>
    </row>
    <row r="1395" spans="1:12" ht="13" hidden="1" x14ac:dyDescent="0.15">
      <c r="A1395" s="46" t="s">
        <v>100</v>
      </c>
      <c r="B1395" s="10">
        <v>0</v>
      </c>
      <c r="C1395" s="10">
        <v>0</v>
      </c>
      <c r="D1395" s="10">
        <v>0</v>
      </c>
      <c r="E1395" s="10">
        <v>213.84</v>
      </c>
      <c r="F1395" s="10">
        <v>0</v>
      </c>
      <c r="G1395" s="10">
        <v>204.09</v>
      </c>
      <c r="H1395" s="10">
        <v>0</v>
      </c>
      <c r="I1395" s="10">
        <v>0</v>
      </c>
      <c r="J1395" s="10">
        <v>0</v>
      </c>
      <c r="K1395" s="10">
        <v>0</v>
      </c>
      <c r="L1395" s="10">
        <f t="shared" si="100"/>
        <v>417.93</v>
      </c>
    </row>
    <row r="1396" spans="1:12" ht="13" hidden="1" x14ac:dyDescent="0.15">
      <c r="A1396" s="46" t="s">
        <v>101</v>
      </c>
      <c r="B1396" s="10">
        <v>0</v>
      </c>
      <c r="C1396" s="10">
        <v>0</v>
      </c>
      <c r="D1396" s="10">
        <v>0</v>
      </c>
      <c r="E1396" s="10">
        <v>0</v>
      </c>
      <c r="F1396" s="10">
        <v>1303.8</v>
      </c>
      <c r="G1396" s="10">
        <v>8362.34</v>
      </c>
      <c r="H1396" s="10">
        <v>51409.74</v>
      </c>
      <c r="I1396" s="10">
        <v>25378.81</v>
      </c>
      <c r="J1396" s="10">
        <v>24866.92</v>
      </c>
      <c r="K1396" s="10">
        <v>10655.44</v>
      </c>
      <c r="L1396" s="10">
        <f t="shared" si="100"/>
        <v>121977.05</v>
      </c>
    </row>
    <row r="1397" spans="1:12" ht="13" hidden="1" x14ac:dyDescent="0.15">
      <c r="A1397" s="46" t="s">
        <v>171</v>
      </c>
      <c r="B1397" s="10">
        <v>0</v>
      </c>
      <c r="C1397" s="10">
        <v>0</v>
      </c>
      <c r="D1397" s="10">
        <v>8475</v>
      </c>
      <c r="E1397" s="10">
        <v>0</v>
      </c>
      <c r="F1397" s="10">
        <v>0</v>
      </c>
      <c r="G1397" s="10">
        <v>2713.05</v>
      </c>
      <c r="H1397" s="10">
        <v>0</v>
      </c>
      <c r="I1397" s="10">
        <v>0</v>
      </c>
      <c r="J1397" s="10">
        <v>0</v>
      </c>
      <c r="K1397" s="10">
        <v>0</v>
      </c>
      <c r="L1397" s="10">
        <f t="shared" si="100"/>
        <v>11188.05</v>
      </c>
    </row>
    <row r="1398" spans="1:12" ht="13" hidden="1" x14ac:dyDescent="0.15">
      <c r="A1398" s="46" t="s">
        <v>278</v>
      </c>
      <c r="B1398" s="10">
        <v>0</v>
      </c>
      <c r="C1398" s="10">
        <v>0</v>
      </c>
      <c r="D1398" s="10">
        <v>67875</v>
      </c>
      <c r="E1398" s="10">
        <v>67875</v>
      </c>
      <c r="F1398" s="10">
        <v>67875</v>
      </c>
      <c r="G1398" s="10">
        <v>67875</v>
      </c>
      <c r="H1398" s="10">
        <v>73741.66</v>
      </c>
      <c r="I1398" s="10">
        <v>73616.94</v>
      </c>
      <c r="J1398" s="10">
        <v>69125.009999999995</v>
      </c>
      <c r="K1398" s="10">
        <v>46083.34</v>
      </c>
      <c r="L1398" s="10">
        <f t="shared" si="100"/>
        <v>534066.95000000007</v>
      </c>
    </row>
    <row r="1399" spans="1:12" ht="13" hidden="1" x14ac:dyDescent="0.15">
      <c r="A1399" s="46" t="s">
        <v>103</v>
      </c>
      <c r="B1399" s="10">
        <v>0</v>
      </c>
      <c r="C1399" s="10">
        <v>0</v>
      </c>
      <c r="D1399" s="10">
        <v>0</v>
      </c>
      <c r="E1399" s="10">
        <v>0</v>
      </c>
      <c r="F1399" s="10">
        <v>0</v>
      </c>
      <c r="G1399" s="10">
        <v>0</v>
      </c>
      <c r="H1399" s="10">
        <v>0</v>
      </c>
      <c r="I1399" s="10">
        <v>0</v>
      </c>
      <c r="J1399" s="10">
        <v>26.1</v>
      </c>
      <c r="K1399" s="10">
        <v>0</v>
      </c>
      <c r="L1399" s="10">
        <f t="shared" si="100"/>
        <v>26.1</v>
      </c>
    </row>
    <row r="1400" spans="1:12" ht="13" hidden="1" x14ac:dyDescent="0.15">
      <c r="A1400" s="46" t="s">
        <v>104</v>
      </c>
      <c r="B1400" s="10">
        <v>-466.71</v>
      </c>
      <c r="C1400" s="10">
        <v>0</v>
      </c>
      <c r="D1400" s="10">
        <v>0</v>
      </c>
      <c r="E1400" s="10">
        <v>0</v>
      </c>
      <c r="F1400" s="10">
        <v>0</v>
      </c>
      <c r="G1400" s="10">
        <v>0</v>
      </c>
      <c r="H1400" s="10">
        <v>0</v>
      </c>
      <c r="I1400" s="10">
        <v>0</v>
      </c>
      <c r="J1400" s="10">
        <v>0</v>
      </c>
      <c r="K1400" s="10">
        <v>0</v>
      </c>
      <c r="L1400" s="10">
        <f t="shared" si="100"/>
        <v>-466.71</v>
      </c>
    </row>
    <row r="1401" spans="1:12" ht="13" hidden="1" x14ac:dyDescent="0.15">
      <c r="A1401" s="46" t="s">
        <v>105</v>
      </c>
      <c r="B1401" s="10">
        <v>38.97</v>
      </c>
      <c r="C1401" s="10">
        <v>38.97</v>
      </c>
      <c r="D1401" s="10">
        <v>138.96</v>
      </c>
      <c r="E1401" s="10">
        <v>38.97</v>
      </c>
      <c r="F1401" s="10">
        <v>38.97</v>
      </c>
      <c r="G1401" s="10">
        <v>25.98</v>
      </c>
      <c r="H1401" s="10">
        <v>151.94999999999999</v>
      </c>
      <c r="I1401" s="10">
        <v>38.97</v>
      </c>
      <c r="J1401" s="10">
        <v>38.97</v>
      </c>
      <c r="K1401" s="10">
        <v>25.98</v>
      </c>
      <c r="L1401" s="10">
        <f t="shared" si="100"/>
        <v>576.69000000000005</v>
      </c>
    </row>
    <row r="1402" spans="1:12" ht="13" hidden="1" x14ac:dyDescent="0.15">
      <c r="A1402" s="46" t="s">
        <v>107</v>
      </c>
      <c r="B1402" s="10">
        <v>3150</v>
      </c>
      <c r="C1402" s="10">
        <v>3150</v>
      </c>
      <c r="D1402" s="10">
        <v>3245.93</v>
      </c>
      <c r="E1402" s="10">
        <v>3499.35</v>
      </c>
      <c r="F1402" s="10">
        <v>3429.78</v>
      </c>
      <c r="G1402" s="10">
        <v>3200.93</v>
      </c>
      <c r="H1402" s="10">
        <v>3344.84</v>
      </c>
      <c r="I1402" s="10">
        <v>3499.35</v>
      </c>
      <c r="J1402" s="10">
        <v>-83850</v>
      </c>
      <c r="K1402" s="10">
        <v>231.01</v>
      </c>
      <c r="L1402" s="10">
        <f t="shared" si="100"/>
        <v>-57098.81</v>
      </c>
    </row>
    <row r="1403" spans="1:12" ht="13" hidden="1" x14ac:dyDescent="0.15">
      <c r="A1403" s="46" t="s">
        <v>108</v>
      </c>
      <c r="B1403" s="10">
        <v>-1018</v>
      </c>
      <c r="C1403" s="10">
        <v>0</v>
      </c>
      <c r="D1403" s="10">
        <v>0</v>
      </c>
      <c r="E1403" s="10">
        <v>0</v>
      </c>
      <c r="F1403" s="10">
        <v>0</v>
      </c>
      <c r="G1403" s="10">
        <v>0</v>
      </c>
      <c r="H1403" s="10">
        <v>0</v>
      </c>
      <c r="I1403" s="10">
        <v>0</v>
      </c>
      <c r="J1403" s="10">
        <v>0</v>
      </c>
      <c r="K1403" s="10">
        <v>0</v>
      </c>
      <c r="L1403" s="10">
        <f t="shared" si="100"/>
        <v>-1018</v>
      </c>
    </row>
    <row r="1404" spans="1:12" ht="13" hidden="1" x14ac:dyDescent="0.15">
      <c r="A1404" s="46" t="s">
        <v>109</v>
      </c>
      <c r="B1404" s="10">
        <v>0</v>
      </c>
      <c r="C1404" s="10">
        <v>0</v>
      </c>
      <c r="D1404" s="10">
        <v>0</v>
      </c>
      <c r="E1404" s="10">
        <v>0</v>
      </c>
      <c r="F1404" s="10">
        <v>0</v>
      </c>
      <c r="G1404" s="10">
        <v>0</v>
      </c>
      <c r="H1404" s="10">
        <v>0</v>
      </c>
      <c r="I1404" s="10">
        <v>2658.98</v>
      </c>
      <c r="J1404" s="10">
        <v>0</v>
      </c>
      <c r="K1404" s="10">
        <v>0</v>
      </c>
      <c r="L1404" s="10">
        <f t="shared" si="100"/>
        <v>2658.98</v>
      </c>
    </row>
    <row r="1405" spans="1:12" ht="13" hidden="1" x14ac:dyDescent="0.15">
      <c r="A1405" s="46" t="s">
        <v>117</v>
      </c>
      <c r="B1405" s="10">
        <v>0</v>
      </c>
      <c r="C1405" s="10">
        <v>0</v>
      </c>
      <c r="D1405" s="10">
        <v>0</v>
      </c>
      <c r="E1405" s="10">
        <v>0</v>
      </c>
      <c r="F1405" s="10">
        <v>0</v>
      </c>
      <c r="G1405" s="10">
        <v>0</v>
      </c>
      <c r="H1405" s="10">
        <v>0</v>
      </c>
      <c r="I1405" s="10">
        <v>80</v>
      </c>
      <c r="J1405" s="10">
        <v>0</v>
      </c>
      <c r="K1405" s="10">
        <v>5.35</v>
      </c>
      <c r="L1405" s="10">
        <f t="shared" si="100"/>
        <v>85.35</v>
      </c>
    </row>
    <row r="1406" spans="1:12" ht="13" hidden="1" x14ac:dyDescent="0.15">
      <c r="A1406" s="46" t="s">
        <v>279</v>
      </c>
      <c r="B1406" s="10">
        <v>0</v>
      </c>
      <c r="C1406" s="10">
        <v>0</v>
      </c>
      <c r="D1406" s="10">
        <v>-1438.92</v>
      </c>
      <c r="E1406" s="10">
        <v>0</v>
      </c>
      <c r="F1406" s="10">
        <v>0</v>
      </c>
      <c r="G1406" s="10">
        <v>0</v>
      </c>
      <c r="H1406" s="10">
        <v>0</v>
      </c>
      <c r="I1406" s="10">
        <v>0</v>
      </c>
      <c r="J1406" s="10">
        <v>0</v>
      </c>
      <c r="K1406" s="10">
        <v>0</v>
      </c>
      <c r="L1406" s="10">
        <f t="shared" si="100"/>
        <v>-1438.92</v>
      </c>
    </row>
    <row r="1407" spans="1:12" ht="13" hidden="1" x14ac:dyDescent="0.15">
      <c r="A1407" s="46" t="s">
        <v>123</v>
      </c>
      <c r="B1407" s="10">
        <v>0</v>
      </c>
      <c r="C1407" s="10">
        <v>0</v>
      </c>
      <c r="D1407" s="10">
        <v>768.41</v>
      </c>
      <c r="E1407" s="10">
        <v>749.09</v>
      </c>
      <c r="F1407" s="10">
        <v>946.7</v>
      </c>
      <c r="G1407" s="10">
        <v>992.34</v>
      </c>
      <c r="H1407" s="10">
        <v>990.07</v>
      </c>
      <c r="I1407" s="10">
        <v>947.43</v>
      </c>
      <c r="J1407" s="10">
        <v>684.44</v>
      </c>
      <c r="K1407" s="10">
        <v>555.21</v>
      </c>
      <c r="L1407" s="10">
        <f t="shared" si="100"/>
        <v>6633.69</v>
      </c>
    </row>
    <row r="1408" spans="1:12" ht="13" hidden="1" x14ac:dyDescent="0.15">
      <c r="A1408" s="46" t="s">
        <v>125</v>
      </c>
      <c r="B1408" s="10">
        <v>0</v>
      </c>
      <c r="C1408" s="10">
        <v>0</v>
      </c>
      <c r="D1408" s="10">
        <v>0</v>
      </c>
      <c r="E1408" s="10">
        <v>95.18</v>
      </c>
      <c r="F1408" s="10">
        <v>138.66</v>
      </c>
      <c r="G1408" s="10">
        <v>348.82</v>
      </c>
      <c r="H1408" s="10">
        <v>541.67999999999995</v>
      </c>
      <c r="I1408" s="10">
        <v>485.08</v>
      </c>
      <c r="J1408" s="10">
        <v>1182.5</v>
      </c>
      <c r="K1408" s="10">
        <v>333.25</v>
      </c>
      <c r="L1408" s="10">
        <f t="shared" si="100"/>
        <v>3125.17</v>
      </c>
    </row>
    <row r="1409" spans="1:12" ht="13" hidden="1" x14ac:dyDescent="0.15">
      <c r="A1409" s="46" t="s">
        <v>126</v>
      </c>
      <c r="B1409" s="10">
        <v>4141.4799999999996</v>
      </c>
      <c r="C1409" s="10">
        <v>4430.6899999999996</v>
      </c>
      <c r="D1409" s="10">
        <v>3399.91</v>
      </c>
      <c r="E1409" s="10">
        <v>1349.96</v>
      </c>
      <c r="F1409" s="10">
        <v>1226.78</v>
      </c>
      <c r="G1409" s="10">
        <v>606.07000000000005</v>
      </c>
      <c r="H1409" s="10">
        <v>689.31</v>
      </c>
      <c r="I1409" s="10">
        <v>570.13</v>
      </c>
      <c r="J1409" s="10">
        <v>724.09</v>
      </c>
      <c r="K1409" s="10">
        <v>161.35</v>
      </c>
      <c r="L1409" s="10">
        <f t="shared" si="100"/>
        <v>17299.769999999997</v>
      </c>
    </row>
    <row r="1410" spans="1:12" ht="13" hidden="1" x14ac:dyDescent="0.15">
      <c r="A1410" s="46" t="s">
        <v>127</v>
      </c>
      <c r="B1410" s="10">
        <v>931.65</v>
      </c>
      <c r="C1410" s="10">
        <v>818.37</v>
      </c>
      <c r="D1410" s="10">
        <v>979.64</v>
      </c>
      <c r="E1410" s="10">
        <v>1295.42</v>
      </c>
      <c r="F1410" s="10">
        <v>1494.34</v>
      </c>
      <c r="G1410" s="10">
        <v>1111.77</v>
      </c>
      <c r="H1410" s="10">
        <v>967.76</v>
      </c>
      <c r="I1410" s="10">
        <v>1218.73</v>
      </c>
      <c r="J1410" s="10">
        <v>1416.56</v>
      </c>
      <c r="K1410" s="10">
        <v>871.46</v>
      </c>
      <c r="L1410" s="10">
        <f t="shared" si="100"/>
        <v>11105.7</v>
      </c>
    </row>
    <row r="1411" spans="1:12" ht="13" hidden="1" x14ac:dyDescent="0.15">
      <c r="A1411" s="46" t="s">
        <v>129</v>
      </c>
      <c r="B1411" s="10">
        <v>0</v>
      </c>
      <c r="C1411" s="10">
        <v>0</v>
      </c>
      <c r="D1411" s="10">
        <v>1359.05</v>
      </c>
      <c r="E1411" s="10">
        <v>4280.03</v>
      </c>
      <c r="F1411" s="10">
        <v>3265.65</v>
      </c>
      <c r="G1411" s="10">
        <v>4339.3500000000004</v>
      </c>
      <c r="H1411" s="10">
        <v>4319.99</v>
      </c>
      <c r="I1411" s="10">
        <v>4307.91</v>
      </c>
      <c r="J1411" s="10">
        <v>4563.26</v>
      </c>
      <c r="K1411" s="10">
        <v>3927.22</v>
      </c>
      <c r="L1411" s="10">
        <f t="shared" si="100"/>
        <v>30362.46</v>
      </c>
    </row>
    <row r="1412" spans="1:12" ht="13" hidden="1" x14ac:dyDescent="0.15">
      <c r="A1412" s="47" t="s">
        <v>280</v>
      </c>
      <c r="B1412" s="16">
        <f t="shared" ref="B1412:L1412" si="101">SUM(B1379:B1411)</f>
        <v>705039.23</v>
      </c>
      <c r="C1412" s="16">
        <f t="shared" si="101"/>
        <v>192914.87999999998</v>
      </c>
      <c r="D1412" s="16">
        <f t="shared" si="101"/>
        <v>325459.5</v>
      </c>
      <c r="E1412" s="16">
        <f t="shared" si="101"/>
        <v>667527.09999999986</v>
      </c>
      <c r="F1412" s="16">
        <f t="shared" si="101"/>
        <v>361276.96000000008</v>
      </c>
      <c r="G1412" s="16">
        <f t="shared" si="101"/>
        <v>388797.41000000003</v>
      </c>
      <c r="H1412" s="16">
        <f t="shared" si="101"/>
        <v>617402.29</v>
      </c>
      <c r="I1412" s="16">
        <f t="shared" si="101"/>
        <v>384765.75999999983</v>
      </c>
      <c r="J1412" s="16">
        <f t="shared" si="101"/>
        <v>253903.68999999997</v>
      </c>
      <c r="K1412" s="16">
        <f t="shared" si="101"/>
        <v>332911.54999999993</v>
      </c>
      <c r="L1412" s="16">
        <f t="shared" si="101"/>
        <v>4229998.3699999992</v>
      </c>
    </row>
    <row r="1413" spans="1:12" ht="13" hidden="1" x14ac:dyDescent="0.15">
      <c r="A1413" s="45" t="s">
        <v>281</v>
      </c>
      <c r="B1413" s="7"/>
      <c r="C1413" s="7"/>
      <c r="D1413" s="7"/>
      <c r="E1413" s="7"/>
      <c r="F1413" s="7"/>
      <c r="G1413" s="7"/>
      <c r="H1413" s="7"/>
      <c r="I1413" s="7"/>
      <c r="J1413" s="7"/>
      <c r="K1413" s="7"/>
      <c r="L1413" s="7"/>
    </row>
    <row r="1414" spans="1:12" ht="13" hidden="1" x14ac:dyDescent="0.15">
      <c r="A1414" s="46" t="s">
        <v>73</v>
      </c>
      <c r="B1414" s="10">
        <v>-21.72</v>
      </c>
      <c r="C1414" s="10">
        <v>0</v>
      </c>
      <c r="D1414" s="10">
        <v>0</v>
      </c>
      <c r="E1414" s="10">
        <v>0</v>
      </c>
      <c r="F1414" s="10">
        <v>0</v>
      </c>
      <c r="G1414" s="10">
        <v>0</v>
      </c>
      <c r="H1414" s="10">
        <v>0</v>
      </c>
      <c r="I1414" s="10">
        <v>0</v>
      </c>
      <c r="J1414" s="10">
        <v>0</v>
      </c>
      <c r="K1414" s="10">
        <v>0</v>
      </c>
      <c r="L1414" s="10">
        <f t="shared" ref="L1414:L1420" si="102">SUM(B1414:K1414)</f>
        <v>-21.72</v>
      </c>
    </row>
    <row r="1415" spans="1:12" ht="13" hidden="1" x14ac:dyDescent="0.15">
      <c r="A1415" s="46" t="s">
        <v>89</v>
      </c>
      <c r="B1415" s="10">
        <v>-9.7799999999999994</v>
      </c>
      <c r="C1415" s="10">
        <v>0</v>
      </c>
      <c r="D1415" s="10">
        <v>0</v>
      </c>
      <c r="E1415" s="10">
        <v>0</v>
      </c>
      <c r="F1415" s="10">
        <v>0</v>
      </c>
      <c r="G1415" s="10">
        <v>0</v>
      </c>
      <c r="H1415" s="10">
        <v>0</v>
      </c>
      <c r="I1415" s="10">
        <v>0</v>
      </c>
      <c r="J1415" s="10">
        <v>0</v>
      </c>
      <c r="K1415" s="10">
        <v>0</v>
      </c>
      <c r="L1415" s="10">
        <f t="shared" si="102"/>
        <v>-9.7799999999999994</v>
      </c>
    </row>
    <row r="1416" spans="1:12" ht="13" hidden="1" x14ac:dyDescent="0.15">
      <c r="A1416" s="46" t="s">
        <v>96</v>
      </c>
      <c r="B1416" s="10">
        <v>14.83</v>
      </c>
      <c r="C1416" s="10">
        <v>0</v>
      </c>
      <c r="D1416" s="10">
        <v>0</v>
      </c>
      <c r="E1416" s="10">
        <v>0</v>
      </c>
      <c r="F1416" s="10">
        <v>0</v>
      </c>
      <c r="G1416" s="10">
        <v>0</v>
      </c>
      <c r="H1416" s="10">
        <v>0</v>
      </c>
      <c r="I1416" s="10">
        <v>0</v>
      </c>
      <c r="J1416" s="10">
        <v>0</v>
      </c>
      <c r="K1416" s="10">
        <v>0</v>
      </c>
      <c r="L1416" s="10">
        <f t="shared" si="102"/>
        <v>14.83</v>
      </c>
    </row>
    <row r="1417" spans="1:12" ht="13" hidden="1" x14ac:dyDescent="0.15">
      <c r="A1417" s="46" t="s">
        <v>101</v>
      </c>
      <c r="B1417" s="10">
        <v>45.25</v>
      </c>
      <c r="C1417" s="10">
        <v>0</v>
      </c>
      <c r="D1417" s="10">
        <v>0</v>
      </c>
      <c r="E1417" s="10">
        <v>0</v>
      </c>
      <c r="F1417" s="10">
        <v>0</v>
      </c>
      <c r="G1417" s="10">
        <v>0</v>
      </c>
      <c r="H1417" s="10">
        <v>0</v>
      </c>
      <c r="I1417" s="10">
        <v>0</v>
      </c>
      <c r="J1417" s="10">
        <v>0</v>
      </c>
      <c r="K1417" s="10">
        <v>0</v>
      </c>
      <c r="L1417" s="10">
        <f t="shared" si="102"/>
        <v>45.25</v>
      </c>
    </row>
    <row r="1418" spans="1:12" ht="13" hidden="1" x14ac:dyDescent="0.15">
      <c r="A1418" s="46" t="s">
        <v>107</v>
      </c>
      <c r="B1418" s="10">
        <v>0.03</v>
      </c>
      <c r="C1418" s="10">
        <v>0</v>
      </c>
      <c r="D1418" s="10">
        <v>0</v>
      </c>
      <c r="E1418" s="10">
        <v>0</v>
      </c>
      <c r="F1418" s="10">
        <v>0</v>
      </c>
      <c r="G1418" s="10">
        <v>0</v>
      </c>
      <c r="H1418" s="10">
        <v>0</v>
      </c>
      <c r="I1418" s="10">
        <v>0</v>
      </c>
      <c r="J1418" s="10">
        <v>0</v>
      </c>
      <c r="K1418" s="10">
        <v>0</v>
      </c>
      <c r="L1418" s="10">
        <f t="shared" si="102"/>
        <v>0.03</v>
      </c>
    </row>
    <row r="1419" spans="1:12" ht="13" hidden="1" x14ac:dyDescent="0.15">
      <c r="A1419" s="46" t="s">
        <v>241</v>
      </c>
      <c r="B1419" s="10">
        <v>-200.44</v>
      </c>
      <c r="C1419" s="10">
        <v>0</v>
      </c>
      <c r="D1419" s="10">
        <v>0</v>
      </c>
      <c r="E1419" s="10">
        <v>0</v>
      </c>
      <c r="F1419" s="10">
        <v>0</v>
      </c>
      <c r="G1419" s="10">
        <v>0</v>
      </c>
      <c r="H1419" s="10">
        <v>0</v>
      </c>
      <c r="I1419" s="10">
        <v>0</v>
      </c>
      <c r="J1419" s="10">
        <v>0</v>
      </c>
      <c r="K1419" s="10">
        <v>0</v>
      </c>
      <c r="L1419" s="10">
        <f t="shared" si="102"/>
        <v>-200.44</v>
      </c>
    </row>
    <row r="1420" spans="1:12" ht="13" hidden="1" x14ac:dyDescent="0.15">
      <c r="A1420" s="46" t="s">
        <v>279</v>
      </c>
      <c r="B1420" s="10">
        <v>0</v>
      </c>
      <c r="C1420" s="10">
        <v>0</v>
      </c>
      <c r="D1420" s="10">
        <v>1438.92</v>
      </c>
      <c r="E1420" s="10">
        <v>0</v>
      </c>
      <c r="F1420" s="10">
        <v>0</v>
      </c>
      <c r="G1420" s="10">
        <v>0</v>
      </c>
      <c r="H1420" s="10">
        <v>0</v>
      </c>
      <c r="I1420" s="10">
        <v>0</v>
      </c>
      <c r="J1420" s="10">
        <v>0</v>
      </c>
      <c r="K1420" s="10">
        <v>0</v>
      </c>
      <c r="L1420" s="10">
        <f t="shared" si="102"/>
        <v>1438.92</v>
      </c>
    </row>
    <row r="1421" spans="1:12" ht="13" hidden="1" x14ac:dyDescent="0.15">
      <c r="A1421" s="47" t="s">
        <v>282</v>
      </c>
      <c r="B1421" s="16">
        <f t="shared" ref="B1421:L1421" si="103">SUM(B1414:B1420)</f>
        <v>-171.82999999999998</v>
      </c>
      <c r="C1421" s="16">
        <f t="shared" si="103"/>
        <v>0</v>
      </c>
      <c r="D1421" s="16">
        <f t="shared" si="103"/>
        <v>1438.92</v>
      </c>
      <c r="E1421" s="16">
        <f t="shared" si="103"/>
        <v>0</v>
      </c>
      <c r="F1421" s="16">
        <f t="shared" si="103"/>
        <v>0</v>
      </c>
      <c r="G1421" s="16">
        <f t="shared" si="103"/>
        <v>0</v>
      </c>
      <c r="H1421" s="16">
        <f t="shared" si="103"/>
        <v>0</v>
      </c>
      <c r="I1421" s="16">
        <f t="shared" si="103"/>
        <v>0</v>
      </c>
      <c r="J1421" s="16">
        <f t="shared" si="103"/>
        <v>0</v>
      </c>
      <c r="K1421" s="16">
        <f t="shared" si="103"/>
        <v>0</v>
      </c>
      <c r="L1421" s="16">
        <f t="shared" si="103"/>
        <v>1267.0900000000001</v>
      </c>
    </row>
    <row r="1422" spans="1:12" ht="13" hidden="1" x14ac:dyDescent="0.15">
      <c r="A1422" s="45" t="s">
        <v>283</v>
      </c>
      <c r="B1422" s="7"/>
      <c r="C1422" s="7"/>
      <c r="D1422" s="7"/>
      <c r="E1422" s="7"/>
      <c r="F1422" s="7"/>
      <c r="G1422" s="7"/>
      <c r="H1422" s="7"/>
      <c r="I1422" s="7"/>
      <c r="J1422" s="7"/>
      <c r="K1422" s="7"/>
      <c r="L1422" s="7"/>
    </row>
    <row r="1423" spans="1:12" ht="13" hidden="1" x14ac:dyDescent="0.15">
      <c r="A1423" s="46" t="s">
        <v>71</v>
      </c>
      <c r="B1423" s="10">
        <v>470739.25</v>
      </c>
      <c r="C1423" s="10">
        <v>517796.52</v>
      </c>
      <c r="D1423" s="10">
        <v>539553.21</v>
      </c>
      <c r="E1423" s="10">
        <v>487381.73</v>
      </c>
      <c r="F1423" s="10">
        <v>611616.24</v>
      </c>
      <c r="G1423" s="10">
        <v>619469.11</v>
      </c>
      <c r="H1423" s="10">
        <v>638210.81999999995</v>
      </c>
      <c r="I1423" s="10">
        <v>616518.44999999995</v>
      </c>
      <c r="J1423" s="10">
        <v>591944.17000000004</v>
      </c>
      <c r="K1423" s="10">
        <v>400937.02</v>
      </c>
      <c r="L1423" s="10">
        <f t="shared" ref="L1423:L1454" si="104">SUM(B1423:K1423)</f>
        <v>5494166.5199999996</v>
      </c>
    </row>
    <row r="1424" spans="1:12" ht="13" hidden="1" x14ac:dyDescent="0.15">
      <c r="A1424" s="46" t="s">
        <v>72</v>
      </c>
      <c r="B1424" s="10">
        <v>922.5</v>
      </c>
      <c r="C1424" s="10">
        <v>1080</v>
      </c>
      <c r="D1424" s="10">
        <v>405</v>
      </c>
      <c r="E1424" s="10">
        <v>858.3</v>
      </c>
      <c r="F1424" s="10">
        <v>1460.63</v>
      </c>
      <c r="G1424" s="10">
        <v>693.76</v>
      </c>
      <c r="H1424" s="10">
        <v>403.13</v>
      </c>
      <c r="I1424" s="10">
        <v>637.52</v>
      </c>
      <c r="J1424" s="10">
        <v>628.51</v>
      </c>
      <c r="K1424" s="10">
        <v>516.75</v>
      </c>
      <c r="L1424" s="10">
        <f t="shared" si="104"/>
        <v>7606.1</v>
      </c>
    </row>
    <row r="1425" spans="1:12" ht="13" hidden="1" x14ac:dyDescent="0.15">
      <c r="A1425" s="46" t="s">
        <v>73</v>
      </c>
      <c r="B1425" s="10">
        <v>16563.52</v>
      </c>
      <c r="C1425" s="10">
        <v>10748</v>
      </c>
      <c r="D1425" s="10">
        <v>-18187.669999999998</v>
      </c>
      <c r="E1425" s="10">
        <v>22998.720000000001</v>
      </c>
      <c r="F1425" s="10">
        <v>23634.6</v>
      </c>
      <c r="G1425" s="10">
        <v>3783.58</v>
      </c>
      <c r="H1425" s="10">
        <v>20385.25</v>
      </c>
      <c r="I1425" s="10">
        <v>16153.42</v>
      </c>
      <c r="J1425" s="10">
        <v>23155.279999999999</v>
      </c>
      <c r="K1425" s="10">
        <v>-7087.68</v>
      </c>
      <c r="L1425" s="10">
        <f t="shared" si="104"/>
        <v>112147.01999999999</v>
      </c>
    </row>
    <row r="1426" spans="1:12" ht="13" hidden="1" x14ac:dyDescent="0.15">
      <c r="A1426" s="46" t="s">
        <v>74</v>
      </c>
      <c r="B1426" s="10">
        <v>98987.65</v>
      </c>
      <c r="C1426" s="10">
        <v>66640.05</v>
      </c>
      <c r="D1426" s="10">
        <v>84524.69</v>
      </c>
      <c r="E1426" s="10">
        <v>63795.35</v>
      </c>
      <c r="F1426" s="10">
        <v>86711.32</v>
      </c>
      <c r="G1426" s="10">
        <v>74970.86</v>
      </c>
      <c r="H1426" s="10">
        <v>64089.97</v>
      </c>
      <c r="I1426" s="10">
        <v>68639.320000000007</v>
      </c>
      <c r="J1426" s="10">
        <v>66035.320000000007</v>
      </c>
      <c r="K1426" s="10">
        <v>-944.6</v>
      </c>
      <c r="L1426" s="10">
        <f t="shared" si="104"/>
        <v>673449.93</v>
      </c>
    </row>
    <row r="1427" spans="1:12" ht="13" hidden="1" x14ac:dyDescent="0.15">
      <c r="A1427" s="46" t="s">
        <v>76</v>
      </c>
      <c r="B1427" s="10">
        <v>0</v>
      </c>
      <c r="C1427" s="10">
        <v>0</v>
      </c>
      <c r="D1427" s="10">
        <v>10442.31</v>
      </c>
      <c r="E1427" s="10">
        <v>0</v>
      </c>
      <c r="F1427" s="10">
        <v>9403.86</v>
      </c>
      <c r="G1427" s="10">
        <v>0</v>
      </c>
      <c r="H1427" s="10">
        <v>11230.78</v>
      </c>
      <c r="I1427" s="10">
        <v>0</v>
      </c>
      <c r="J1427" s="10">
        <v>20833.34</v>
      </c>
      <c r="K1427" s="10">
        <v>0</v>
      </c>
      <c r="L1427" s="10">
        <f t="shared" si="104"/>
        <v>51910.289999999994</v>
      </c>
    </row>
    <row r="1428" spans="1:12" ht="13" hidden="1" x14ac:dyDescent="0.15">
      <c r="A1428" s="46" t="s">
        <v>77</v>
      </c>
      <c r="B1428" s="10">
        <v>230371.5</v>
      </c>
      <c r="C1428" s="10">
        <v>8301</v>
      </c>
      <c r="D1428" s="10">
        <v>46826.5</v>
      </c>
      <c r="E1428" s="10">
        <v>123122.46</v>
      </c>
      <c r="F1428" s="10">
        <v>125933.58</v>
      </c>
      <c r="G1428" s="10">
        <v>84581</v>
      </c>
      <c r="H1428" s="10">
        <v>56465.5</v>
      </c>
      <c r="I1428" s="10">
        <v>124459.98</v>
      </c>
      <c r="J1428" s="10">
        <v>199844.7</v>
      </c>
      <c r="K1428" s="10">
        <v>57300</v>
      </c>
      <c r="L1428" s="10">
        <f t="shared" si="104"/>
        <v>1057206.22</v>
      </c>
    </row>
    <row r="1429" spans="1:12" ht="13" hidden="1" x14ac:dyDescent="0.15">
      <c r="A1429" s="46" t="s">
        <v>81</v>
      </c>
      <c r="B1429" s="10">
        <v>0</v>
      </c>
      <c r="C1429" s="10">
        <v>12925.18</v>
      </c>
      <c r="D1429" s="10">
        <v>13299.45</v>
      </c>
      <c r="E1429" s="10">
        <v>10435.76</v>
      </c>
      <c r="F1429" s="10">
        <v>13977.19</v>
      </c>
      <c r="G1429" s="10">
        <v>14855.77</v>
      </c>
      <c r="H1429" s="10">
        <v>13327.98</v>
      </c>
      <c r="I1429" s="10">
        <v>11452.05</v>
      </c>
      <c r="J1429" s="10">
        <v>13910.13</v>
      </c>
      <c r="K1429" s="10">
        <v>9662.26</v>
      </c>
      <c r="L1429" s="10">
        <f t="shared" si="104"/>
        <v>113845.77</v>
      </c>
    </row>
    <row r="1430" spans="1:12" ht="13" hidden="1" x14ac:dyDescent="0.15">
      <c r="A1430" s="46" t="s">
        <v>82</v>
      </c>
      <c r="B1430" s="10">
        <v>69845.289999999994</v>
      </c>
      <c r="C1430" s="10">
        <v>72435.27</v>
      </c>
      <c r="D1430" s="10">
        <v>71999.08</v>
      </c>
      <c r="E1430" s="10">
        <v>70952.97</v>
      </c>
      <c r="F1430" s="10">
        <v>82766.210000000006</v>
      </c>
      <c r="G1430" s="10">
        <v>84784</v>
      </c>
      <c r="H1430" s="10">
        <v>80114.11</v>
      </c>
      <c r="I1430" s="10">
        <v>80533.929999999993</v>
      </c>
      <c r="J1430" s="10">
        <v>82290.850000000006</v>
      </c>
      <c r="K1430" s="10">
        <v>41294.46</v>
      </c>
      <c r="L1430" s="10">
        <f t="shared" si="104"/>
        <v>737016.17</v>
      </c>
    </row>
    <row r="1431" spans="1:12" ht="13" hidden="1" x14ac:dyDescent="0.15">
      <c r="A1431" s="46" t="s">
        <v>83</v>
      </c>
      <c r="B1431" s="10">
        <v>67389.23</v>
      </c>
      <c r="C1431" s="10">
        <v>70462.899999999994</v>
      </c>
      <c r="D1431" s="10">
        <v>42552.54</v>
      </c>
      <c r="E1431" s="10">
        <v>47109.440000000002</v>
      </c>
      <c r="F1431" s="10">
        <v>71149.649999999994</v>
      </c>
      <c r="G1431" s="10">
        <v>63646.04</v>
      </c>
      <c r="H1431" s="10">
        <v>56655.199999999997</v>
      </c>
      <c r="I1431" s="10">
        <v>40867.1</v>
      </c>
      <c r="J1431" s="10">
        <v>74381.75</v>
      </c>
      <c r="K1431" s="10">
        <v>39644.019999999997</v>
      </c>
      <c r="L1431" s="10">
        <f t="shared" si="104"/>
        <v>573857.87</v>
      </c>
    </row>
    <row r="1432" spans="1:12" ht="13" hidden="1" x14ac:dyDescent="0.15">
      <c r="A1432" s="46" t="s">
        <v>84</v>
      </c>
      <c r="B1432" s="10">
        <v>350.94</v>
      </c>
      <c r="C1432" s="10">
        <v>474.75</v>
      </c>
      <c r="D1432" s="10">
        <v>473.84</v>
      </c>
      <c r="E1432" s="10">
        <v>432.06</v>
      </c>
      <c r="F1432" s="10">
        <v>504.17</v>
      </c>
      <c r="G1432" s="10">
        <v>585.86</v>
      </c>
      <c r="H1432" s="10">
        <v>585.29</v>
      </c>
      <c r="I1432" s="10">
        <v>481.5</v>
      </c>
      <c r="J1432" s="10">
        <v>479.87</v>
      </c>
      <c r="K1432" s="10">
        <v>431.12</v>
      </c>
      <c r="L1432" s="10">
        <f t="shared" si="104"/>
        <v>4799.3999999999996</v>
      </c>
    </row>
    <row r="1433" spans="1:12" ht="13" hidden="1" x14ac:dyDescent="0.15">
      <c r="A1433" s="46" t="s">
        <v>90</v>
      </c>
      <c r="B1433" s="10">
        <v>5488.93</v>
      </c>
      <c r="C1433" s="10">
        <v>6128.46</v>
      </c>
      <c r="D1433" s="10">
        <v>5792.43</v>
      </c>
      <c r="E1433" s="10">
        <v>1842.92</v>
      </c>
      <c r="F1433" s="10">
        <v>4568.25</v>
      </c>
      <c r="G1433" s="10">
        <v>4357.6099999999997</v>
      </c>
      <c r="H1433" s="10">
        <v>6783.05</v>
      </c>
      <c r="I1433" s="10">
        <v>540.01</v>
      </c>
      <c r="J1433" s="10">
        <v>5853.43</v>
      </c>
      <c r="K1433" s="10">
        <v>116.48</v>
      </c>
      <c r="L1433" s="10">
        <f t="shared" si="104"/>
        <v>41471.570000000007</v>
      </c>
    </row>
    <row r="1434" spans="1:12" ht="13" hidden="1" x14ac:dyDescent="0.15">
      <c r="A1434" s="46" t="s">
        <v>91</v>
      </c>
      <c r="B1434" s="10">
        <v>351.18</v>
      </c>
      <c r="C1434" s="10">
        <v>717.48</v>
      </c>
      <c r="D1434" s="10">
        <v>761.34</v>
      </c>
      <c r="E1434" s="10">
        <v>329.68</v>
      </c>
      <c r="F1434" s="10">
        <v>134.44</v>
      </c>
      <c r="G1434" s="10">
        <v>1654.78</v>
      </c>
      <c r="H1434" s="10">
        <v>1060.6400000000001</v>
      </c>
      <c r="I1434" s="10">
        <v>594.65</v>
      </c>
      <c r="J1434" s="10">
        <v>684.73</v>
      </c>
      <c r="K1434" s="10">
        <v>642.84</v>
      </c>
      <c r="L1434" s="10">
        <f t="shared" si="104"/>
        <v>6931.76</v>
      </c>
    </row>
    <row r="1435" spans="1:12" ht="13" hidden="1" x14ac:dyDescent="0.15">
      <c r="A1435" s="46" t="s">
        <v>93</v>
      </c>
      <c r="B1435" s="10">
        <v>2099.2399999999998</v>
      </c>
      <c r="C1435" s="10">
        <v>910.01</v>
      </c>
      <c r="D1435" s="10">
        <v>169.26</v>
      </c>
      <c r="E1435" s="10">
        <v>326.52999999999997</v>
      </c>
      <c r="F1435" s="10">
        <v>179.64</v>
      </c>
      <c r="G1435" s="10">
        <v>4661.2299999999996</v>
      </c>
      <c r="H1435" s="10">
        <v>3545.25</v>
      </c>
      <c r="I1435" s="10">
        <v>4871.5</v>
      </c>
      <c r="J1435" s="10">
        <v>3673.89</v>
      </c>
      <c r="K1435" s="10">
        <v>1595.49</v>
      </c>
      <c r="L1435" s="10">
        <f t="shared" si="104"/>
        <v>22032.04</v>
      </c>
    </row>
    <row r="1436" spans="1:12" ht="13" hidden="1" x14ac:dyDescent="0.15">
      <c r="A1436" s="46" t="s">
        <v>94</v>
      </c>
      <c r="B1436" s="10">
        <v>127.7</v>
      </c>
      <c r="C1436" s="10">
        <v>0</v>
      </c>
      <c r="D1436" s="10">
        <v>55.03</v>
      </c>
      <c r="E1436" s="10">
        <v>244.28</v>
      </c>
      <c r="F1436" s="10">
        <v>1013.04</v>
      </c>
      <c r="G1436" s="10">
        <v>-1013.04</v>
      </c>
      <c r="H1436" s="10">
        <v>1161.1099999999999</v>
      </c>
      <c r="I1436" s="10">
        <v>451.49</v>
      </c>
      <c r="J1436" s="10">
        <v>0</v>
      </c>
      <c r="K1436" s="10">
        <v>0</v>
      </c>
      <c r="L1436" s="10">
        <f t="shared" si="104"/>
        <v>2039.61</v>
      </c>
    </row>
    <row r="1437" spans="1:12" ht="13" hidden="1" x14ac:dyDescent="0.15">
      <c r="A1437" s="46" t="s">
        <v>95</v>
      </c>
      <c r="B1437" s="10">
        <v>0</v>
      </c>
      <c r="C1437" s="10">
        <v>0</v>
      </c>
      <c r="D1437" s="10">
        <v>0</v>
      </c>
      <c r="E1437" s="10">
        <v>0</v>
      </c>
      <c r="F1437" s="10">
        <v>0</v>
      </c>
      <c r="G1437" s="10">
        <v>107</v>
      </c>
      <c r="H1437" s="10">
        <v>39.6</v>
      </c>
      <c r="I1437" s="10">
        <v>14.99</v>
      </c>
      <c r="J1437" s="10">
        <v>36.380000000000003</v>
      </c>
      <c r="K1437" s="10">
        <v>125.28</v>
      </c>
      <c r="L1437" s="10">
        <f t="shared" si="104"/>
        <v>323.25</v>
      </c>
    </row>
    <row r="1438" spans="1:12" ht="13" hidden="1" x14ac:dyDescent="0.15">
      <c r="A1438" s="46" t="s">
        <v>96</v>
      </c>
      <c r="B1438" s="10">
        <v>20000</v>
      </c>
      <c r="C1438" s="10">
        <v>0</v>
      </c>
      <c r="D1438" s="10">
        <v>0</v>
      </c>
      <c r="E1438" s="10">
        <v>0</v>
      </c>
      <c r="F1438" s="10">
        <v>19450.28</v>
      </c>
      <c r="G1438" s="10">
        <v>39200</v>
      </c>
      <c r="H1438" s="10">
        <v>22000</v>
      </c>
      <c r="I1438" s="10">
        <v>0</v>
      </c>
      <c r="J1438" s="10">
        <v>18000</v>
      </c>
      <c r="K1438" s="10">
        <v>19000</v>
      </c>
      <c r="L1438" s="10">
        <f t="shared" si="104"/>
        <v>137650.28</v>
      </c>
    </row>
    <row r="1439" spans="1:12" ht="13" hidden="1" x14ac:dyDescent="0.15">
      <c r="A1439" s="46" t="s">
        <v>98</v>
      </c>
      <c r="B1439" s="10">
        <v>3642.71</v>
      </c>
      <c r="C1439" s="10">
        <v>0</v>
      </c>
      <c r="D1439" s="10">
        <v>0</v>
      </c>
      <c r="E1439" s="10">
        <v>0</v>
      </c>
      <c r="F1439" s="10">
        <v>1350</v>
      </c>
      <c r="G1439" s="10">
        <v>795</v>
      </c>
      <c r="H1439" s="10">
        <v>0</v>
      </c>
      <c r="I1439" s="10">
        <v>3475</v>
      </c>
      <c r="J1439" s="10">
        <v>0</v>
      </c>
      <c r="K1439" s="10">
        <v>795</v>
      </c>
      <c r="L1439" s="10">
        <f t="shared" si="104"/>
        <v>10057.709999999999</v>
      </c>
    </row>
    <row r="1440" spans="1:12" ht="13" hidden="1" x14ac:dyDescent="0.15">
      <c r="A1440" s="46" t="s">
        <v>132</v>
      </c>
      <c r="B1440" s="10">
        <v>10811.14</v>
      </c>
      <c r="C1440" s="10">
        <v>10598.78</v>
      </c>
      <c r="D1440" s="10">
        <v>18669.080000000002</v>
      </c>
      <c r="E1440" s="10">
        <v>14152.1</v>
      </c>
      <c r="F1440" s="10">
        <v>8363.8700000000008</v>
      </c>
      <c r="G1440" s="10">
        <v>8080.02</v>
      </c>
      <c r="H1440" s="10">
        <v>11610.45</v>
      </c>
      <c r="I1440" s="10">
        <v>9167.4500000000007</v>
      </c>
      <c r="J1440" s="10">
        <v>9080.43</v>
      </c>
      <c r="K1440" s="10">
        <v>7464</v>
      </c>
      <c r="L1440" s="10">
        <f t="shared" si="104"/>
        <v>107997.32</v>
      </c>
    </row>
    <row r="1441" spans="1:12" ht="13" hidden="1" x14ac:dyDescent="0.15">
      <c r="A1441" s="46" t="s">
        <v>100</v>
      </c>
      <c r="B1441" s="10">
        <v>0</v>
      </c>
      <c r="C1441" s="10">
        <v>0</v>
      </c>
      <c r="D1441" s="10">
        <v>0</v>
      </c>
      <c r="E1441" s="10">
        <v>0</v>
      </c>
      <c r="F1441" s="10">
        <v>1032.68</v>
      </c>
      <c r="G1441" s="10">
        <v>0</v>
      </c>
      <c r="H1441" s="10">
        <v>368.24</v>
      </c>
      <c r="I1441" s="10">
        <v>0</v>
      </c>
      <c r="J1441" s="10">
        <v>91.72</v>
      </c>
      <c r="K1441" s="10">
        <v>192.95</v>
      </c>
      <c r="L1441" s="10">
        <f t="shared" si="104"/>
        <v>1685.5900000000001</v>
      </c>
    </row>
    <row r="1442" spans="1:12" ht="13" hidden="1" x14ac:dyDescent="0.15">
      <c r="A1442" s="46" t="s">
        <v>101</v>
      </c>
      <c r="B1442" s="10">
        <v>224642.79</v>
      </c>
      <c r="C1442" s="10">
        <v>38771.31</v>
      </c>
      <c r="D1442" s="10">
        <v>110750.51</v>
      </c>
      <c r="E1442" s="10">
        <v>40524.639999999999</v>
      </c>
      <c r="F1442" s="10">
        <v>27075.97</v>
      </c>
      <c r="G1442" s="10">
        <v>12124.78</v>
      </c>
      <c r="H1442" s="10">
        <v>79042.83</v>
      </c>
      <c r="I1442" s="10">
        <v>33554.22</v>
      </c>
      <c r="J1442" s="10">
        <v>9935.5300000000007</v>
      </c>
      <c r="K1442" s="10">
        <v>9311.09</v>
      </c>
      <c r="L1442" s="10">
        <f t="shared" si="104"/>
        <v>585733.66999999993</v>
      </c>
    </row>
    <row r="1443" spans="1:12" ht="13" hidden="1" x14ac:dyDescent="0.15">
      <c r="A1443" s="46" t="s">
        <v>171</v>
      </c>
      <c r="B1443" s="10">
        <v>5447.5</v>
      </c>
      <c r="C1443" s="10">
        <v>0</v>
      </c>
      <c r="D1443" s="10">
        <v>0</v>
      </c>
      <c r="E1443" s="10">
        <v>0</v>
      </c>
      <c r="F1443" s="10">
        <v>0</v>
      </c>
      <c r="G1443" s="10">
        <v>0</v>
      </c>
      <c r="H1443" s="10">
        <v>15000</v>
      </c>
      <c r="I1443" s="10">
        <v>703.8</v>
      </c>
      <c r="J1443" s="10">
        <v>0</v>
      </c>
      <c r="K1443" s="10">
        <v>0</v>
      </c>
      <c r="L1443" s="10">
        <f t="shared" si="104"/>
        <v>21151.3</v>
      </c>
    </row>
    <row r="1444" spans="1:12" ht="13" hidden="1" x14ac:dyDescent="0.15">
      <c r="A1444" s="46" t="s">
        <v>285</v>
      </c>
      <c r="B1444" s="10">
        <v>906971.64</v>
      </c>
      <c r="C1444" s="10">
        <v>836708.16</v>
      </c>
      <c r="D1444" s="10">
        <v>1004783.3</v>
      </c>
      <c r="E1444" s="10">
        <v>647006.13</v>
      </c>
      <c r="F1444" s="10">
        <v>824430.43</v>
      </c>
      <c r="G1444" s="10">
        <v>519184.91</v>
      </c>
      <c r="H1444" s="10">
        <v>778847.48</v>
      </c>
      <c r="I1444" s="10">
        <v>680687.08</v>
      </c>
      <c r="J1444" s="10">
        <v>790910.92</v>
      </c>
      <c r="K1444" s="10">
        <v>295072.76</v>
      </c>
      <c r="L1444" s="10">
        <f t="shared" si="104"/>
        <v>7284602.8100000005</v>
      </c>
    </row>
    <row r="1445" spans="1:12" ht="13" hidden="1" x14ac:dyDescent="0.15">
      <c r="A1445" s="46" t="s">
        <v>286</v>
      </c>
      <c r="B1445" s="10">
        <v>1605.65</v>
      </c>
      <c r="C1445" s="10">
        <v>47844.85</v>
      </c>
      <c r="D1445" s="10">
        <v>501.5</v>
      </c>
      <c r="E1445" s="10">
        <v>586.5</v>
      </c>
      <c r="F1445" s="10">
        <v>829.25</v>
      </c>
      <c r="G1445" s="10">
        <v>22263.91</v>
      </c>
      <c r="H1445" s="10">
        <v>1945</v>
      </c>
      <c r="I1445" s="10">
        <v>2056.5</v>
      </c>
      <c r="J1445" s="10">
        <v>5176.6499999999996</v>
      </c>
      <c r="K1445" s="10">
        <v>26120.78</v>
      </c>
      <c r="L1445" s="10">
        <f t="shared" si="104"/>
        <v>108930.59</v>
      </c>
    </row>
    <row r="1446" spans="1:12" ht="13" hidden="1" x14ac:dyDescent="0.15">
      <c r="A1446" s="46" t="s">
        <v>278</v>
      </c>
      <c r="B1446" s="10">
        <v>73249.990000000005</v>
      </c>
      <c r="C1446" s="10">
        <v>67875</v>
      </c>
      <c r="D1446" s="10">
        <v>0</v>
      </c>
      <c r="E1446" s="10">
        <v>0</v>
      </c>
      <c r="F1446" s="10">
        <v>0</v>
      </c>
      <c r="G1446" s="10">
        <v>0</v>
      </c>
      <c r="H1446" s="10">
        <v>0</v>
      </c>
      <c r="I1446" s="10">
        <v>0</v>
      </c>
      <c r="J1446" s="10">
        <v>0</v>
      </c>
      <c r="K1446" s="10">
        <v>0</v>
      </c>
      <c r="L1446" s="10">
        <f t="shared" si="104"/>
        <v>141124.99</v>
      </c>
    </row>
    <row r="1447" spans="1:12" ht="13" hidden="1" x14ac:dyDescent="0.15">
      <c r="A1447" s="46" t="s">
        <v>103</v>
      </c>
      <c r="B1447" s="10">
        <v>1523.76</v>
      </c>
      <c r="C1447" s="10">
        <v>-1523.76</v>
      </c>
      <c r="D1447" s="10">
        <v>82.02</v>
      </c>
      <c r="E1447" s="10">
        <v>265.76</v>
      </c>
      <c r="F1447" s="10">
        <v>188.78</v>
      </c>
      <c r="G1447" s="10">
        <v>66.33</v>
      </c>
      <c r="H1447" s="10">
        <v>30.55</v>
      </c>
      <c r="I1447" s="10">
        <v>-7.05</v>
      </c>
      <c r="J1447" s="10">
        <v>37.42</v>
      </c>
      <c r="K1447" s="10">
        <v>0</v>
      </c>
      <c r="L1447" s="10">
        <f t="shared" si="104"/>
        <v>663.81</v>
      </c>
    </row>
    <row r="1448" spans="1:12" ht="13" hidden="1" x14ac:dyDescent="0.15">
      <c r="A1448" s="46" t="s">
        <v>104</v>
      </c>
      <c r="B1448" s="10">
        <v>1047.6400000000001</v>
      </c>
      <c r="C1448" s="10">
        <v>1773.65</v>
      </c>
      <c r="D1448" s="10">
        <v>3904.29</v>
      </c>
      <c r="E1448" s="10">
        <v>1880.53</v>
      </c>
      <c r="F1448" s="10">
        <v>1889.59</v>
      </c>
      <c r="G1448" s="10">
        <v>-259.70999999999998</v>
      </c>
      <c r="H1448" s="10">
        <v>173.7</v>
      </c>
      <c r="I1448" s="10">
        <v>626.79</v>
      </c>
      <c r="J1448" s="10">
        <v>517.16999999999996</v>
      </c>
      <c r="K1448" s="10">
        <v>297.39999999999998</v>
      </c>
      <c r="L1448" s="10">
        <f t="shared" si="104"/>
        <v>11851.050000000003</v>
      </c>
    </row>
    <row r="1449" spans="1:12" ht="13" hidden="1" x14ac:dyDescent="0.15">
      <c r="A1449" s="46" t="s">
        <v>105</v>
      </c>
      <c r="B1449" s="10">
        <v>78881.06</v>
      </c>
      <c r="C1449" s="10">
        <v>65590.63</v>
      </c>
      <c r="D1449" s="10">
        <v>61688.33</v>
      </c>
      <c r="E1449" s="10">
        <v>53829.38</v>
      </c>
      <c r="F1449" s="10">
        <v>53824.63</v>
      </c>
      <c r="G1449" s="10">
        <v>55077.599999999999</v>
      </c>
      <c r="H1449" s="10">
        <v>65152.21</v>
      </c>
      <c r="I1449" s="10">
        <v>88906.63</v>
      </c>
      <c r="J1449" s="10">
        <v>98432.41</v>
      </c>
      <c r="K1449" s="10">
        <v>58875.199999999997</v>
      </c>
      <c r="L1449" s="10">
        <f t="shared" si="104"/>
        <v>680258.08</v>
      </c>
    </row>
    <row r="1450" spans="1:12" ht="13" hidden="1" x14ac:dyDescent="0.15">
      <c r="A1450" s="46" t="s">
        <v>107</v>
      </c>
      <c r="B1450" s="10">
        <v>217.27</v>
      </c>
      <c r="C1450" s="10">
        <v>157.63</v>
      </c>
      <c r="D1450" s="10">
        <v>589.85</v>
      </c>
      <c r="E1450" s="10">
        <v>629.08000000000004</v>
      </c>
      <c r="F1450" s="10">
        <v>404.3</v>
      </c>
      <c r="G1450" s="10">
        <v>425.12</v>
      </c>
      <c r="H1450" s="10">
        <v>449.06</v>
      </c>
      <c r="I1450" s="10">
        <v>297.45999999999998</v>
      </c>
      <c r="J1450" s="10">
        <v>497.85</v>
      </c>
      <c r="K1450" s="10">
        <v>0</v>
      </c>
      <c r="L1450" s="10">
        <f t="shared" si="104"/>
        <v>3667.62</v>
      </c>
    </row>
    <row r="1451" spans="1:12" ht="13" hidden="1" x14ac:dyDescent="0.15">
      <c r="A1451" s="46" t="s">
        <v>287</v>
      </c>
      <c r="B1451" s="10">
        <v>0</v>
      </c>
      <c r="C1451" s="10">
        <v>105943.09</v>
      </c>
      <c r="D1451" s="10">
        <v>136265.16</v>
      </c>
      <c r="E1451" s="10">
        <v>152298.72</v>
      </c>
      <c r="F1451" s="10">
        <v>152298.72</v>
      </c>
      <c r="G1451" s="10">
        <v>152298.72</v>
      </c>
      <c r="H1451" s="10">
        <v>138024.45000000001</v>
      </c>
      <c r="I1451" s="10">
        <v>142943.28</v>
      </c>
      <c r="J1451" s="10">
        <v>143918.28</v>
      </c>
      <c r="K1451" s="10">
        <v>95945.52</v>
      </c>
      <c r="L1451" s="10">
        <f t="shared" si="104"/>
        <v>1219935.94</v>
      </c>
    </row>
    <row r="1452" spans="1:12" ht="13" hidden="1" x14ac:dyDescent="0.15">
      <c r="A1452" s="46" t="s">
        <v>133</v>
      </c>
      <c r="B1452" s="10">
        <v>580.86</v>
      </c>
      <c r="C1452" s="10">
        <v>1381.23</v>
      </c>
      <c r="D1452" s="10">
        <v>603.02</v>
      </c>
      <c r="E1452" s="10">
        <v>2337.4</v>
      </c>
      <c r="F1452" s="10">
        <v>2310.1799999999998</v>
      </c>
      <c r="G1452" s="10">
        <v>326.75</v>
      </c>
      <c r="H1452" s="10">
        <v>0</v>
      </c>
      <c r="I1452" s="10">
        <v>0</v>
      </c>
      <c r="J1452" s="10">
        <v>0</v>
      </c>
      <c r="K1452" s="10">
        <v>746.08</v>
      </c>
      <c r="L1452" s="10">
        <f t="shared" si="104"/>
        <v>8285.52</v>
      </c>
    </row>
    <row r="1453" spans="1:12" ht="13" hidden="1" x14ac:dyDescent="0.15">
      <c r="A1453" s="46" t="s">
        <v>110</v>
      </c>
      <c r="B1453" s="10">
        <v>3562.45</v>
      </c>
      <c r="C1453" s="10">
        <v>0</v>
      </c>
      <c r="D1453" s="10">
        <v>0</v>
      </c>
      <c r="E1453" s="10">
        <v>0</v>
      </c>
      <c r="F1453" s="10">
        <v>0</v>
      </c>
      <c r="G1453" s="10">
        <v>0</v>
      </c>
      <c r="H1453" s="10">
        <v>0</v>
      </c>
      <c r="I1453" s="10">
        <v>0</v>
      </c>
      <c r="J1453" s="10">
        <v>0</v>
      </c>
      <c r="K1453" s="10">
        <v>0</v>
      </c>
      <c r="L1453" s="10">
        <f t="shared" si="104"/>
        <v>3562.45</v>
      </c>
    </row>
    <row r="1454" spans="1:12" ht="13" hidden="1" x14ac:dyDescent="0.15">
      <c r="A1454" s="46" t="s">
        <v>115</v>
      </c>
      <c r="B1454" s="10">
        <v>0</v>
      </c>
      <c r="C1454" s="10">
        <v>-500</v>
      </c>
      <c r="D1454" s="10">
        <v>0</v>
      </c>
      <c r="E1454" s="10">
        <v>0</v>
      </c>
      <c r="F1454" s="10">
        <v>0</v>
      </c>
      <c r="G1454" s="10">
        <v>0</v>
      </c>
      <c r="H1454" s="10">
        <v>0</v>
      </c>
      <c r="I1454" s="10">
        <v>0</v>
      </c>
      <c r="J1454" s="10">
        <v>0</v>
      </c>
      <c r="K1454" s="10">
        <v>0</v>
      </c>
      <c r="L1454" s="10">
        <f t="shared" si="104"/>
        <v>-500</v>
      </c>
    </row>
    <row r="1455" spans="1:12" ht="13" hidden="1" x14ac:dyDescent="0.15">
      <c r="A1455" s="46" t="s">
        <v>288</v>
      </c>
      <c r="B1455" s="10">
        <v>9505</v>
      </c>
      <c r="C1455" s="10">
        <v>286480</v>
      </c>
      <c r="D1455" s="10">
        <v>57204</v>
      </c>
      <c r="E1455" s="10">
        <v>304198</v>
      </c>
      <c r="F1455" s="10">
        <v>0</v>
      </c>
      <c r="G1455" s="10">
        <v>0</v>
      </c>
      <c r="H1455" s="10">
        <v>0</v>
      </c>
      <c r="I1455" s="10">
        <v>85514</v>
      </c>
      <c r="J1455" s="10">
        <v>0</v>
      </c>
      <c r="K1455" s="10">
        <v>0</v>
      </c>
      <c r="L1455" s="10">
        <f t="shared" ref="L1455:L1473" si="105">SUM(B1455:K1455)</f>
        <v>742901</v>
      </c>
    </row>
    <row r="1456" spans="1:12" ht="13" hidden="1" x14ac:dyDescent="0.15">
      <c r="A1456" s="46" t="s">
        <v>242</v>
      </c>
      <c r="B1456" s="10">
        <v>32458.33</v>
      </c>
      <c r="C1456" s="10">
        <v>20693.37</v>
      </c>
      <c r="D1456" s="10">
        <v>15760.35</v>
      </c>
      <c r="E1456" s="10">
        <v>13433.97</v>
      </c>
      <c r="F1456" s="10">
        <v>34341.9</v>
      </c>
      <c r="G1456" s="10">
        <v>60290.81</v>
      </c>
      <c r="H1456" s="10">
        <v>65149.78</v>
      </c>
      <c r="I1456" s="10">
        <v>-75041.990000000005</v>
      </c>
      <c r="J1456" s="10">
        <v>37806.080000000002</v>
      </c>
      <c r="K1456" s="10">
        <v>40536.58</v>
      </c>
      <c r="L1456" s="10">
        <f t="shared" si="105"/>
        <v>245429.18000000005</v>
      </c>
    </row>
    <row r="1457" spans="1:12" ht="13" hidden="1" x14ac:dyDescent="0.15">
      <c r="A1457" s="46" t="s">
        <v>142</v>
      </c>
      <c r="B1457" s="10">
        <v>4451.67</v>
      </c>
      <c r="C1457" s="10">
        <v>-15679.61</v>
      </c>
      <c r="D1457" s="10">
        <v>525.70000000000005</v>
      </c>
      <c r="E1457" s="10">
        <v>2395.7600000000002</v>
      </c>
      <c r="F1457" s="10">
        <v>-256640.91</v>
      </c>
      <c r="G1457" s="10">
        <v>-243959.66</v>
      </c>
      <c r="H1457" s="10">
        <v>8694.98</v>
      </c>
      <c r="I1457" s="10">
        <v>0</v>
      </c>
      <c r="J1457" s="10">
        <v>8.5500000000000007</v>
      </c>
      <c r="K1457" s="10">
        <v>-194796.29</v>
      </c>
      <c r="L1457" s="10">
        <f t="shared" si="105"/>
        <v>-694999.81</v>
      </c>
    </row>
    <row r="1458" spans="1:12" ht="13" hidden="1" x14ac:dyDescent="0.15">
      <c r="A1458" s="46" t="s">
        <v>143</v>
      </c>
      <c r="B1458" s="10">
        <v>146059.09</v>
      </c>
      <c r="C1458" s="10">
        <v>119065.92</v>
      </c>
      <c r="D1458" s="10">
        <v>23466.7</v>
      </c>
      <c r="E1458" s="10">
        <v>0</v>
      </c>
      <c r="F1458" s="10">
        <v>343.01</v>
      </c>
      <c r="G1458" s="10">
        <v>412.5</v>
      </c>
      <c r="H1458" s="10">
        <v>-3989.29</v>
      </c>
      <c r="I1458" s="10">
        <v>470.46</v>
      </c>
      <c r="J1458" s="10">
        <v>10295.42</v>
      </c>
      <c r="K1458" s="10">
        <v>1839.81</v>
      </c>
      <c r="L1458" s="10">
        <f t="shared" si="105"/>
        <v>297963.62000000005</v>
      </c>
    </row>
    <row r="1459" spans="1:12" ht="13" hidden="1" x14ac:dyDescent="0.15">
      <c r="A1459" s="46" t="s">
        <v>117</v>
      </c>
      <c r="B1459" s="10">
        <v>81523.710000000006</v>
      </c>
      <c r="C1459" s="10">
        <v>49204.94</v>
      </c>
      <c r="D1459" s="10">
        <v>49341.56</v>
      </c>
      <c r="E1459" s="10">
        <v>54414.92</v>
      </c>
      <c r="F1459" s="10">
        <v>113593.18</v>
      </c>
      <c r="G1459" s="10">
        <v>18891.07</v>
      </c>
      <c r="H1459" s="10">
        <v>63932.58</v>
      </c>
      <c r="I1459" s="10">
        <v>86382.46</v>
      </c>
      <c r="J1459" s="10">
        <v>90889.55</v>
      </c>
      <c r="K1459" s="10">
        <v>97585.23</v>
      </c>
      <c r="L1459" s="10">
        <f t="shared" si="105"/>
        <v>705759.20000000007</v>
      </c>
    </row>
    <row r="1460" spans="1:12" ht="13" hidden="1" x14ac:dyDescent="0.15">
      <c r="A1460" s="46" t="s">
        <v>241</v>
      </c>
      <c r="B1460" s="10">
        <v>-3799.17</v>
      </c>
      <c r="C1460" s="10">
        <v>0</v>
      </c>
      <c r="D1460" s="10">
        <v>0</v>
      </c>
      <c r="E1460" s="10">
        <v>0</v>
      </c>
      <c r="F1460" s="10">
        <v>163251.98000000001</v>
      </c>
      <c r="G1460" s="10">
        <v>123869.27</v>
      </c>
      <c r="H1460" s="10">
        <v>126931.96</v>
      </c>
      <c r="I1460" s="10">
        <v>140499.99</v>
      </c>
      <c r="J1460" s="10">
        <v>124692.51</v>
      </c>
      <c r="K1460" s="10">
        <v>60445.37</v>
      </c>
      <c r="L1460" s="10">
        <f t="shared" si="105"/>
        <v>735891.91</v>
      </c>
    </row>
    <row r="1461" spans="1:12" ht="13" hidden="1" x14ac:dyDescent="0.15">
      <c r="A1461" s="46" t="s">
        <v>279</v>
      </c>
      <c r="B1461" s="10">
        <v>5222.32</v>
      </c>
      <c r="C1461" s="10">
        <v>4212.75</v>
      </c>
      <c r="D1461" s="10">
        <v>3933.59</v>
      </c>
      <c r="E1461" s="10">
        <v>2023.53</v>
      </c>
      <c r="F1461" s="10">
        <v>2191.7199999999998</v>
      </c>
      <c r="G1461" s="10">
        <v>4627.79</v>
      </c>
      <c r="H1461" s="10">
        <v>5608.94</v>
      </c>
      <c r="I1461" s="10">
        <v>-12428.45</v>
      </c>
      <c r="J1461" s="10">
        <v>0</v>
      </c>
      <c r="K1461" s="10">
        <v>0</v>
      </c>
      <c r="L1461" s="10">
        <f t="shared" si="105"/>
        <v>15392.189999999999</v>
      </c>
    </row>
    <row r="1462" spans="1:12" ht="13" hidden="1" x14ac:dyDescent="0.15">
      <c r="A1462" s="46" t="s">
        <v>240</v>
      </c>
      <c r="B1462" s="10">
        <v>0</v>
      </c>
      <c r="C1462" s="10">
        <v>0</v>
      </c>
      <c r="D1462" s="10">
        <v>0</v>
      </c>
      <c r="E1462" s="10">
        <v>0</v>
      </c>
      <c r="F1462" s="10">
        <v>0</v>
      </c>
      <c r="G1462" s="10">
        <v>0</v>
      </c>
      <c r="H1462" s="10">
        <v>1710</v>
      </c>
      <c r="I1462" s="10">
        <v>0</v>
      </c>
      <c r="J1462" s="10">
        <v>37.5</v>
      </c>
      <c r="K1462" s="10">
        <v>0</v>
      </c>
      <c r="L1462" s="10">
        <f t="shared" si="105"/>
        <v>1747.5</v>
      </c>
    </row>
    <row r="1463" spans="1:12" ht="13" hidden="1" x14ac:dyDescent="0.15">
      <c r="A1463" s="46" t="s">
        <v>239</v>
      </c>
      <c r="B1463" s="10">
        <v>0</v>
      </c>
      <c r="C1463" s="10">
        <v>0</v>
      </c>
      <c r="D1463" s="10">
        <v>0</v>
      </c>
      <c r="E1463" s="10">
        <v>18.96</v>
      </c>
      <c r="F1463" s="10">
        <v>109.28</v>
      </c>
      <c r="G1463" s="10">
        <v>40.18</v>
      </c>
      <c r="H1463" s="10">
        <v>0</v>
      </c>
      <c r="I1463" s="10">
        <v>-470.46</v>
      </c>
      <c r="J1463" s="10">
        <v>0</v>
      </c>
      <c r="K1463" s="10">
        <v>0</v>
      </c>
      <c r="L1463" s="10">
        <f t="shared" si="105"/>
        <v>-302.03999999999996</v>
      </c>
    </row>
    <row r="1464" spans="1:12" ht="13" hidden="1" x14ac:dyDescent="0.15">
      <c r="A1464" s="46" t="s">
        <v>120</v>
      </c>
      <c r="B1464" s="10">
        <v>352.2</v>
      </c>
      <c r="C1464" s="10">
        <v>39.25</v>
      </c>
      <c r="D1464" s="10">
        <v>0</v>
      </c>
      <c r="E1464" s="10">
        <v>0</v>
      </c>
      <c r="F1464" s="10">
        <v>15.76</v>
      </c>
      <c r="G1464" s="10">
        <v>39.950000000000003</v>
      </c>
      <c r="H1464" s="10">
        <v>395.29</v>
      </c>
      <c r="I1464" s="10">
        <v>177.61</v>
      </c>
      <c r="J1464" s="10">
        <v>688.87</v>
      </c>
      <c r="K1464" s="10">
        <v>339686.6</v>
      </c>
      <c r="L1464" s="10">
        <f t="shared" si="105"/>
        <v>341395.52999999997</v>
      </c>
    </row>
    <row r="1465" spans="1:12" ht="13" hidden="1" x14ac:dyDescent="0.15">
      <c r="A1465" s="46" t="s">
        <v>121</v>
      </c>
      <c r="B1465" s="10">
        <v>0</v>
      </c>
      <c r="C1465" s="10">
        <v>-13062.82</v>
      </c>
      <c r="D1465" s="10">
        <v>0</v>
      </c>
      <c r="E1465" s="10">
        <v>0</v>
      </c>
      <c r="F1465" s="10">
        <v>0</v>
      </c>
      <c r="G1465" s="10">
        <v>0</v>
      </c>
      <c r="H1465" s="10">
        <v>0</v>
      </c>
      <c r="I1465" s="10">
        <v>0</v>
      </c>
      <c r="J1465" s="10">
        <v>0</v>
      </c>
      <c r="K1465" s="10">
        <v>0</v>
      </c>
      <c r="L1465" s="10">
        <f t="shared" si="105"/>
        <v>-13062.82</v>
      </c>
    </row>
    <row r="1466" spans="1:12" ht="13" hidden="1" x14ac:dyDescent="0.15">
      <c r="A1466" s="46" t="s">
        <v>123</v>
      </c>
      <c r="B1466" s="10">
        <v>0</v>
      </c>
      <c r="C1466" s="10">
        <v>12241.11</v>
      </c>
      <c r="D1466" s="10">
        <v>10757.68</v>
      </c>
      <c r="E1466" s="10">
        <v>11226.66</v>
      </c>
      <c r="F1466" s="10">
        <v>16093.75</v>
      </c>
      <c r="G1466" s="10">
        <v>17503.060000000001</v>
      </c>
      <c r="H1466" s="10">
        <v>20074.34</v>
      </c>
      <c r="I1466" s="10">
        <v>21790.74</v>
      </c>
      <c r="J1466" s="10">
        <v>16426.52</v>
      </c>
      <c r="K1466" s="10">
        <v>13324.93</v>
      </c>
      <c r="L1466" s="10">
        <f t="shared" si="105"/>
        <v>139438.79</v>
      </c>
    </row>
    <row r="1467" spans="1:12" ht="13" hidden="1" x14ac:dyDescent="0.15">
      <c r="A1467" s="46" t="s">
        <v>124</v>
      </c>
      <c r="B1467" s="10">
        <v>0</v>
      </c>
      <c r="C1467" s="10">
        <v>51799.73</v>
      </c>
      <c r="D1467" s="10">
        <v>60974.38</v>
      </c>
      <c r="E1467" s="10">
        <v>69036.55</v>
      </c>
      <c r="F1467" s="10">
        <v>69379.67</v>
      </c>
      <c r="G1467" s="10">
        <v>75573.100000000006</v>
      </c>
      <c r="H1467" s="10">
        <v>73341.7</v>
      </c>
      <c r="I1467" s="10">
        <v>81177.61</v>
      </c>
      <c r="J1467" s="10">
        <v>74319.31</v>
      </c>
      <c r="K1467" s="10">
        <v>47421.38</v>
      </c>
      <c r="L1467" s="10">
        <f t="shared" si="105"/>
        <v>603023.43000000005</v>
      </c>
    </row>
    <row r="1468" spans="1:12" ht="13" hidden="1" x14ac:dyDescent="0.15">
      <c r="A1468" s="46" t="s">
        <v>289</v>
      </c>
      <c r="B1468" s="10">
        <v>0</v>
      </c>
      <c r="C1468" s="10">
        <v>-109406.49</v>
      </c>
      <c r="D1468" s="10">
        <v>-136265.16</v>
      </c>
      <c r="E1468" s="10">
        <v>-152298.73000000001</v>
      </c>
      <c r="F1468" s="10">
        <v>-152298.74</v>
      </c>
      <c r="G1468" s="10">
        <v>-152298.72</v>
      </c>
      <c r="H1468" s="10">
        <v>-138024.45000000001</v>
      </c>
      <c r="I1468" s="10">
        <v>-142943.28</v>
      </c>
      <c r="J1468" s="10">
        <v>-143918.28</v>
      </c>
      <c r="K1468" s="10">
        <v>-95945.52</v>
      </c>
      <c r="L1468" s="10">
        <f t="shared" si="105"/>
        <v>-1223399.3700000001</v>
      </c>
    </row>
    <row r="1469" spans="1:12" ht="13" hidden="1" x14ac:dyDescent="0.15">
      <c r="A1469" s="46" t="s">
        <v>125</v>
      </c>
      <c r="B1469" s="10">
        <v>48832.83</v>
      </c>
      <c r="C1469" s="10">
        <v>84860.28</v>
      </c>
      <c r="D1469" s="10">
        <v>67409.88</v>
      </c>
      <c r="E1469" s="10">
        <v>78484.73</v>
      </c>
      <c r="F1469" s="10">
        <v>445107.14</v>
      </c>
      <c r="G1469" s="10">
        <v>120368.11</v>
      </c>
      <c r="H1469" s="10">
        <v>137596.24</v>
      </c>
      <c r="I1469" s="10">
        <v>137506.59</v>
      </c>
      <c r="J1469" s="10">
        <v>79875.520000000004</v>
      </c>
      <c r="K1469" s="10">
        <v>11887.83</v>
      </c>
      <c r="L1469" s="10">
        <f t="shared" si="105"/>
        <v>1211929.1500000001</v>
      </c>
    </row>
    <row r="1470" spans="1:12" ht="13" hidden="1" x14ac:dyDescent="0.15">
      <c r="A1470" s="46" t="s">
        <v>126</v>
      </c>
      <c r="B1470" s="10">
        <v>75972.11</v>
      </c>
      <c r="C1470" s="10">
        <v>85941.91</v>
      </c>
      <c r="D1470" s="10">
        <v>65727.77</v>
      </c>
      <c r="E1470" s="10">
        <v>26517.33</v>
      </c>
      <c r="F1470" s="10">
        <v>25685.23</v>
      </c>
      <c r="G1470" s="10">
        <v>14109.69</v>
      </c>
      <c r="H1470" s="10">
        <v>16442.97</v>
      </c>
      <c r="I1470" s="10">
        <v>11997.37</v>
      </c>
      <c r="J1470" s="10">
        <v>16104.87</v>
      </c>
      <c r="K1470" s="10">
        <v>5730.37</v>
      </c>
      <c r="L1470" s="10">
        <f t="shared" si="105"/>
        <v>344229.62</v>
      </c>
    </row>
    <row r="1471" spans="1:12" ht="13" hidden="1" x14ac:dyDescent="0.15">
      <c r="A1471" s="46" t="s">
        <v>127</v>
      </c>
      <c r="B1471" s="10">
        <v>21427.95</v>
      </c>
      <c r="C1471" s="10">
        <v>23656.33</v>
      </c>
      <c r="D1471" s="10">
        <v>28501.22</v>
      </c>
      <c r="E1471" s="10">
        <v>34626.089999999997</v>
      </c>
      <c r="F1471" s="10">
        <v>44600.03</v>
      </c>
      <c r="G1471" s="10">
        <v>35972.36</v>
      </c>
      <c r="H1471" s="10">
        <v>32982.050000000003</v>
      </c>
      <c r="I1471" s="10">
        <v>42942.87</v>
      </c>
      <c r="J1471" s="10">
        <v>46826.47</v>
      </c>
      <c r="K1471" s="10">
        <v>31018.53</v>
      </c>
      <c r="L1471" s="10">
        <f t="shared" si="105"/>
        <v>342553.9</v>
      </c>
    </row>
    <row r="1472" spans="1:12" ht="13" hidden="1" x14ac:dyDescent="0.15">
      <c r="A1472" s="46" t="s">
        <v>128</v>
      </c>
      <c r="B1472" s="10">
        <v>3303.8</v>
      </c>
      <c r="C1472" s="10">
        <v>0</v>
      </c>
      <c r="D1472" s="10">
        <v>0</v>
      </c>
      <c r="E1472" s="10">
        <v>0</v>
      </c>
      <c r="F1472" s="10">
        <v>0</v>
      </c>
      <c r="G1472" s="10">
        <v>0</v>
      </c>
      <c r="H1472" s="10">
        <v>0</v>
      </c>
      <c r="I1472" s="10">
        <v>0</v>
      </c>
      <c r="J1472" s="10">
        <v>0</v>
      </c>
      <c r="K1472" s="10">
        <v>0</v>
      </c>
      <c r="L1472" s="10">
        <f t="shared" si="105"/>
        <v>3303.8</v>
      </c>
    </row>
    <row r="1473" spans="1:12" ht="13" hidden="1" x14ac:dyDescent="0.15">
      <c r="A1473" s="46" t="s">
        <v>129</v>
      </c>
      <c r="B1473" s="10">
        <v>0</v>
      </c>
      <c r="C1473" s="10">
        <v>0</v>
      </c>
      <c r="D1473" s="10">
        <v>25291.46</v>
      </c>
      <c r="E1473" s="10">
        <v>75423.47</v>
      </c>
      <c r="F1473" s="10">
        <v>73437.73</v>
      </c>
      <c r="G1473" s="10">
        <v>100705.94</v>
      </c>
      <c r="H1473" s="10">
        <v>99336.98</v>
      </c>
      <c r="I1473" s="10">
        <v>94641.97</v>
      </c>
      <c r="J1473" s="10">
        <v>99614.080000000002</v>
      </c>
      <c r="K1473" s="10">
        <v>75007.490000000005</v>
      </c>
      <c r="L1473" s="10">
        <f t="shared" si="105"/>
        <v>643459.11999999988</v>
      </c>
    </row>
    <row r="1474" spans="1:12" ht="13" hidden="1" x14ac:dyDescent="0.15">
      <c r="A1474" s="47" t="s">
        <v>290</v>
      </c>
      <c r="B1474" s="16">
        <f t="shared" ref="B1474:L1474" si="106">SUM(B1423:B1473)</f>
        <v>2720731.23</v>
      </c>
      <c r="C1474" s="16">
        <f t="shared" si="106"/>
        <v>2543286.8600000003</v>
      </c>
      <c r="D1474" s="16">
        <f t="shared" si="106"/>
        <v>2409133.2000000007</v>
      </c>
      <c r="E1474" s="16">
        <f t="shared" si="106"/>
        <v>2262841.6800000002</v>
      </c>
      <c r="F1474" s="16">
        <f t="shared" si="106"/>
        <v>2705712.2299999995</v>
      </c>
      <c r="G1474" s="16">
        <f t="shared" si="106"/>
        <v>1942866.4400000006</v>
      </c>
      <c r="H1474" s="16">
        <f t="shared" si="106"/>
        <v>2576885.7199999997</v>
      </c>
      <c r="I1474" s="16">
        <f t="shared" si="106"/>
        <v>2400844.5600000005</v>
      </c>
      <c r="J1474" s="16">
        <f t="shared" si="106"/>
        <v>2614017.6999999997</v>
      </c>
      <c r="K1474" s="16">
        <f t="shared" si="106"/>
        <v>1491796.53</v>
      </c>
      <c r="L1474" s="16">
        <f t="shared" si="106"/>
        <v>23668116.149999995</v>
      </c>
    </row>
    <row r="1475" spans="1:12" ht="13" hidden="1" x14ac:dyDescent="0.15">
      <c r="A1475" s="45" t="s">
        <v>291</v>
      </c>
      <c r="B1475" s="7"/>
      <c r="C1475" s="7"/>
      <c r="D1475" s="7"/>
      <c r="E1475" s="7"/>
      <c r="F1475" s="7"/>
      <c r="G1475" s="7"/>
      <c r="H1475" s="7"/>
      <c r="I1475" s="7"/>
      <c r="J1475" s="7"/>
      <c r="K1475" s="7"/>
      <c r="L1475" s="7"/>
    </row>
    <row r="1476" spans="1:12" ht="13" hidden="1" x14ac:dyDescent="0.15">
      <c r="A1476" s="46" t="s">
        <v>71</v>
      </c>
      <c r="B1476" s="10">
        <v>228749.22</v>
      </c>
      <c r="C1476" s="10">
        <v>233166.72</v>
      </c>
      <c r="D1476" s="10">
        <v>251879.35</v>
      </c>
      <c r="E1476" s="10">
        <v>198327.01</v>
      </c>
      <c r="F1476" s="10">
        <v>133875.09</v>
      </c>
      <c r="G1476" s="10">
        <v>101842.08</v>
      </c>
      <c r="H1476" s="10">
        <v>132395.35</v>
      </c>
      <c r="I1476" s="10">
        <v>197184.93</v>
      </c>
      <c r="J1476" s="10">
        <v>207331.28</v>
      </c>
      <c r="K1476" s="10">
        <v>139438.21</v>
      </c>
      <c r="L1476" s="10">
        <f t="shared" ref="L1476:L1509" si="107">SUM(B1476:K1476)</f>
        <v>1824189.24</v>
      </c>
    </row>
    <row r="1477" spans="1:12" ht="13" hidden="1" x14ac:dyDescent="0.15">
      <c r="A1477" s="46" t="s">
        <v>73</v>
      </c>
      <c r="B1477" s="10">
        <v>5750.49</v>
      </c>
      <c r="C1477" s="10">
        <v>11278.35</v>
      </c>
      <c r="D1477" s="10">
        <v>2327.4</v>
      </c>
      <c r="E1477" s="10">
        <v>4785.09</v>
      </c>
      <c r="F1477" s="10">
        <v>-3259.18</v>
      </c>
      <c r="G1477" s="10">
        <v>-18.77</v>
      </c>
      <c r="H1477" s="10">
        <v>6485.46</v>
      </c>
      <c r="I1477" s="10">
        <v>12917.32</v>
      </c>
      <c r="J1477" s="10">
        <v>12055.59</v>
      </c>
      <c r="K1477" s="10">
        <v>1734.12</v>
      </c>
      <c r="L1477" s="10">
        <f t="shared" si="107"/>
        <v>54055.87</v>
      </c>
    </row>
    <row r="1478" spans="1:12" ht="13" hidden="1" x14ac:dyDescent="0.15">
      <c r="A1478" s="46" t="s">
        <v>74</v>
      </c>
      <c r="B1478" s="10">
        <v>109393.62</v>
      </c>
      <c r="C1478" s="10">
        <v>62404.94</v>
      </c>
      <c r="D1478" s="10">
        <v>73780.009999999995</v>
      </c>
      <c r="E1478" s="10">
        <v>18464.12</v>
      </c>
      <c r="F1478" s="10">
        <v>17665.810000000001</v>
      </c>
      <c r="G1478" s="10">
        <v>9953.4500000000007</v>
      </c>
      <c r="H1478" s="10">
        <v>18762.830000000002</v>
      </c>
      <c r="I1478" s="10">
        <v>29989.26</v>
      </c>
      <c r="J1478" s="10">
        <v>38340.800000000003</v>
      </c>
      <c r="K1478" s="10">
        <v>22.75</v>
      </c>
      <c r="L1478" s="10">
        <f t="shared" si="107"/>
        <v>378777.59</v>
      </c>
    </row>
    <row r="1479" spans="1:12" ht="13" hidden="1" x14ac:dyDescent="0.15">
      <c r="A1479" s="46" t="s">
        <v>76</v>
      </c>
      <c r="B1479" s="10">
        <v>0</v>
      </c>
      <c r="C1479" s="10">
        <v>0</v>
      </c>
      <c r="D1479" s="10">
        <v>1730.77</v>
      </c>
      <c r="E1479" s="10">
        <v>0</v>
      </c>
      <c r="F1479" s="10">
        <v>2615.4</v>
      </c>
      <c r="G1479" s="10">
        <v>0</v>
      </c>
      <c r="H1479" s="10">
        <v>0</v>
      </c>
      <c r="I1479" s="10">
        <v>0</v>
      </c>
      <c r="J1479" s="10">
        <v>0</v>
      </c>
      <c r="K1479" s="10">
        <v>0</v>
      </c>
      <c r="L1479" s="10">
        <f t="shared" si="107"/>
        <v>4346.17</v>
      </c>
    </row>
    <row r="1480" spans="1:12" ht="13" hidden="1" x14ac:dyDescent="0.15">
      <c r="A1480" s="46" t="s">
        <v>77</v>
      </c>
      <c r="B1480" s="10">
        <v>23220</v>
      </c>
      <c r="C1480" s="10">
        <v>21500</v>
      </c>
      <c r="D1480" s="10">
        <v>22180</v>
      </c>
      <c r="E1480" s="10">
        <v>1480</v>
      </c>
      <c r="F1480" s="10">
        <v>0</v>
      </c>
      <c r="G1480" s="10">
        <v>3850</v>
      </c>
      <c r="H1480" s="10">
        <v>15871.94</v>
      </c>
      <c r="I1480" s="10">
        <v>0</v>
      </c>
      <c r="J1480" s="10">
        <v>0</v>
      </c>
      <c r="K1480" s="10">
        <v>0</v>
      </c>
      <c r="L1480" s="10">
        <f t="shared" si="107"/>
        <v>88101.94</v>
      </c>
    </row>
    <row r="1481" spans="1:12" ht="13" hidden="1" x14ac:dyDescent="0.15">
      <c r="A1481" s="46" t="s">
        <v>81</v>
      </c>
      <c r="B1481" s="10">
        <v>0</v>
      </c>
      <c r="C1481" s="10">
        <v>5570.25</v>
      </c>
      <c r="D1481" s="10">
        <v>5702.74</v>
      </c>
      <c r="E1481" s="10">
        <v>5467.64</v>
      </c>
      <c r="F1481" s="10">
        <v>3165.59</v>
      </c>
      <c r="G1481" s="10">
        <v>2373.63</v>
      </c>
      <c r="H1481" s="10">
        <v>2101.85</v>
      </c>
      <c r="I1481" s="10">
        <v>2893.95</v>
      </c>
      <c r="J1481" s="10">
        <v>3853.27</v>
      </c>
      <c r="K1481" s="10">
        <v>3898.95</v>
      </c>
      <c r="L1481" s="10">
        <f t="shared" si="107"/>
        <v>35027.870000000003</v>
      </c>
    </row>
    <row r="1482" spans="1:12" ht="13" hidden="1" x14ac:dyDescent="0.15">
      <c r="A1482" s="46" t="s">
        <v>82</v>
      </c>
      <c r="B1482" s="10">
        <v>21256.53</v>
      </c>
      <c r="C1482" s="10">
        <v>21175.07</v>
      </c>
      <c r="D1482" s="10">
        <v>25236.66</v>
      </c>
      <c r="E1482" s="10">
        <v>23550.86</v>
      </c>
      <c r="F1482" s="10">
        <v>19541.5</v>
      </c>
      <c r="G1482" s="10">
        <v>12721.23</v>
      </c>
      <c r="H1482" s="10">
        <v>14531.82</v>
      </c>
      <c r="I1482" s="10">
        <v>20364.830000000002</v>
      </c>
      <c r="J1482" s="10">
        <v>19474.189999999999</v>
      </c>
      <c r="K1482" s="10">
        <v>13436.73</v>
      </c>
      <c r="L1482" s="10">
        <f t="shared" si="107"/>
        <v>191289.42</v>
      </c>
    </row>
    <row r="1483" spans="1:12" ht="13" hidden="1" x14ac:dyDescent="0.15">
      <c r="A1483" s="46" t="s">
        <v>83</v>
      </c>
      <c r="B1483" s="10">
        <v>27271.06</v>
      </c>
      <c r="C1483" s="10">
        <v>22111.14</v>
      </c>
      <c r="D1483" s="10">
        <v>17616.939999999999</v>
      </c>
      <c r="E1483" s="10">
        <v>11491.2</v>
      </c>
      <c r="F1483" s="10">
        <v>17972.84</v>
      </c>
      <c r="G1483" s="10">
        <v>11409.19</v>
      </c>
      <c r="H1483" s="10">
        <v>9470.6</v>
      </c>
      <c r="I1483" s="10">
        <v>15596.07</v>
      </c>
      <c r="J1483" s="10">
        <v>25105.41</v>
      </c>
      <c r="K1483" s="10">
        <v>9661.7800000000007</v>
      </c>
      <c r="L1483" s="10">
        <f t="shared" si="107"/>
        <v>167706.23000000001</v>
      </c>
    </row>
    <row r="1484" spans="1:12" ht="13" hidden="1" x14ac:dyDescent="0.15">
      <c r="A1484" s="46" t="s">
        <v>84</v>
      </c>
      <c r="B1484" s="10">
        <v>107.42</v>
      </c>
      <c r="C1484" s="10">
        <v>139.63</v>
      </c>
      <c r="D1484" s="10">
        <v>167.24</v>
      </c>
      <c r="E1484" s="10">
        <v>144.19</v>
      </c>
      <c r="F1484" s="10">
        <v>121.8</v>
      </c>
      <c r="G1484" s="10">
        <v>84.91</v>
      </c>
      <c r="H1484" s="10">
        <v>105.56</v>
      </c>
      <c r="I1484" s="10">
        <v>122.61</v>
      </c>
      <c r="J1484" s="10">
        <v>115.39</v>
      </c>
      <c r="K1484" s="10">
        <v>123.2</v>
      </c>
      <c r="L1484" s="10">
        <f t="shared" si="107"/>
        <v>1231.95</v>
      </c>
    </row>
    <row r="1485" spans="1:12" ht="13" hidden="1" x14ac:dyDescent="0.15">
      <c r="A1485" s="46" t="s">
        <v>85</v>
      </c>
      <c r="B1485" s="10">
        <v>0</v>
      </c>
      <c r="C1485" s="10">
        <v>0</v>
      </c>
      <c r="D1485" s="10">
        <v>0</v>
      </c>
      <c r="E1485" s="10">
        <v>0</v>
      </c>
      <c r="F1485" s="10">
        <v>0</v>
      </c>
      <c r="G1485" s="10">
        <v>0</v>
      </c>
      <c r="H1485" s="10">
        <v>0</v>
      </c>
      <c r="I1485" s="10">
        <v>0</v>
      </c>
      <c r="J1485" s="10">
        <v>-77.58</v>
      </c>
      <c r="K1485" s="10">
        <v>0</v>
      </c>
      <c r="L1485" s="10">
        <f t="shared" si="107"/>
        <v>-77.58</v>
      </c>
    </row>
    <row r="1486" spans="1:12" ht="13" hidden="1" x14ac:dyDescent="0.15">
      <c r="A1486" s="46" t="s">
        <v>86</v>
      </c>
      <c r="B1486" s="10">
        <v>0</v>
      </c>
      <c r="C1486" s="10">
        <v>0</v>
      </c>
      <c r="D1486" s="10">
        <v>0</v>
      </c>
      <c r="E1486" s="10">
        <v>0</v>
      </c>
      <c r="F1486" s="10">
        <v>0</v>
      </c>
      <c r="G1486" s="10">
        <v>0</v>
      </c>
      <c r="H1486" s="10">
        <v>0</v>
      </c>
      <c r="I1486" s="10">
        <v>0</v>
      </c>
      <c r="J1486" s="10">
        <v>-25.8</v>
      </c>
      <c r="K1486" s="10">
        <v>0</v>
      </c>
      <c r="L1486" s="10">
        <f t="shared" si="107"/>
        <v>-25.8</v>
      </c>
    </row>
    <row r="1487" spans="1:12" ht="13" hidden="1" x14ac:dyDescent="0.15">
      <c r="A1487" s="46" t="s">
        <v>87</v>
      </c>
      <c r="B1487" s="10">
        <v>0</v>
      </c>
      <c r="C1487" s="10">
        <v>0</v>
      </c>
      <c r="D1487" s="10">
        <v>0</v>
      </c>
      <c r="E1487" s="10">
        <v>0</v>
      </c>
      <c r="F1487" s="10">
        <v>0</v>
      </c>
      <c r="G1487" s="10">
        <v>0</v>
      </c>
      <c r="H1487" s="10">
        <v>0</v>
      </c>
      <c r="I1487" s="10">
        <v>0</v>
      </c>
      <c r="J1487" s="10">
        <v>-2.4500000000000002</v>
      </c>
      <c r="K1487" s="10">
        <v>0</v>
      </c>
      <c r="L1487" s="10">
        <f t="shared" si="107"/>
        <v>-2.4500000000000002</v>
      </c>
    </row>
    <row r="1488" spans="1:12" ht="13" hidden="1" x14ac:dyDescent="0.15">
      <c r="A1488" s="46" t="s">
        <v>88</v>
      </c>
      <c r="B1488" s="10">
        <v>0</v>
      </c>
      <c r="C1488" s="10">
        <v>0</v>
      </c>
      <c r="D1488" s="10">
        <v>0</v>
      </c>
      <c r="E1488" s="10">
        <v>0</v>
      </c>
      <c r="F1488" s="10">
        <v>0</v>
      </c>
      <c r="G1488" s="10">
        <v>0</v>
      </c>
      <c r="H1488" s="10">
        <v>0</v>
      </c>
      <c r="I1488" s="10">
        <v>0</v>
      </c>
      <c r="J1488" s="10">
        <v>-6.19</v>
      </c>
      <c r="K1488" s="10">
        <v>0</v>
      </c>
      <c r="L1488" s="10">
        <f t="shared" si="107"/>
        <v>-6.19</v>
      </c>
    </row>
    <row r="1489" spans="1:12" ht="13" hidden="1" x14ac:dyDescent="0.15">
      <c r="A1489" s="46" t="s">
        <v>90</v>
      </c>
      <c r="B1489" s="10">
        <v>2884.35</v>
      </c>
      <c r="C1489" s="10">
        <v>10684.64</v>
      </c>
      <c r="D1489" s="10">
        <v>5517.19</v>
      </c>
      <c r="E1489" s="10">
        <v>4556.32</v>
      </c>
      <c r="F1489" s="10">
        <v>0</v>
      </c>
      <c r="G1489" s="10">
        <v>0</v>
      </c>
      <c r="H1489" s="10">
        <v>2804.67</v>
      </c>
      <c r="I1489" s="10">
        <v>797.64</v>
      </c>
      <c r="J1489" s="10">
        <v>1655.41</v>
      </c>
      <c r="K1489" s="10">
        <v>39.880000000000003</v>
      </c>
      <c r="L1489" s="10">
        <f t="shared" si="107"/>
        <v>28940.1</v>
      </c>
    </row>
    <row r="1490" spans="1:12" ht="13" hidden="1" x14ac:dyDescent="0.15">
      <c r="A1490" s="46" t="s">
        <v>91</v>
      </c>
      <c r="B1490" s="10">
        <v>401.99</v>
      </c>
      <c r="C1490" s="10">
        <v>548</v>
      </c>
      <c r="D1490" s="10">
        <v>208.87</v>
      </c>
      <c r="E1490" s="10">
        <v>135.59</v>
      </c>
      <c r="F1490" s="10">
        <v>0</v>
      </c>
      <c r="G1490" s="10">
        <v>0</v>
      </c>
      <c r="H1490" s="10">
        <v>612.08000000000004</v>
      </c>
      <c r="I1490" s="10">
        <v>276.43</v>
      </c>
      <c r="J1490" s="10">
        <v>208.29</v>
      </c>
      <c r="K1490" s="10">
        <v>-0.02</v>
      </c>
      <c r="L1490" s="10">
        <f t="shared" si="107"/>
        <v>2391.23</v>
      </c>
    </row>
    <row r="1491" spans="1:12" ht="13" hidden="1" x14ac:dyDescent="0.15">
      <c r="A1491" s="46" t="s">
        <v>93</v>
      </c>
      <c r="B1491" s="10">
        <v>732.07</v>
      </c>
      <c r="C1491" s="10">
        <v>6202.44</v>
      </c>
      <c r="D1491" s="10">
        <v>1894.1</v>
      </c>
      <c r="E1491" s="10">
        <v>2862.39</v>
      </c>
      <c r="F1491" s="10">
        <v>0</v>
      </c>
      <c r="G1491" s="10">
        <v>0</v>
      </c>
      <c r="H1491" s="10">
        <v>6682.44</v>
      </c>
      <c r="I1491" s="10">
        <v>6550.66</v>
      </c>
      <c r="J1491" s="10">
        <v>2976.92</v>
      </c>
      <c r="K1491" s="10">
        <v>-76.22</v>
      </c>
      <c r="L1491" s="10">
        <f t="shared" si="107"/>
        <v>27824.799999999996</v>
      </c>
    </row>
    <row r="1492" spans="1:12" ht="13" hidden="1" x14ac:dyDescent="0.15">
      <c r="A1492" s="46" t="s">
        <v>94</v>
      </c>
      <c r="B1492" s="10">
        <v>0</v>
      </c>
      <c r="C1492" s="10">
        <v>0</v>
      </c>
      <c r="D1492" s="10">
        <v>0</v>
      </c>
      <c r="E1492" s="10">
        <v>0</v>
      </c>
      <c r="F1492" s="10">
        <v>0</v>
      </c>
      <c r="G1492" s="10">
        <v>0</v>
      </c>
      <c r="H1492" s="10">
        <v>0</v>
      </c>
      <c r="I1492" s="10">
        <v>484.52</v>
      </c>
      <c r="J1492" s="10">
        <v>0</v>
      </c>
      <c r="K1492" s="10">
        <v>0</v>
      </c>
      <c r="L1492" s="10">
        <f t="shared" si="107"/>
        <v>484.52</v>
      </c>
    </row>
    <row r="1493" spans="1:12" ht="13" hidden="1" x14ac:dyDescent="0.15">
      <c r="A1493" s="46" t="s">
        <v>96</v>
      </c>
      <c r="B1493" s="10">
        <v>18000</v>
      </c>
      <c r="C1493" s="10">
        <v>0</v>
      </c>
      <c r="D1493" s="10">
        <v>0</v>
      </c>
      <c r="E1493" s="10">
        <v>0</v>
      </c>
      <c r="F1493" s="10">
        <v>0</v>
      </c>
      <c r="G1493" s="10">
        <v>50000</v>
      </c>
      <c r="H1493" s="10">
        <v>0</v>
      </c>
      <c r="I1493" s="10">
        <v>0</v>
      </c>
      <c r="J1493" s="10">
        <v>0</v>
      </c>
      <c r="K1493" s="10">
        <v>0</v>
      </c>
      <c r="L1493" s="10">
        <f t="shared" si="107"/>
        <v>68000</v>
      </c>
    </row>
    <row r="1494" spans="1:12" ht="13" hidden="1" x14ac:dyDescent="0.15">
      <c r="A1494" s="46" t="s">
        <v>98</v>
      </c>
      <c r="B1494" s="10">
        <v>0</v>
      </c>
      <c r="C1494" s="10">
        <v>2157.5</v>
      </c>
      <c r="D1494" s="10">
        <v>0</v>
      </c>
      <c r="E1494" s="10">
        <v>2345</v>
      </c>
      <c r="F1494" s="10">
        <v>0</v>
      </c>
      <c r="G1494" s="10">
        <v>0</v>
      </c>
      <c r="H1494" s="10">
        <v>0</v>
      </c>
      <c r="I1494" s="10">
        <v>0</v>
      </c>
      <c r="J1494" s="10">
        <v>0</v>
      </c>
      <c r="K1494" s="10">
        <v>0</v>
      </c>
      <c r="L1494" s="10">
        <f t="shared" si="107"/>
        <v>4502.5</v>
      </c>
    </row>
    <row r="1495" spans="1:12" ht="13" hidden="1" x14ac:dyDescent="0.15">
      <c r="A1495" s="46" t="s">
        <v>132</v>
      </c>
      <c r="B1495" s="10">
        <v>0</v>
      </c>
      <c r="C1495" s="10">
        <v>139.29</v>
      </c>
      <c r="D1495" s="10">
        <v>1063.05</v>
      </c>
      <c r="E1495" s="10">
        <v>59.99</v>
      </c>
      <c r="F1495" s="10">
        <v>0</v>
      </c>
      <c r="G1495" s="10">
        <v>0</v>
      </c>
      <c r="H1495" s="10">
        <v>0</v>
      </c>
      <c r="I1495" s="10">
        <v>0</v>
      </c>
      <c r="J1495" s="10">
        <v>0</v>
      </c>
      <c r="K1495" s="10">
        <v>0</v>
      </c>
      <c r="L1495" s="10">
        <f t="shared" si="107"/>
        <v>1262.33</v>
      </c>
    </row>
    <row r="1496" spans="1:12" ht="13" hidden="1" x14ac:dyDescent="0.15">
      <c r="A1496" s="46" t="s">
        <v>100</v>
      </c>
      <c r="B1496" s="10">
        <v>0</v>
      </c>
      <c r="C1496" s="10">
        <v>0</v>
      </c>
      <c r="D1496" s="10">
        <v>133.88</v>
      </c>
      <c r="E1496" s="10">
        <v>0</v>
      </c>
      <c r="F1496" s="10">
        <v>62.93</v>
      </c>
      <c r="G1496" s="10">
        <v>0</v>
      </c>
      <c r="H1496" s="10">
        <v>0</v>
      </c>
      <c r="I1496" s="10">
        <v>89.35</v>
      </c>
      <c r="J1496" s="10">
        <v>183.45</v>
      </c>
      <c r="K1496" s="10">
        <v>1.77</v>
      </c>
      <c r="L1496" s="10">
        <f t="shared" si="107"/>
        <v>471.37999999999994</v>
      </c>
    </row>
    <row r="1497" spans="1:12" ht="13" hidden="1" x14ac:dyDescent="0.15">
      <c r="A1497" s="46" t="s">
        <v>101</v>
      </c>
      <c r="B1497" s="10">
        <v>0</v>
      </c>
      <c r="C1497" s="10">
        <v>0</v>
      </c>
      <c r="D1497" s="10">
        <v>0</v>
      </c>
      <c r="E1497" s="10">
        <v>0</v>
      </c>
      <c r="F1497" s="10">
        <v>69475</v>
      </c>
      <c r="G1497" s="10">
        <v>48250</v>
      </c>
      <c r="H1497" s="10">
        <v>10431.25</v>
      </c>
      <c r="I1497" s="10">
        <v>9886.42</v>
      </c>
      <c r="J1497" s="10">
        <v>38235</v>
      </c>
      <c r="K1497" s="10">
        <v>-27262.92</v>
      </c>
      <c r="L1497" s="10">
        <f t="shared" si="107"/>
        <v>149014.75</v>
      </c>
    </row>
    <row r="1498" spans="1:12" ht="13" hidden="1" x14ac:dyDescent="0.15">
      <c r="A1498" s="46" t="s">
        <v>104</v>
      </c>
      <c r="B1498" s="10">
        <v>0</v>
      </c>
      <c r="C1498" s="10">
        <v>0</v>
      </c>
      <c r="D1498" s="10">
        <v>0</v>
      </c>
      <c r="E1498" s="10">
        <v>44.52</v>
      </c>
      <c r="F1498" s="10">
        <v>0</v>
      </c>
      <c r="G1498" s="10">
        <v>0</v>
      </c>
      <c r="H1498" s="10">
        <v>0</v>
      </c>
      <c r="I1498" s="10">
        <v>0</v>
      </c>
      <c r="J1498" s="10">
        <v>0</v>
      </c>
      <c r="K1498" s="10">
        <v>41.89</v>
      </c>
      <c r="L1498" s="10">
        <f t="shared" si="107"/>
        <v>86.41</v>
      </c>
    </row>
    <row r="1499" spans="1:12" ht="13" hidden="1" x14ac:dyDescent="0.15">
      <c r="A1499" s="46" t="s">
        <v>105</v>
      </c>
      <c r="B1499" s="10">
        <v>4667.6899999999996</v>
      </c>
      <c r="C1499" s="10">
        <v>0</v>
      </c>
      <c r="D1499" s="10">
        <v>0</v>
      </c>
      <c r="E1499" s="10">
        <v>34</v>
      </c>
      <c r="F1499" s="10">
        <v>10243.74</v>
      </c>
      <c r="G1499" s="10">
        <v>10243.74</v>
      </c>
      <c r="H1499" s="10">
        <v>10243.74</v>
      </c>
      <c r="I1499" s="10">
        <v>10243.780000000001</v>
      </c>
      <c r="J1499" s="10">
        <v>13660</v>
      </c>
      <c r="K1499" s="10">
        <v>0</v>
      </c>
      <c r="L1499" s="10">
        <f t="shared" si="107"/>
        <v>59336.689999999995</v>
      </c>
    </row>
    <row r="1500" spans="1:12" ht="13" hidden="1" x14ac:dyDescent="0.15">
      <c r="A1500" s="46" t="s">
        <v>107</v>
      </c>
      <c r="B1500" s="10">
        <v>845.29</v>
      </c>
      <c r="C1500" s="10">
        <v>1171.3699999999999</v>
      </c>
      <c r="D1500" s="10">
        <v>954.53</v>
      </c>
      <c r="E1500" s="10">
        <v>733.21</v>
      </c>
      <c r="F1500" s="10">
        <v>234.4</v>
      </c>
      <c r="G1500" s="10">
        <v>150</v>
      </c>
      <c r="H1500" s="10">
        <v>83.19</v>
      </c>
      <c r="I1500" s="10">
        <v>544.54</v>
      </c>
      <c r="J1500" s="10">
        <v>66.540000000000006</v>
      </c>
      <c r="K1500" s="10">
        <v>0</v>
      </c>
      <c r="L1500" s="10">
        <f t="shared" si="107"/>
        <v>4783.07</v>
      </c>
    </row>
    <row r="1501" spans="1:12" ht="13" hidden="1" x14ac:dyDescent="0.15">
      <c r="A1501" s="46" t="s">
        <v>110</v>
      </c>
      <c r="B1501" s="10">
        <v>1006.4</v>
      </c>
      <c r="C1501" s="10">
        <v>0</v>
      </c>
      <c r="D1501" s="10">
        <v>0</v>
      </c>
      <c r="E1501" s="10">
        <v>0</v>
      </c>
      <c r="F1501" s="10">
        <v>0</v>
      </c>
      <c r="G1501" s="10">
        <v>0</v>
      </c>
      <c r="H1501" s="10">
        <v>0</v>
      </c>
      <c r="I1501" s="10">
        <v>0</v>
      </c>
      <c r="J1501" s="10">
        <v>0</v>
      </c>
      <c r="K1501" s="10">
        <v>0</v>
      </c>
      <c r="L1501" s="10">
        <f t="shared" si="107"/>
        <v>1006.4</v>
      </c>
    </row>
    <row r="1502" spans="1:12" ht="13" hidden="1" x14ac:dyDescent="0.15">
      <c r="A1502" s="46" t="s">
        <v>120</v>
      </c>
      <c r="B1502" s="10">
        <v>0</v>
      </c>
      <c r="C1502" s="10">
        <v>0</v>
      </c>
      <c r="D1502" s="10">
        <v>0</v>
      </c>
      <c r="E1502" s="10">
        <v>0</v>
      </c>
      <c r="F1502" s="10">
        <v>0</v>
      </c>
      <c r="G1502" s="10">
        <v>30</v>
      </c>
      <c r="H1502" s="10">
        <v>0</v>
      </c>
      <c r="I1502" s="10">
        <v>49.37</v>
      </c>
      <c r="J1502" s="10">
        <v>21.6</v>
      </c>
      <c r="K1502" s="10">
        <v>245.5</v>
      </c>
      <c r="L1502" s="10">
        <f t="shared" si="107"/>
        <v>346.47</v>
      </c>
    </row>
    <row r="1503" spans="1:12" ht="13" hidden="1" x14ac:dyDescent="0.15">
      <c r="A1503" s="46" t="s">
        <v>123</v>
      </c>
      <c r="B1503" s="10">
        <v>0</v>
      </c>
      <c r="C1503" s="10">
        <v>4784.34</v>
      </c>
      <c r="D1503" s="10">
        <v>4861.75</v>
      </c>
      <c r="E1503" s="10">
        <v>4750.67</v>
      </c>
      <c r="F1503" s="10">
        <v>4395.6400000000003</v>
      </c>
      <c r="G1503" s="10">
        <v>3652.63</v>
      </c>
      <c r="H1503" s="10">
        <v>3601.8</v>
      </c>
      <c r="I1503" s="10">
        <v>4737.12</v>
      </c>
      <c r="J1503" s="10">
        <v>4106.63</v>
      </c>
      <c r="K1503" s="10">
        <v>3331.23</v>
      </c>
      <c r="L1503" s="10">
        <f t="shared" si="107"/>
        <v>38221.810000000005</v>
      </c>
    </row>
    <row r="1504" spans="1:12" ht="13" hidden="1" x14ac:dyDescent="0.15">
      <c r="A1504" s="46" t="s">
        <v>124</v>
      </c>
      <c r="B1504" s="10">
        <v>0</v>
      </c>
      <c r="C1504" s="10">
        <v>8703.51</v>
      </c>
      <c r="D1504" s="10">
        <v>10242.57</v>
      </c>
      <c r="E1504" s="10">
        <v>11468.71</v>
      </c>
      <c r="F1504" s="10">
        <v>8667.7900000000009</v>
      </c>
      <c r="G1504" s="10">
        <v>8924.86</v>
      </c>
      <c r="H1504" s="10">
        <v>8913.76</v>
      </c>
      <c r="I1504" s="10">
        <v>10588.4</v>
      </c>
      <c r="J1504" s="10">
        <v>12294.66</v>
      </c>
      <c r="K1504" s="10">
        <v>7719.76</v>
      </c>
      <c r="L1504" s="10">
        <f t="shared" si="107"/>
        <v>87524.02</v>
      </c>
    </row>
    <row r="1505" spans="1:12" ht="13" hidden="1" x14ac:dyDescent="0.15">
      <c r="A1505" s="46" t="s">
        <v>125</v>
      </c>
      <c r="B1505" s="10">
        <v>0</v>
      </c>
      <c r="C1505" s="10">
        <v>0</v>
      </c>
      <c r="D1505" s="10">
        <v>0</v>
      </c>
      <c r="E1505" s="10">
        <v>2365.0100000000002</v>
      </c>
      <c r="F1505" s="10">
        <v>3045.23</v>
      </c>
      <c r="G1505" s="10">
        <v>3139.88</v>
      </c>
      <c r="H1505" s="10">
        <v>4875.45</v>
      </c>
      <c r="I1505" s="10">
        <v>4366.08</v>
      </c>
      <c r="J1505" s="10">
        <v>14784.15</v>
      </c>
      <c r="K1505" s="10">
        <v>2332.73</v>
      </c>
      <c r="L1505" s="10">
        <f t="shared" si="107"/>
        <v>34908.530000000006</v>
      </c>
    </row>
    <row r="1506" spans="1:12" ht="13" hidden="1" x14ac:dyDescent="0.15">
      <c r="A1506" s="46" t="s">
        <v>126</v>
      </c>
      <c r="B1506" s="10">
        <v>20707.400000000001</v>
      </c>
      <c r="C1506" s="10">
        <v>22153.41</v>
      </c>
      <c r="D1506" s="10">
        <v>20399.439999999999</v>
      </c>
      <c r="E1506" s="10">
        <v>7041.01</v>
      </c>
      <c r="F1506" s="10">
        <v>5904.65</v>
      </c>
      <c r="G1506" s="10">
        <v>1842.03</v>
      </c>
      <c r="H1506" s="10">
        <v>2684.47</v>
      </c>
      <c r="I1506" s="10">
        <v>2848.82</v>
      </c>
      <c r="J1506" s="10">
        <v>3706.24</v>
      </c>
      <c r="K1506" s="10">
        <v>1129.6199999999999</v>
      </c>
      <c r="L1506" s="10">
        <f t="shared" si="107"/>
        <v>88417.09</v>
      </c>
    </row>
    <row r="1507" spans="1:12" ht="13" hidden="1" x14ac:dyDescent="0.15">
      <c r="A1507" s="46" t="s">
        <v>127</v>
      </c>
      <c r="B1507" s="10">
        <v>4658.25</v>
      </c>
      <c r="C1507" s="10">
        <v>4928.3900000000003</v>
      </c>
      <c r="D1507" s="10">
        <v>7086.54</v>
      </c>
      <c r="E1507" s="10">
        <v>7550.19</v>
      </c>
      <c r="F1507" s="10">
        <v>6839.65</v>
      </c>
      <c r="G1507" s="10">
        <v>3730.8</v>
      </c>
      <c r="H1507" s="10">
        <v>4587.16</v>
      </c>
      <c r="I1507" s="10">
        <v>7778.9</v>
      </c>
      <c r="J1507" s="10">
        <v>8214.57</v>
      </c>
      <c r="K1507" s="10">
        <v>6100.21</v>
      </c>
      <c r="L1507" s="10">
        <f t="shared" si="107"/>
        <v>61474.659999999996</v>
      </c>
    </row>
    <row r="1508" spans="1:12" ht="13" hidden="1" x14ac:dyDescent="0.15">
      <c r="A1508" s="46" t="s">
        <v>128</v>
      </c>
      <c r="B1508" s="10">
        <v>718.22</v>
      </c>
      <c r="C1508" s="10">
        <v>0</v>
      </c>
      <c r="D1508" s="10">
        <v>0</v>
      </c>
      <c r="E1508" s="10">
        <v>0</v>
      </c>
      <c r="F1508" s="10">
        <v>0</v>
      </c>
      <c r="G1508" s="10">
        <v>0</v>
      </c>
      <c r="H1508" s="10">
        <v>0</v>
      </c>
      <c r="I1508" s="10">
        <v>0</v>
      </c>
      <c r="J1508" s="10">
        <v>0</v>
      </c>
      <c r="K1508" s="10">
        <v>0</v>
      </c>
      <c r="L1508" s="10">
        <f t="shared" si="107"/>
        <v>718.22</v>
      </c>
    </row>
    <row r="1509" spans="1:12" ht="13" hidden="1" x14ac:dyDescent="0.15">
      <c r="A1509" s="46" t="s">
        <v>129</v>
      </c>
      <c r="B1509" s="10">
        <v>0</v>
      </c>
      <c r="C1509" s="10">
        <v>0</v>
      </c>
      <c r="D1509" s="10">
        <v>8154.29</v>
      </c>
      <c r="E1509" s="10">
        <v>22686.91</v>
      </c>
      <c r="F1509" s="10">
        <v>15307.57</v>
      </c>
      <c r="G1509" s="10">
        <v>13086.86</v>
      </c>
      <c r="H1509" s="10">
        <v>16761.34</v>
      </c>
      <c r="I1509" s="10">
        <v>21689.13</v>
      </c>
      <c r="J1509" s="10">
        <v>21693.55</v>
      </c>
      <c r="K1509" s="10">
        <v>19333.73</v>
      </c>
      <c r="L1509" s="10">
        <f t="shared" si="107"/>
        <v>138713.38</v>
      </c>
    </row>
    <row r="1510" spans="1:12" ht="13" hidden="1" x14ac:dyDescent="0.15">
      <c r="A1510" s="47" t="s">
        <v>292</v>
      </c>
      <c r="B1510" s="16">
        <f t="shared" ref="B1510:L1510" si="108">SUM(B1476:B1509)</f>
        <v>470369.99999999994</v>
      </c>
      <c r="C1510" s="16">
        <f t="shared" si="108"/>
        <v>438818.99000000005</v>
      </c>
      <c r="D1510" s="16">
        <f t="shared" si="108"/>
        <v>461137.31999999995</v>
      </c>
      <c r="E1510" s="16">
        <f t="shared" si="108"/>
        <v>330343.63000000012</v>
      </c>
      <c r="F1510" s="16">
        <f t="shared" si="108"/>
        <v>315875.45</v>
      </c>
      <c r="G1510" s="16">
        <f t="shared" si="108"/>
        <v>285266.52</v>
      </c>
      <c r="H1510" s="16">
        <f t="shared" si="108"/>
        <v>272006.76000000007</v>
      </c>
      <c r="I1510" s="16">
        <f t="shared" si="108"/>
        <v>360000.13000000006</v>
      </c>
      <c r="J1510" s="16">
        <f t="shared" si="108"/>
        <v>427970.91999999981</v>
      </c>
      <c r="K1510" s="16">
        <f t="shared" si="108"/>
        <v>181252.90000000008</v>
      </c>
      <c r="L1510" s="16">
        <f t="shared" si="108"/>
        <v>3543042.62</v>
      </c>
    </row>
    <row r="1511" spans="1:12" ht="13" hidden="1" x14ac:dyDescent="0.15">
      <c r="A1511" s="45" t="s">
        <v>293</v>
      </c>
      <c r="B1511" s="7"/>
      <c r="C1511" s="7"/>
      <c r="D1511" s="7"/>
      <c r="E1511" s="7"/>
      <c r="F1511" s="7"/>
      <c r="G1511" s="7"/>
      <c r="H1511" s="7"/>
      <c r="I1511" s="7"/>
      <c r="J1511" s="7"/>
      <c r="K1511" s="7"/>
      <c r="L1511" s="7"/>
    </row>
    <row r="1512" spans="1:12" ht="13" hidden="1" x14ac:dyDescent="0.15">
      <c r="A1512" s="46" t="s">
        <v>71</v>
      </c>
      <c r="B1512" s="10">
        <v>13413.15</v>
      </c>
      <c r="C1512" s="10">
        <v>5609.25</v>
      </c>
      <c r="D1512" s="10">
        <v>0</v>
      </c>
      <c r="E1512" s="10">
        <v>68750.009999999995</v>
      </c>
      <c r="F1512" s="10">
        <v>137500.01999999999</v>
      </c>
      <c r="G1512" s="10">
        <v>126538.18</v>
      </c>
      <c r="H1512" s="10">
        <v>81250.02</v>
      </c>
      <c r="I1512" s="10">
        <v>108750.06</v>
      </c>
      <c r="J1512" s="10">
        <v>126778.9</v>
      </c>
      <c r="K1512" s="10">
        <v>110000.04</v>
      </c>
      <c r="L1512" s="10">
        <f t="shared" ref="L1512:L1544" si="109">SUM(B1512:K1512)</f>
        <v>778589.63</v>
      </c>
    </row>
    <row r="1513" spans="1:12" ht="13" hidden="1" x14ac:dyDescent="0.15">
      <c r="A1513" s="46" t="s">
        <v>72</v>
      </c>
      <c r="B1513" s="10">
        <v>0</v>
      </c>
      <c r="C1513" s="10">
        <v>806.77</v>
      </c>
      <c r="D1513" s="10">
        <v>0</v>
      </c>
      <c r="E1513" s="10">
        <v>0</v>
      </c>
      <c r="F1513" s="10">
        <v>0</v>
      </c>
      <c r="G1513" s="10">
        <v>0</v>
      </c>
      <c r="H1513" s="10">
        <v>0</v>
      </c>
      <c r="I1513" s="10">
        <v>0</v>
      </c>
      <c r="J1513" s="10">
        <v>0</v>
      </c>
      <c r="K1513" s="10">
        <v>0</v>
      </c>
      <c r="L1513" s="10">
        <f t="shared" si="109"/>
        <v>806.77</v>
      </c>
    </row>
    <row r="1514" spans="1:12" ht="13" hidden="1" x14ac:dyDescent="0.15">
      <c r="A1514" s="46" t="s">
        <v>73</v>
      </c>
      <c r="B1514" s="10">
        <v>826.19</v>
      </c>
      <c r="C1514" s="10">
        <v>0</v>
      </c>
      <c r="D1514" s="10">
        <v>0</v>
      </c>
      <c r="E1514" s="10">
        <v>804.81</v>
      </c>
      <c r="F1514" s="10">
        <v>7986.06</v>
      </c>
      <c r="G1514" s="10">
        <v>4003.79</v>
      </c>
      <c r="H1514" s="10">
        <v>3.13</v>
      </c>
      <c r="I1514" s="10">
        <v>6589.67</v>
      </c>
      <c r="J1514" s="10">
        <v>6678.24</v>
      </c>
      <c r="K1514" s="10">
        <v>7266.35</v>
      </c>
      <c r="L1514" s="10">
        <f t="shared" si="109"/>
        <v>34158.239999999998</v>
      </c>
    </row>
    <row r="1515" spans="1:12" ht="13" hidden="1" x14ac:dyDescent="0.15">
      <c r="A1515" s="46" t="s">
        <v>74</v>
      </c>
      <c r="B1515" s="10">
        <v>0</v>
      </c>
      <c r="C1515" s="10">
        <v>0</v>
      </c>
      <c r="D1515" s="10">
        <v>0</v>
      </c>
      <c r="E1515" s="10">
        <v>55446</v>
      </c>
      <c r="F1515" s="10">
        <v>56786.92</v>
      </c>
      <c r="G1515" s="10">
        <v>37614.730000000003</v>
      </c>
      <c r="H1515" s="10">
        <v>23997.55</v>
      </c>
      <c r="I1515" s="10">
        <v>32967</v>
      </c>
      <c r="J1515" s="10">
        <v>34605.26</v>
      </c>
      <c r="K1515" s="10">
        <v>0</v>
      </c>
      <c r="L1515" s="10">
        <f t="shared" si="109"/>
        <v>241417.46</v>
      </c>
    </row>
    <row r="1516" spans="1:12" ht="13" hidden="1" x14ac:dyDescent="0.15">
      <c r="A1516" s="46" t="s">
        <v>76</v>
      </c>
      <c r="B1516" s="10">
        <v>5192.3100000000004</v>
      </c>
      <c r="C1516" s="10">
        <v>0</v>
      </c>
      <c r="D1516" s="10">
        <v>0</v>
      </c>
      <c r="E1516" s="10">
        <v>0</v>
      </c>
      <c r="F1516" s="10">
        <v>0</v>
      </c>
      <c r="G1516" s="10">
        <v>0</v>
      </c>
      <c r="H1516" s="10">
        <v>0</v>
      </c>
      <c r="I1516" s="10">
        <v>0</v>
      </c>
      <c r="J1516" s="10">
        <v>0</v>
      </c>
      <c r="K1516" s="10">
        <v>0</v>
      </c>
      <c r="L1516" s="10">
        <f t="shared" si="109"/>
        <v>5192.3100000000004</v>
      </c>
    </row>
    <row r="1517" spans="1:12" ht="13" hidden="1" x14ac:dyDescent="0.15">
      <c r="A1517" s="46" t="s">
        <v>77</v>
      </c>
      <c r="B1517" s="10">
        <v>0</v>
      </c>
      <c r="C1517" s="10">
        <v>0</v>
      </c>
      <c r="D1517" s="10">
        <v>0</v>
      </c>
      <c r="E1517" s="10">
        <v>0</v>
      </c>
      <c r="F1517" s="10">
        <v>0</v>
      </c>
      <c r="G1517" s="10">
        <v>0</v>
      </c>
      <c r="H1517" s="10">
        <v>48105</v>
      </c>
      <c r="I1517" s="10">
        <v>0</v>
      </c>
      <c r="J1517" s="10">
        <v>0</v>
      </c>
      <c r="K1517" s="10">
        <v>0</v>
      </c>
      <c r="L1517" s="10">
        <f t="shared" si="109"/>
        <v>48105</v>
      </c>
    </row>
    <row r="1518" spans="1:12" ht="13" hidden="1" x14ac:dyDescent="0.15">
      <c r="A1518" s="46" t="s">
        <v>81</v>
      </c>
      <c r="B1518" s="10">
        <v>0</v>
      </c>
      <c r="C1518" s="10">
        <v>0</v>
      </c>
      <c r="D1518" s="10">
        <v>0</v>
      </c>
      <c r="E1518" s="10">
        <v>1791.66</v>
      </c>
      <c r="F1518" s="10">
        <v>4125</v>
      </c>
      <c r="G1518" s="10">
        <v>4489.2299999999996</v>
      </c>
      <c r="H1518" s="10">
        <v>2437.5</v>
      </c>
      <c r="I1518" s="10">
        <v>2120.84</v>
      </c>
      <c r="J1518" s="10">
        <v>3325.62</v>
      </c>
      <c r="K1518" s="10">
        <v>2820</v>
      </c>
      <c r="L1518" s="10">
        <f t="shared" si="109"/>
        <v>21109.85</v>
      </c>
    </row>
    <row r="1519" spans="1:12" ht="13" hidden="1" x14ac:dyDescent="0.15">
      <c r="A1519" s="46" t="s">
        <v>82</v>
      </c>
      <c r="B1519" s="10">
        <v>1382.87</v>
      </c>
      <c r="C1519" s="10">
        <v>1449.45</v>
      </c>
      <c r="D1519" s="10">
        <v>0</v>
      </c>
      <c r="E1519" s="10">
        <v>5714.33</v>
      </c>
      <c r="F1519" s="10">
        <v>8387.5499999999993</v>
      </c>
      <c r="G1519" s="10">
        <v>7092.68</v>
      </c>
      <c r="H1519" s="10">
        <v>3957.93</v>
      </c>
      <c r="I1519" s="10">
        <v>8571.6299999999992</v>
      </c>
      <c r="J1519" s="10">
        <v>10355.83</v>
      </c>
      <c r="K1519" s="10">
        <v>8407.23</v>
      </c>
      <c r="L1519" s="10">
        <f t="shared" si="109"/>
        <v>55319.5</v>
      </c>
    </row>
    <row r="1520" spans="1:12" ht="13" hidden="1" x14ac:dyDescent="0.15">
      <c r="A1520" s="46" t="s">
        <v>83</v>
      </c>
      <c r="B1520" s="10">
        <v>1848.91</v>
      </c>
      <c r="C1520" s="10">
        <v>824.46</v>
      </c>
      <c r="D1520" s="10">
        <v>0</v>
      </c>
      <c r="E1520" s="10">
        <v>5238.6000000000004</v>
      </c>
      <c r="F1520" s="10">
        <v>28574.55</v>
      </c>
      <c r="G1520" s="10">
        <v>21233.7</v>
      </c>
      <c r="H1520" s="10">
        <v>14471.61</v>
      </c>
      <c r="I1520" s="10">
        <v>17127.5</v>
      </c>
      <c r="J1520" s="10">
        <v>33106.160000000003</v>
      </c>
      <c r="K1520" s="10">
        <v>19667.52</v>
      </c>
      <c r="L1520" s="10">
        <f t="shared" si="109"/>
        <v>142093.01</v>
      </c>
    </row>
    <row r="1521" spans="1:12" ht="13" hidden="1" x14ac:dyDescent="0.15">
      <c r="A1521" s="46" t="s">
        <v>84</v>
      </c>
      <c r="B1521" s="10">
        <v>7.15</v>
      </c>
      <c r="C1521" s="10">
        <v>9.4499999999999993</v>
      </c>
      <c r="D1521" s="10">
        <v>0</v>
      </c>
      <c r="E1521" s="10">
        <v>35.74</v>
      </c>
      <c r="F1521" s="10">
        <v>52.17</v>
      </c>
      <c r="G1521" s="10">
        <v>47.21</v>
      </c>
      <c r="H1521" s="10">
        <v>28.73</v>
      </c>
      <c r="I1521" s="10">
        <v>52.53</v>
      </c>
      <c r="J1521" s="10">
        <v>62.45</v>
      </c>
      <c r="K1521" s="10">
        <v>73.930000000000007</v>
      </c>
      <c r="L1521" s="10">
        <f t="shared" si="109"/>
        <v>369.36</v>
      </c>
    </row>
    <row r="1522" spans="1:12" ht="13" hidden="1" x14ac:dyDescent="0.15">
      <c r="A1522" s="46" t="s">
        <v>90</v>
      </c>
      <c r="B1522" s="10">
        <v>0</v>
      </c>
      <c r="C1522" s="10">
        <v>0</v>
      </c>
      <c r="D1522" s="10">
        <v>98.56</v>
      </c>
      <c r="E1522" s="10">
        <v>25041.18</v>
      </c>
      <c r="F1522" s="10">
        <v>11629.47</v>
      </c>
      <c r="G1522" s="10">
        <v>9465.89</v>
      </c>
      <c r="H1522" s="10">
        <v>6843.36</v>
      </c>
      <c r="I1522" s="10">
        <v>29215.439999999999</v>
      </c>
      <c r="J1522" s="10">
        <v>11698.58</v>
      </c>
      <c r="K1522" s="10">
        <v>2155.6</v>
      </c>
      <c r="L1522" s="10">
        <f t="shared" si="109"/>
        <v>96148.08</v>
      </c>
    </row>
    <row r="1523" spans="1:12" ht="13" hidden="1" x14ac:dyDescent="0.15">
      <c r="A1523" s="46" t="s">
        <v>91</v>
      </c>
      <c r="B1523" s="10">
        <v>0</v>
      </c>
      <c r="C1523" s="10">
        <v>145.79</v>
      </c>
      <c r="D1523" s="10">
        <v>0</v>
      </c>
      <c r="E1523" s="10">
        <v>700.37</v>
      </c>
      <c r="F1523" s="10">
        <v>299.13</v>
      </c>
      <c r="G1523" s="10">
        <v>323.51</v>
      </c>
      <c r="H1523" s="10">
        <v>366.6</v>
      </c>
      <c r="I1523" s="10">
        <v>911.43</v>
      </c>
      <c r="J1523" s="10">
        <v>437.9</v>
      </c>
      <c r="K1523" s="10">
        <v>69.84</v>
      </c>
      <c r="L1523" s="10">
        <f t="shared" si="109"/>
        <v>3254.57</v>
      </c>
    </row>
    <row r="1524" spans="1:12" ht="13" hidden="1" x14ac:dyDescent="0.15">
      <c r="A1524" s="46" t="s">
        <v>93</v>
      </c>
      <c r="B1524" s="10">
        <v>0</v>
      </c>
      <c r="C1524" s="10">
        <v>0</v>
      </c>
      <c r="D1524" s="10">
        <v>343.11</v>
      </c>
      <c r="E1524" s="10">
        <v>4104.1899999999996</v>
      </c>
      <c r="F1524" s="10">
        <v>2616.34</v>
      </c>
      <c r="G1524" s="10">
        <v>3498.81</v>
      </c>
      <c r="H1524" s="10">
        <v>1911.54</v>
      </c>
      <c r="I1524" s="10">
        <v>5225.97</v>
      </c>
      <c r="J1524" s="10">
        <v>1937.93</v>
      </c>
      <c r="K1524" s="10">
        <v>349.19</v>
      </c>
      <c r="L1524" s="10">
        <f t="shared" si="109"/>
        <v>19987.079999999998</v>
      </c>
    </row>
    <row r="1525" spans="1:12" ht="13" hidden="1" x14ac:dyDescent="0.15">
      <c r="A1525" s="46" t="s">
        <v>94</v>
      </c>
      <c r="B1525" s="10">
        <v>0</v>
      </c>
      <c r="C1525" s="10">
        <v>0</v>
      </c>
      <c r="D1525" s="10">
        <v>0</v>
      </c>
      <c r="E1525" s="10">
        <v>0</v>
      </c>
      <c r="F1525" s="10">
        <v>79.31</v>
      </c>
      <c r="G1525" s="10">
        <v>-79.31</v>
      </c>
      <c r="H1525" s="10">
        <v>0</v>
      </c>
      <c r="I1525" s="10">
        <v>0</v>
      </c>
      <c r="J1525" s="10">
        <v>0</v>
      </c>
      <c r="K1525" s="10">
        <v>0</v>
      </c>
      <c r="L1525" s="10">
        <f t="shared" si="109"/>
        <v>0</v>
      </c>
    </row>
    <row r="1526" spans="1:12" ht="13" hidden="1" x14ac:dyDescent="0.15">
      <c r="A1526" s="46" t="s">
        <v>97</v>
      </c>
      <c r="B1526" s="10">
        <v>0</v>
      </c>
      <c r="C1526" s="10">
        <v>0</v>
      </c>
      <c r="D1526" s="10">
        <v>0</v>
      </c>
      <c r="E1526" s="10">
        <v>0</v>
      </c>
      <c r="F1526" s="10">
        <v>0</v>
      </c>
      <c r="G1526" s="10">
        <v>0</v>
      </c>
      <c r="H1526" s="10">
        <v>0</v>
      </c>
      <c r="I1526" s="10">
        <v>0</v>
      </c>
      <c r="J1526" s="10">
        <v>6206.65</v>
      </c>
      <c r="K1526" s="10">
        <v>-6206.65</v>
      </c>
      <c r="L1526" s="10">
        <f t="shared" si="109"/>
        <v>0</v>
      </c>
    </row>
    <row r="1527" spans="1:12" ht="13" hidden="1" x14ac:dyDescent="0.15">
      <c r="A1527" s="46" t="s">
        <v>98</v>
      </c>
      <c r="B1527" s="10">
        <v>0</v>
      </c>
      <c r="C1527" s="10">
        <v>0</v>
      </c>
      <c r="D1527" s="10">
        <v>0</v>
      </c>
      <c r="E1527" s="10">
        <v>0</v>
      </c>
      <c r="F1527" s="10">
        <v>0</v>
      </c>
      <c r="G1527" s="10">
        <v>0</v>
      </c>
      <c r="H1527" s="10">
        <v>0</v>
      </c>
      <c r="I1527" s="10">
        <v>0</v>
      </c>
      <c r="J1527" s="10">
        <v>0</v>
      </c>
      <c r="K1527" s="10">
        <v>54.67</v>
      </c>
      <c r="L1527" s="10">
        <f t="shared" si="109"/>
        <v>54.67</v>
      </c>
    </row>
    <row r="1528" spans="1:12" ht="13" hidden="1" x14ac:dyDescent="0.15">
      <c r="A1528" s="46" t="s">
        <v>132</v>
      </c>
      <c r="B1528" s="10">
        <v>0</v>
      </c>
      <c r="C1528" s="10">
        <v>0</v>
      </c>
      <c r="D1528" s="10">
        <v>0</v>
      </c>
      <c r="E1528" s="10">
        <v>259.04000000000002</v>
      </c>
      <c r="F1528" s="10">
        <v>199.05</v>
      </c>
      <c r="G1528" s="10">
        <v>122.97</v>
      </c>
      <c r="H1528" s="10">
        <v>319.02999999999997</v>
      </c>
      <c r="I1528" s="10">
        <v>319.02999999999997</v>
      </c>
      <c r="J1528" s="10">
        <v>1147.97</v>
      </c>
      <c r="K1528" s="10">
        <v>84.99</v>
      </c>
      <c r="L1528" s="10">
        <f t="shared" si="109"/>
        <v>2452.08</v>
      </c>
    </row>
    <row r="1529" spans="1:12" ht="13" hidden="1" x14ac:dyDescent="0.15">
      <c r="A1529" s="46" t="s">
        <v>202</v>
      </c>
      <c r="B1529" s="10">
        <v>1850.01</v>
      </c>
      <c r="C1529" s="10">
        <v>-1850.01</v>
      </c>
      <c r="D1529" s="10">
        <v>0</v>
      </c>
      <c r="E1529" s="10">
        <v>0</v>
      </c>
      <c r="F1529" s="10">
        <v>0</v>
      </c>
      <c r="G1529" s="10">
        <v>0</v>
      </c>
      <c r="H1529" s="10">
        <v>0</v>
      </c>
      <c r="I1529" s="10">
        <v>0</v>
      </c>
      <c r="J1529" s="10">
        <v>0</v>
      </c>
      <c r="K1529" s="10">
        <v>0</v>
      </c>
      <c r="L1529" s="10">
        <f t="shared" si="109"/>
        <v>0</v>
      </c>
    </row>
    <row r="1530" spans="1:12" ht="13" hidden="1" x14ac:dyDescent="0.15">
      <c r="A1530" s="46" t="s">
        <v>100</v>
      </c>
      <c r="B1530" s="10">
        <v>0</v>
      </c>
      <c r="C1530" s="10">
        <v>0</v>
      </c>
      <c r="D1530" s="10">
        <v>0</v>
      </c>
      <c r="E1530" s="10">
        <v>0</v>
      </c>
      <c r="F1530" s="10">
        <v>0</v>
      </c>
      <c r="G1530" s="10">
        <v>0</v>
      </c>
      <c r="H1530" s="10">
        <v>0</v>
      </c>
      <c r="I1530" s="10">
        <v>0</v>
      </c>
      <c r="J1530" s="10">
        <v>68.239999999999995</v>
      </c>
      <c r="K1530" s="10">
        <v>0</v>
      </c>
      <c r="L1530" s="10">
        <f t="shared" si="109"/>
        <v>68.239999999999995</v>
      </c>
    </row>
    <row r="1531" spans="1:12" ht="13" hidden="1" x14ac:dyDescent="0.15">
      <c r="A1531" s="46" t="s">
        <v>101</v>
      </c>
      <c r="B1531" s="10">
        <v>0</v>
      </c>
      <c r="C1531" s="10">
        <v>0</v>
      </c>
      <c r="D1531" s="10">
        <v>0</v>
      </c>
      <c r="E1531" s="10">
        <v>0</v>
      </c>
      <c r="F1531" s="10">
        <v>0</v>
      </c>
      <c r="G1531" s="10">
        <v>4622</v>
      </c>
      <c r="H1531" s="10">
        <v>-4622</v>
      </c>
      <c r="I1531" s="10">
        <v>0</v>
      </c>
      <c r="J1531" s="10">
        <v>0</v>
      </c>
      <c r="K1531" s="10">
        <v>0</v>
      </c>
      <c r="L1531" s="10">
        <f t="shared" si="109"/>
        <v>0</v>
      </c>
    </row>
    <row r="1532" spans="1:12" ht="13" hidden="1" x14ac:dyDescent="0.15">
      <c r="A1532" s="46" t="s">
        <v>286</v>
      </c>
      <c r="B1532" s="10">
        <v>27677.06</v>
      </c>
      <c r="C1532" s="10">
        <v>28420.85</v>
      </c>
      <c r="D1532" s="10">
        <v>26589.97</v>
      </c>
      <c r="E1532" s="10">
        <v>30622.799999999999</v>
      </c>
      <c r="F1532" s="10">
        <v>28700.95</v>
      </c>
      <c r="G1532" s="10">
        <v>11575.95</v>
      </c>
      <c r="H1532" s="10">
        <v>35707.699999999997</v>
      </c>
      <c r="I1532" s="10">
        <v>25651.27</v>
      </c>
      <c r="J1532" s="10">
        <v>65287.28</v>
      </c>
      <c r="K1532" s="10">
        <v>95512.73</v>
      </c>
      <c r="L1532" s="10">
        <f t="shared" si="109"/>
        <v>375746.56</v>
      </c>
    </row>
    <row r="1533" spans="1:12" ht="13" hidden="1" x14ac:dyDescent="0.15">
      <c r="A1533" s="46" t="s">
        <v>103</v>
      </c>
      <c r="B1533" s="10">
        <v>0</v>
      </c>
      <c r="C1533" s="10">
        <v>0</v>
      </c>
      <c r="D1533" s="10">
        <v>0</v>
      </c>
      <c r="E1533" s="10">
        <v>-13.13</v>
      </c>
      <c r="F1533" s="10">
        <v>-16.27</v>
      </c>
      <c r="G1533" s="10">
        <v>0</v>
      </c>
      <c r="H1533" s="10">
        <v>0</v>
      </c>
      <c r="I1533" s="10">
        <v>0</v>
      </c>
      <c r="J1533" s="10">
        <v>0</v>
      </c>
      <c r="K1533" s="10">
        <v>0</v>
      </c>
      <c r="L1533" s="10">
        <f t="shared" si="109"/>
        <v>-29.4</v>
      </c>
    </row>
    <row r="1534" spans="1:12" ht="13" hidden="1" x14ac:dyDescent="0.15">
      <c r="A1534" s="46" t="s">
        <v>105</v>
      </c>
      <c r="B1534" s="10">
        <v>0</v>
      </c>
      <c r="C1534" s="10">
        <v>0</v>
      </c>
      <c r="D1534" s="10">
        <v>0</v>
      </c>
      <c r="E1534" s="10">
        <v>14.99</v>
      </c>
      <c r="F1534" s="10">
        <v>0</v>
      </c>
      <c r="G1534" s="10">
        <v>0</v>
      </c>
      <c r="H1534" s="10">
        <v>0</v>
      </c>
      <c r="I1534" s="10">
        <v>0</v>
      </c>
      <c r="J1534" s="10">
        <v>0</v>
      </c>
      <c r="K1534" s="10">
        <v>0</v>
      </c>
      <c r="L1534" s="10">
        <f t="shared" si="109"/>
        <v>14.99</v>
      </c>
    </row>
    <row r="1535" spans="1:12" ht="13" hidden="1" x14ac:dyDescent="0.15">
      <c r="A1535" s="46" t="s">
        <v>107</v>
      </c>
      <c r="B1535" s="10">
        <v>0</v>
      </c>
      <c r="C1535" s="10">
        <v>0</v>
      </c>
      <c r="D1535" s="10">
        <v>0</v>
      </c>
      <c r="E1535" s="10">
        <v>406.6</v>
      </c>
      <c r="F1535" s="10">
        <v>1882.16</v>
      </c>
      <c r="G1535" s="10">
        <v>1886.29</v>
      </c>
      <c r="H1535" s="10">
        <v>377.46</v>
      </c>
      <c r="I1535" s="10">
        <v>763.41</v>
      </c>
      <c r="J1535" s="10">
        <v>248.22</v>
      </c>
      <c r="K1535" s="10">
        <v>164.8</v>
      </c>
      <c r="L1535" s="10">
        <f t="shared" si="109"/>
        <v>5728.9400000000005</v>
      </c>
    </row>
    <row r="1536" spans="1:12" ht="13" hidden="1" x14ac:dyDescent="0.15">
      <c r="A1536" s="46" t="s">
        <v>109</v>
      </c>
      <c r="B1536" s="10">
        <v>0</v>
      </c>
      <c r="C1536" s="10">
        <v>0</v>
      </c>
      <c r="D1536" s="10">
        <v>0</v>
      </c>
      <c r="E1536" s="10">
        <v>0</v>
      </c>
      <c r="F1536" s="10">
        <v>245.62</v>
      </c>
      <c r="G1536" s="10">
        <v>0</v>
      </c>
      <c r="H1536" s="10">
        <v>0</v>
      </c>
      <c r="I1536" s="10">
        <v>0</v>
      </c>
      <c r="J1536" s="10">
        <v>0</v>
      </c>
      <c r="K1536" s="10">
        <v>0</v>
      </c>
      <c r="L1536" s="10">
        <f t="shared" si="109"/>
        <v>245.62</v>
      </c>
    </row>
    <row r="1537" spans="1:12" ht="13" hidden="1" x14ac:dyDescent="0.15">
      <c r="A1537" s="46" t="s">
        <v>117</v>
      </c>
      <c r="B1537" s="10">
        <v>0</v>
      </c>
      <c r="C1537" s="10">
        <v>112.89</v>
      </c>
      <c r="D1537" s="10">
        <v>0</v>
      </c>
      <c r="E1537" s="10">
        <v>0</v>
      </c>
      <c r="F1537" s="10">
        <v>0</v>
      </c>
      <c r="G1537" s="10">
        <v>195</v>
      </c>
      <c r="H1537" s="10">
        <v>0</v>
      </c>
      <c r="I1537" s="10">
        <v>95</v>
      </c>
      <c r="J1537" s="10">
        <v>0</v>
      </c>
      <c r="K1537" s="10">
        <v>0</v>
      </c>
      <c r="L1537" s="10">
        <f t="shared" si="109"/>
        <v>402.89</v>
      </c>
    </row>
    <row r="1538" spans="1:12" ht="13" hidden="1" x14ac:dyDescent="0.15">
      <c r="A1538" s="46" t="s">
        <v>120</v>
      </c>
      <c r="B1538" s="10">
        <v>0</v>
      </c>
      <c r="C1538" s="10">
        <v>0</v>
      </c>
      <c r="D1538" s="10">
        <v>0</v>
      </c>
      <c r="E1538" s="10">
        <v>0</v>
      </c>
      <c r="F1538" s="10">
        <v>0</v>
      </c>
      <c r="G1538" s="10">
        <v>0</v>
      </c>
      <c r="H1538" s="10">
        <v>0</v>
      </c>
      <c r="I1538" s="10">
        <v>0</v>
      </c>
      <c r="J1538" s="10">
        <v>2360</v>
      </c>
      <c r="K1538" s="10">
        <v>-2360</v>
      </c>
      <c r="L1538" s="10">
        <f t="shared" si="109"/>
        <v>0</v>
      </c>
    </row>
    <row r="1539" spans="1:12" ht="13" hidden="1" x14ac:dyDescent="0.15">
      <c r="A1539" s="46" t="s">
        <v>123</v>
      </c>
      <c r="B1539" s="10">
        <v>0</v>
      </c>
      <c r="C1539" s="10">
        <v>0</v>
      </c>
      <c r="D1539" s="10">
        <v>0</v>
      </c>
      <c r="E1539" s="10">
        <v>492.95</v>
      </c>
      <c r="F1539" s="10">
        <v>1893.39</v>
      </c>
      <c r="G1539" s="10">
        <v>1667.96</v>
      </c>
      <c r="H1539" s="10">
        <v>1305.8800000000001</v>
      </c>
      <c r="I1539" s="10">
        <v>1894.86</v>
      </c>
      <c r="J1539" s="10">
        <v>1648.57</v>
      </c>
      <c r="K1539" s="10">
        <v>1665.62</v>
      </c>
      <c r="L1539" s="10">
        <f t="shared" si="109"/>
        <v>10569.23</v>
      </c>
    </row>
    <row r="1540" spans="1:12" ht="13" hidden="1" x14ac:dyDescent="0.15">
      <c r="A1540" s="46" t="s">
        <v>124</v>
      </c>
      <c r="B1540" s="10">
        <v>0</v>
      </c>
      <c r="C1540" s="10">
        <v>0</v>
      </c>
      <c r="D1540" s="10">
        <v>0</v>
      </c>
      <c r="E1540" s="10">
        <v>1143.25</v>
      </c>
      <c r="F1540" s="10">
        <v>3467.11</v>
      </c>
      <c r="G1540" s="10">
        <v>2965.58</v>
      </c>
      <c r="H1540" s="10">
        <v>1664.3</v>
      </c>
      <c r="I1540" s="10">
        <v>1764.74</v>
      </c>
      <c r="J1540" s="10">
        <v>1605.75</v>
      </c>
      <c r="K1540" s="10">
        <v>1102.82</v>
      </c>
      <c r="L1540" s="10">
        <f t="shared" si="109"/>
        <v>13713.55</v>
      </c>
    </row>
    <row r="1541" spans="1:12" ht="13" hidden="1" x14ac:dyDescent="0.15">
      <c r="A1541" s="46" t="s">
        <v>125</v>
      </c>
      <c r="B1541" s="10">
        <v>0</v>
      </c>
      <c r="C1541" s="10">
        <v>0</v>
      </c>
      <c r="D1541" s="10">
        <v>0</v>
      </c>
      <c r="E1541" s="10">
        <v>516.22</v>
      </c>
      <c r="F1541" s="10">
        <v>1453.35</v>
      </c>
      <c r="G1541" s="10">
        <v>1395.51</v>
      </c>
      <c r="H1541" s="10">
        <v>2166.87</v>
      </c>
      <c r="I1541" s="10">
        <v>1940.49</v>
      </c>
      <c r="J1541" s="10">
        <v>4273.28</v>
      </c>
      <c r="K1541" s="10">
        <v>999.75</v>
      </c>
      <c r="L1541" s="10">
        <f t="shared" si="109"/>
        <v>12745.47</v>
      </c>
    </row>
    <row r="1542" spans="1:12" ht="13" hidden="1" x14ac:dyDescent="0.15">
      <c r="A1542" s="46" t="s">
        <v>126</v>
      </c>
      <c r="B1542" s="10">
        <v>1416.78</v>
      </c>
      <c r="C1542" s="10">
        <v>1092.5999999999999</v>
      </c>
      <c r="D1542" s="10">
        <v>0</v>
      </c>
      <c r="E1542" s="10">
        <v>2117.4</v>
      </c>
      <c r="F1542" s="10">
        <v>2453.5700000000002</v>
      </c>
      <c r="G1542" s="10">
        <v>1001.62</v>
      </c>
      <c r="H1542" s="10">
        <v>689.31</v>
      </c>
      <c r="I1542" s="10">
        <v>1140.25</v>
      </c>
      <c r="J1542" s="10">
        <v>1513.11</v>
      </c>
      <c r="K1542" s="10">
        <v>484.11</v>
      </c>
      <c r="L1542" s="10">
        <f t="shared" si="109"/>
        <v>11908.750000000002</v>
      </c>
    </row>
    <row r="1543" spans="1:12" ht="13" hidden="1" x14ac:dyDescent="0.15">
      <c r="A1543" s="46" t="s">
        <v>127</v>
      </c>
      <c r="B1543" s="10">
        <v>0</v>
      </c>
      <c r="C1543" s="10">
        <v>280.02</v>
      </c>
      <c r="D1543" s="10">
        <v>0</v>
      </c>
      <c r="E1543" s="10">
        <v>2020.15</v>
      </c>
      <c r="F1543" s="10">
        <v>2988.71</v>
      </c>
      <c r="G1543" s="10">
        <v>1893.55</v>
      </c>
      <c r="H1543" s="10">
        <v>967.76</v>
      </c>
      <c r="I1543" s="10">
        <v>2437.4899999999998</v>
      </c>
      <c r="J1543" s="10">
        <v>3125.96</v>
      </c>
      <c r="K1543" s="10">
        <v>2614.36</v>
      </c>
      <c r="L1543" s="10">
        <f t="shared" si="109"/>
        <v>16328</v>
      </c>
    </row>
    <row r="1544" spans="1:12" ht="13" hidden="1" x14ac:dyDescent="0.15">
      <c r="A1544" s="46" t="s">
        <v>129</v>
      </c>
      <c r="B1544" s="10">
        <v>0</v>
      </c>
      <c r="C1544" s="10">
        <v>0</v>
      </c>
      <c r="D1544" s="10">
        <v>0</v>
      </c>
      <c r="E1544" s="10">
        <v>5986.63</v>
      </c>
      <c r="F1544" s="10">
        <v>6531.3</v>
      </c>
      <c r="G1544" s="10">
        <v>7150.02</v>
      </c>
      <c r="H1544" s="10">
        <v>4319.99</v>
      </c>
      <c r="I1544" s="10">
        <v>8615.84</v>
      </c>
      <c r="J1544" s="10">
        <v>10652.99</v>
      </c>
      <c r="K1544" s="10">
        <v>10810.48</v>
      </c>
      <c r="L1544" s="10">
        <f t="shared" si="109"/>
        <v>54067.25</v>
      </c>
    </row>
    <row r="1545" spans="1:12" ht="13" hidden="1" x14ac:dyDescent="0.15">
      <c r="A1545" s="47" t="s">
        <v>294</v>
      </c>
      <c r="B1545" s="16">
        <f t="shared" ref="B1545:L1545" si="110">SUM(B1512:B1544)</f>
        <v>53614.43</v>
      </c>
      <c r="C1545" s="16">
        <f t="shared" si="110"/>
        <v>36901.519999999997</v>
      </c>
      <c r="D1545" s="16">
        <f t="shared" si="110"/>
        <v>27031.64</v>
      </c>
      <c r="E1545" s="16">
        <f t="shared" si="110"/>
        <v>211193.78999999998</v>
      </c>
      <c r="F1545" s="16">
        <f t="shared" si="110"/>
        <v>307835.4599999999</v>
      </c>
      <c r="G1545" s="16">
        <f t="shared" si="110"/>
        <v>248704.86999999997</v>
      </c>
      <c r="H1545" s="16">
        <f t="shared" si="110"/>
        <v>226269.27</v>
      </c>
      <c r="I1545" s="16">
        <f t="shared" si="110"/>
        <v>256154.44999999992</v>
      </c>
      <c r="J1545" s="16">
        <f t="shared" si="110"/>
        <v>327124.88999999996</v>
      </c>
      <c r="K1545" s="16">
        <f t="shared" si="110"/>
        <v>255737.37999999998</v>
      </c>
      <c r="L1545" s="16">
        <f t="shared" si="110"/>
        <v>1950567.7000000007</v>
      </c>
    </row>
    <row r="1546" spans="1:12" ht="13" hidden="1" x14ac:dyDescent="0.15">
      <c r="A1546" s="45" t="s">
        <v>295</v>
      </c>
      <c r="B1546" s="7"/>
      <c r="C1546" s="7"/>
      <c r="D1546" s="7"/>
      <c r="E1546" s="7"/>
      <c r="F1546" s="7"/>
      <c r="G1546" s="7"/>
      <c r="H1546" s="7"/>
      <c r="I1546" s="7"/>
      <c r="J1546" s="7"/>
      <c r="K1546" s="7"/>
      <c r="L1546" s="7"/>
    </row>
    <row r="1547" spans="1:12" ht="13" hidden="1" x14ac:dyDescent="0.15">
      <c r="A1547" s="46" t="s">
        <v>71</v>
      </c>
      <c r="B1547" s="10">
        <v>114999.75</v>
      </c>
      <c r="C1547" s="10">
        <v>115000.08</v>
      </c>
      <c r="D1547" s="10">
        <v>121865.46</v>
      </c>
      <c r="E1547" s="10">
        <v>103125.06</v>
      </c>
      <c r="F1547" s="10">
        <v>68750.039999999994</v>
      </c>
      <c r="G1547" s="10">
        <v>68750.039999999994</v>
      </c>
      <c r="H1547" s="10">
        <v>68750.039999999994</v>
      </c>
      <c r="I1547" s="10">
        <v>68750.039999999994</v>
      </c>
      <c r="J1547" s="10">
        <v>68750.039999999994</v>
      </c>
      <c r="K1547" s="10">
        <v>45833.36</v>
      </c>
      <c r="L1547" s="10">
        <f t="shared" ref="L1547:L1572" si="111">SUM(B1547:K1547)</f>
        <v>844573.91000000015</v>
      </c>
    </row>
    <row r="1548" spans="1:12" ht="13" hidden="1" x14ac:dyDescent="0.15">
      <c r="A1548" s="46" t="s">
        <v>73</v>
      </c>
      <c r="B1548" s="10">
        <v>533.65</v>
      </c>
      <c r="C1548" s="10">
        <v>-3367.55</v>
      </c>
      <c r="D1548" s="10">
        <v>3444.47</v>
      </c>
      <c r="E1548" s="10">
        <v>-486.48</v>
      </c>
      <c r="F1548" s="10">
        <v>0</v>
      </c>
      <c r="G1548" s="10">
        <v>0</v>
      </c>
      <c r="H1548" s="10">
        <v>-6343.52</v>
      </c>
      <c r="I1548" s="10">
        <v>5291.11</v>
      </c>
      <c r="J1548" s="10">
        <v>1052.4100000000001</v>
      </c>
      <c r="K1548" s="10">
        <v>0</v>
      </c>
      <c r="L1548" s="10">
        <f t="shared" si="111"/>
        <v>124.08999999999946</v>
      </c>
    </row>
    <row r="1549" spans="1:12" ht="13" hidden="1" x14ac:dyDescent="0.15">
      <c r="A1549" s="46" t="s">
        <v>74</v>
      </c>
      <c r="B1549" s="10">
        <v>64600.6</v>
      </c>
      <c r="C1549" s="10">
        <v>37312.639999999999</v>
      </c>
      <c r="D1549" s="10">
        <v>43440</v>
      </c>
      <c r="E1549" s="10">
        <v>33332.03</v>
      </c>
      <c r="F1549" s="10">
        <v>33948.79</v>
      </c>
      <c r="G1549" s="10">
        <v>31827.86</v>
      </c>
      <c r="H1549" s="10">
        <v>20305.63</v>
      </c>
      <c r="I1549" s="10">
        <v>26127</v>
      </c>
      <c r="J1549" s="10">
        <v>26942.25</v>
      </c>
      <c r="K1549" s="10">
        <v>0</v>
      </c>
      <c r="L1549" s="10">
        <f t="shared" si="111"/>
        <v>317836.79999999999</v>
      </c>
    </row>
    <row r="1550" spans="1:12" ht="13" hidden="1" x14ac:dyDescent="0.15">
      <c r="A1550" s="46" t="s">
        <v>81</v>
      </c>
      <c r="B1550" s="10">
        <v>0</v>
      </c>
      <c r="C1550" s="10">
        <v>3541.45</v>
      </c>
      <c r="D1550" s="10">
        <v>1620.54</v>
      </c>
      <c r="E1550" s="10">
        <v>693.75</v>
      </c>
      <c r="F1550" s="10">
        <v>3056.92</v>
      </c>
      <c r="G1550" s="10">
        <v>2049.6999999999998</v>
      </c>
      <c r="H1550" s="10">
        <v>0</v>
      </c>
      <c r="I1550" s="10">
        <v>0</v>
      </c>
      <c r="J1550" s="10">
        <v>2623.33</v>
      </c>
      <c r="K1550" s="10">
        <v>2406.25</v>
      </c>
      <c r="L1550" s="10">
        <f t="shared" si="111"/>
        <v>15991.94</v>
      </c>
    </row>
    <row r="1551" spans="1:12" ht="13" hidden="1" x14ac:dyDescent="0.15">
      <c r="A1551" s="46" t="s">
        <v>82</v>
      </c>
      <c r="B1551" s="10">
        <v>8502.61</v>
      </c>
      <c r="C1551" s="10">
        <v>8470.0300000000007</v>
      </c>
      <c r="D1551" s="10">
        <v>9787.41</v>
      </c>
      <c r="E1551" s="10">
        <v>7489.68</v>
      </c>
      <c r="F1551" s="10">
        <v>4193.7700000000004</v>
      </c>
      <c r="G1551" s="10">
        <v>4253.09</v>
      </c>
      <c r="H1551" s="10">
        <v>3957.93</v>
      </c>
      <c r="I1551" s="10">
        <v>4285.8100000000004</v>
      </c>
      <c r="J1551" s="10">
        <v>4452.7</v>
      </c>
      <c r="K1551" s="10">
        <v>2802.41</v>
      </c>
      <c r="L1551" s="10">
        <f t="shared" si="111"/>
        <v>58195.439999999988</v>
      </c>
    </row>
    <row r="1552" spans="1:12" ht="13" hidden="1" x14ac:dyDescent="0.15">
      <c r="A1552" s="46" t="s">
        <v>83</v>
      </c>
      <c r="B1552" s="10">
        <v>20218.810000000001</v>
      </c>
      <c r="C1552" s="10">
        <v>5917.86</v>
      </c>
      <c r="D1552" s="10">
        <v>10073.01</v>
      </c>
      <c r="E1552" s="10">
        <v>-13104.88</v>
      </c>
      <c r="F1552" s="10">
        <v>23672.22</v>
      </c>
      <c r="G1552" s="10">
        <v>3965.44</v>
      </c>
      <c r="H1552" s="10">
        <v>6941.12</v>
      </c>
      <c r="I1552" s="10">
        <v>8609.09</v>
      </c>
      <c r="J1552" s="10">
        <v>20481.88</v>
      </c>
      <c r="K1552" s="10">
        <v>5898.15</v>
      </c>
      <c r="L1552" s="10">
        <f t="shared" si="111"/>
        <v>92672.700000000012</v>
      </c>
    </row>
    <row r="1553" spans="1:12" ht="13" hidden="1" x14ac:dyDescent="0.15">
      <c r="A1553" s="46" t="s">
        <v>84</v>
      </c>
      <c r="B1553" s="10">
        <v>42.97</v>
      </c>
      <c r="C1553" s="10">
        <v>55.85</v>
      </c>
      <c r="D1553" s="10">
        <v>64.98</v>
      </c>
      <c r="E1553" s="10">
        <v>45.29</v>
      </c>
      <c r="F1553" s="10">
        <v>26.09</v>
      </c>
      <c r="G1553" s="10">
        <v>28.36</v>
      </c>
      <c r="H1553" s="10">
        <v>28.73</v>
      </c>
      <c r="I1553" s="10">
        <v>26.27</v>
      </c>
      <c r="J1553" s="10">
        <v>26.68</v>
      </c>
      <c r="K1553" s="10">
        <v>24.64</v>
      </c>
      <c r="L1553" s="10">
        <f t="shared" si="111"/>
        <v>369.86</v>
      </c>
    </row>
    <row r="1554" spans="1:12" ht="13" hidden="1" x14ac:dyDescent="0.15">
      <c r="A1554" s="46" t="s">
        <v>90</v>
      </c>
      <c r="B1554" s="10">
        <v>-1617.37</v>
      </c>
      <c r="C1554" s="10">
        <v>0</v>
      </c>
      <c r="D1554" s="10">
        <v>0</v>
      </c>
      <c r="E1554" s="10">
        <v>0</v>
      </c>
      <c r="F1554" s="10">
        <v>0</v>
      </c>
      <c r="G1554" s="10">
        <v>0</v>
      </c>
      <c r="H1554" s="10">
        <v>0</v>
      </c>
      <c r="I1554" s="10">
        <v>0</v>
      </c>
      <c r="J1554" s="10">
        <v>0</v>
      </c>
      <c r="K1554" s="10">
        <v>0</v>
      </c>
      <c r="L1554" s="10">
        <f t="shared" si="111"/>
        <v>-1617.37</v>
      </c>
    </row>
    <row r="1555" spans="1:12" ht="13" hidden="1" x14ac:dyDescent="0.15">
      <c r="A1555" s="46" t="s">
        <v>132</v>
      </c>
      <c r="B1555" s="10">
        <v>4954.74</v>
      </c>
      <c r="C1555" s="10">
        <v>2750.01</v>
      </c>
      <c r="D1555" s="10">
        <v>2750.01</v>
      </c>
      <c r="E1555" s="10">
        <v>3302.01</v>
      </c>
      <c r="F1555" s="10">
        <v>2750.01</v>
      </c>
      <c r="G1555" s="10">
        <v>2750.01</v>
      </c>
      <c r="H1555" s="10">
        <v>2750.01</v>
      </c>
      <c r="I1555" s="10">
        <v>4666.07</v>
      </c>
      <c r="J1555" s="10">
        <v>3132.6</v>
      </c>
      <c r="K1555" s="10">
        <v>2088.4</v>
      </c>
      <c r="L1555" s="10">
        <f t="shared" si="111"/>
        <v>31893.870000000003</v>
      </c>
    </row>
    <row r="1556" spans="1:12" ht="13" hidden="1" x14ac:dyDescent="0.15">
      <c r="A1556" s="46" t="s">
        <v>100</v>
      </c>
      <c r="B1556" s="10">
        <v>0</v>
      </c>
      <c r="C1556" s="10">
        <v>0</v>
      </c>
      <c r="D1556" s="10">
        <v>0</v>
      </c>
      <c r="E1556" s="10">
        <v>0</v>
      </c>
      <c r="F1556" s="10">
        <v>71.16</v>
      </c>
      <c r="G1556" s="10">
        <v>0</v>
      </c>
      <c r="H1556" s="10">
        <v>0</v>
      </c>
      <c r="I1556" s="10">
        <v>0</v>
      </c>
      <c r="J1556" s="10">
        <v>0</v>
      </c>
      <c r="K1556" s="10">
        <v>0</v>
      </c>
      <c r="L1556" s="10">
        <f t="shared" si="111"/>
        <v>71.16</v>
      </c>
    </row>
    <row r="1557" spans="1:12" ht="13" hidden="1" x14ac:dyDescent="0.15">
      <c r="A1557" s="46" t="s">
        <v>101</v>
      </c>
      <c r="B1557" s="10">
        <v>9805</v>
      </c>
      <c r="C1557" s="10">
        <v>39262.400000000001</v>
      </c>
      <c r="D1557" s="10">
        <v>5512</v>
      </c>
      <c r="E1557" s="10">
        <v>25086</v>
      </c>
      <c r="F1557" s="10">
        <v>-7649</v>
      </c>
      <c r="G1557" s="10">
        <v>0</v>
      </c>
      <c r="H1557" s="10">
        <v>0</v>
      </c>
      <c r="I1557" s="10">
        <v>0</v>
      </c>
      <c r="J1557" s="10">
        <v>0</v>
      </c>
      <c r="K1557" s="10">
        <v>0</v>
      </c>
      <c r="L1557" s="10">
        <f t="shared" si="111"/>
        <v>72016.399999999994</v>
      </c>
    </row>
    <row r="1558" spans="1:12" ht="13" hidden="1" x14ac:dyDescent="0.15">
      <c r="A1558" s="46" t="s">
        <v>171</v>
      </c>
      <c r="B1558" s="10">
        <v>404690.51</v>
      </c>
      <c r="C1558" s="10">
        <v>173136.2</v>
      </c>
      <c r="D1558" s="10">
        <v>223737.09</v>
      </c>
      <c r="E1558" s="10">
        <v>207972.88</v>
      </c>
      <c r="F1558" s="10">
        <v>317932.14</v>
      </c>
      <c r="G1558" s="10">
        <v>422599.05</v>
      </c>
      <c r="H1558" s="10">
        <v>357297.16</v>
      </c>
      <c r="I1558" s="10">
        <v>369404.19</v>
      </c>
      <c r="J1558" s="10">
        <v>326821.42</v>
      </c>
      <c r="K1558" s="10">
        <v>226044.22</v>
      </c>
      <c r="L1558" s="10">
        <f t="shared" si="111"/>
        <v>3029634.86</v>
      </c>
    </row>
    <row r="1559" spans="1:12" ht="13" hidden="1" x14ac:dyDescent="0.15">
      <c r="A1559" s="46" t="s">
        <v>286</v>
      </c>
      <c r="B1559" s="10">
        <v>0</v>
      </c>
      <c r="C1559" s="10">
        <v>26160.51</v>
      </c>
      <c r="D1559" s="10">
        <v>2643.28</v>
      </c>
      <c r="E1559" s="10">
        <v>0</v>
      </c>
      <c r="F1559" s="10">
        <v>0</v>
      </c>
      <c r="G1559" s="10">
        <v>37225.279999999999</v>
      </c>
      <c r="H1559" s="10">
        <v>0</v>
      </c>
      <c r="I1559" s="10">
        <v>0</v>
      </c>
      <c r="J1559" s="10">
        <v>0</v>
      </c>
      <c r="K1559" s="10">
        <v>0</v>
      </c>
      <c r="L1559" s="10">
        <f t="shared" si="111"/>
        <v>66029.069999999992</v>
      </c>
    </row>
    <row r="1560" spans="1:12" ht="13" hidden="1" x14ac:dyDescent="0.15">
      <c r="A1560" s="46" t="s">
        <v>102</v>
      </c>
      <c r="B1560" s="10">
        <v>0</v>
      </c>
      <c r="C1560" s="10">
        <v>0</v>
      </c>
      <c r="D1560" s="10">
        <v>726.88</v>
      </c>
      <c r="E1560" s="10">
        <v>-104.68</v>
      </c>
      <c r="F1560" s="10">
        <v>0</v>
      </c>
      <c r="G1560" s="10">
        <v>0</v>
      </c>
      <c r="H1560" s="10">
        <v>0</v>
      </c>
      <c r="I1560" s="10">
        <v>0</v>
      </c>
      <c r="J1560" s="10">
        <v>0</v>
      </c>
      <c r="K1560" s="10">
        <v>0</v>
      </c>
      <c r="L1560" s="10">
        <f t="shared" si="111"/>
        <v>622.20000000000005</v>
      </c>
    </row>
    <row r="1561" spans="1:12" ht="13" hidden="1" x14ac:dyDescent="0.15">
      <c r="A1561" s="46" t="s">
        <v>103</v>
      </c>
      <c r="B1561" s="10">
        <v>0</v>
      </c>
      <c r="C1561" s="10">
        <v>0</v>
      </c>
      <c r="D1561" s="10">
        <v>0</v>
      </c>
      <c r="E1561" s="10">
        <v>27.36</v>
      </c>
      <c r="F1561" s="10">
        <v>0</v>
      </c>
      <c r="G1561" s="10">
        <v>15.46</v>
      </c>
      <c r="H1561" s="10">
        <v>0</v>
      </c>
      <c r="I1561" s="10">
        <v>0</v>
      </c>
      <c r="J1561" s="10">
        <v>0</v>
      </c>
      <c r="K1561" s="10">
        <v>0</v>
      </c>
      <c r="L1561" s="10">
        <f t="shared" si="111"/>
        <v>42.82</v>
      </c>
    </row>
    <row r="1562" spans="1:12" ht="13" hidden="1" x14ac:dyDescent="0.15">
      <c r="A1562" s="46" t="s">
        <v>106</v>
      </c>
      <c r="B1562" s="10">
        <v>0</v>
      </c>
      <c r="C1562" s="10">
        <v>0</v>
      </c>
      <c r="D1562" s="10">
        <v>0</v>
      </c>
      <c r="E1562" s="10">
        <v>29.61</v>
      </c>
      <c r="F1562" s="10">
        <v>0</v>
      </c>
      <c r="G1562" s="10">
        <v>0</v>
      </c>
      <c r="H1562" s="10">
        <v>0</v>
      </c>
      <c r="I1562" s="10">
        <v>0</v>
      </c>
      <c r="J1562" s="10">
        <v>0</v>
      </c>
      <c r="K1562" s="10">
        <v>0</v>
      </c>
      <c r="L1562" s="10">
        <f t="shared" si="111"/>
        <v>29.61</v>
      </c>
    </row>
    <row r="1563" spans="1:12" ht="13" hidden="1" x14ac:dyDescent="0.15">
      <c r="A1563" s="46" t="s">
        <v>107</v>
      </c>
      <c r="B1563" s="10">
        <v>90.49</v>
      </c>
      <c r="C1563" s="10">
        <v>0</v>
      </c>
      <c r="D1563" s="10">
        <v>87</v>
      </c>
      <c r="E1563" s="10">
        <v>0</v>
      </c>
      <c r="F1563" s="10">
        <v>0</v>
      </c>
      <c r="G1563" s="10">
        <v>0</v>
      </c>
      <c r="H1563" s="10">
        <v>0</v>
      </c>
      <c r="I1563" s="10">
        <v>157</v>
      </c>
      <c r="J1563" s="10">
        <v>0</v>
      </c>
      <c r="K1563" s="10">
        <v>0</v>
      </c>
      <c r="L1563" s="10">
        <f t="shared" si="111"/>
        <v>334.49</v>
      </c>
    </row>
    <row r="1564" spans="1:12" ht="13" hidden="1" x14ac:dyDescent="0.15">
      <c r="A1564" s="46" t="s">
        <v>117</v>
      </c>
      <c r="B1564" s="10">
        <v>505.68</v>
      </c>
      <c r="C1564" s="10">
        <v>35.090000000000003</v>
      </c>
      <c r="D1564" s="10">
        <v>58.06</v>
      </c>
      <c r="E1564" s="10">
        <v>0</v>
      </c>
      <c r="F1564" s="10">
        <v>0</v>
      </c>
      <c r="G1564" s="10">
        <v>125615.51</v>
      </c>
      <c r="H1564" s="10">
        <v>393.43</v>
      </c>
      <c r="I1564" s="10">
        <v>0</v>
      </c>
      <c r="J1564" s="10">
        <v>0</v>
      </c>
      <c r="K1564" s="10">
        <v>0</v>
      </c>
      <c r="L1564" s="10">
        <f t="shared" si="111"/>
        <v>126607.76999999999</v>
      </c>
    </row>
    <row r="1565" spans="1:12" ht="13" hidden="1" x14ac:dyDescent="0.15">
      <c r="A1565" s="46" t="s">
        <v>240</v>
      </c>
      <c r="B1565" s="10">
        <v>0</v>
      </c>
      <c r="C1565" s="10">
        <v>0</v>
      </c>
      <c r="D1565" s="10">
        <v>0</v>
      </c>
      <c r="E1565" s="10">
        <v>0</v>
      </c>
      <c r="F1565" s="10">
        <v>0</v>
      </c>
      <c r="G1565" s="10">
        <v>0</v>
      </c>
      <c r="H1565" s="10">
        <v>0</v>
      </c>
      <c r="I1565" s="10">
        <v>0</v>
      </c>
      <c r="J1565" s="10">
        <v>0</v>
      </c>
      <c r="K1565" s="10">
        <v>2268.9699999999998</v>
      </c>
      <c r="L1565" s="10">
        <f t="shared" si="111"/>
        <v>2268.9699999999998</v>
      </c>
    </row>
    <row r="1566" spans="1:12" ht="13" hidden="1" x14ac:dyDescent="0.15">
      <c r="A1566" s="46" t="s">
        <v>120</v>
      </c>
      <c r="B1566" s="10">
        <v>0</v>
      </c>
      <c r="C1566" s="10">
        <v>0</v>
      </c>
      <c r="D1566" s="10">
        <v>0</v>
      </c>
      <c r="E1566" s="10">
        <v>1067.24</v>
      </c>
      <c r="F1566" s="10">
        <v>0</v>
      </c>
      <c r="G1566" s="10">
        <v>0</v>
      </c>
      <c r="H1566" s="10">
        <v>0</v>
      </c>
      <c r="I1566" s="10">
        <v>0</v>
      </c>
      <c r="J1566" s="10">
        <v>0</v>
      </c>
      <c r="K1566" s="10">
        <v>0</v>
      </c>
      <c r="L1566" s="10">
        <f t="shared" si="111"/>
        <v>1067.24</v>
      </c>
    </row>
    <row r="1567" spans="1:12" ht="13" hidden="1" x14ac:dyDescent="0.15">
      <c r="A1567" s="46" t="s">
        <v>123</v>
      </c>
      <c r="B1567" s="10">
        <v>0</v>
      </c>
      <c r="C1567" s="10">
        <v>797.39</v>
      </c>
      <c r="D1567" s="10">
        <v>1019.71</v>
      </c>
      <c r="E1567" s="10">
        <v>1005.22</v>
      </c>
      <c r="F1567" s="10">
        <v>0</v>
      </c>
      <c r="G1567" s="10">
        <v>0</v>
      </c>
      <c r="H1567" s="10">
        <v>0</v>
      </c>
      <c r="I1567" s="10">
        <v>0</v>
      </c>
      <c r="J1567" s="10">
        <v>0</v>
      </c>
      <c r="K1567" s="10">
        <v>0</v>
      </c>
      <c r="L1567" s="10">
        <f t="shared" si="111"/>
        <v>2822.3199999999997</v>
      </c>
    </row>
    <row r="1568" spans="1:12" ht="13" hidden="1" x14ac:dyDescent="0.15">
      <c r="A1568" s="46" t="s">
        <v>125</v>
      </c>
      <c r="B1568" s="10">
        <v>0</v>
      </c>
      <c r="C1568" s="10">
        <v>0</v>
      </c>
      <c r="D1568" s="10">
        <v>0</v>
      </c>
      <c r="E1568" s="10">
        <v>190.37</v>
      </c>
      <c r="F1568" s="10">
        <v>0</v>
      </c>
      <c r="G1568" s="10">
        <v>0</v>
      </c>
      <c r="H1568" s="10">
        <v>0</v>
      </c>
      <c r="I1568" s="10">
        <v>0</v>
      </c>
      <c r="J1568" s="10">
        <v>0</v>
      </c>
      <c r="K1568" s="10">
        <v>333.25</v>
      </c>
      <c r="L1568" s="10">
        <f t="shared" si="111"/>
        <v>523.62</v>
      </c>
    </row>
    <row r="1569" spans="1:12" ht="13" hidden="1" x14ac:dyDescent="0.15">
      <c r="A1569" s="46" t="s">
        <v>126</v>
      </c>
      <c r="B1569" s="10">
        <v>8282.9599999999991</v>
      </c>
      <c r="C1569" s="10">
        <v>8861.36</v>
      </c>
      <c r="D1569" s="10">
        <v>7115.57</v>
      </c>
      <c r="E1569" s="10">
        <v>1932.46</v>
      </c>
      <c r="F1569" s="10">
        <v>1226.78</v>
      </c>
      <c r="G1569" s="10">
        <v>606.07000000000005</v>
      </c>
      <c r="H1569" s="10">
        <v>689.31</v>
      </c>
      <c r="I1569" s="10">
        <v>570.13</v>
      </c>
      <c r="J1569" s="10">
        <v>724.09</v>
      </c>
      <c r="K1569" s="10">
        <v>161.37</v>
      </c>
      <c r="L1569" s="10">
        <f t="shared" si="111"/>
        <v>30170.1</v>
      </c>
    </row>
    <row r="1570" spans="1:12" ht="13" hidden="1" x14ac:dyDescent="0.15">
      <c r="A1570" s="46" t="s">
        <v>127</v>
      </c>
      <c r="B1570" s="10">
        <v>1863.3</v>
      </c>
      <c r="C1570" s="10">
        <v>1971.36</v>
      </c>
      <c r="D1570" s="10">
        <v>2517.08</v>
      </c>
      <c r="E1570" s="10">
        <v>2259.98</v>
      </c>
      <c r="F1570" s="10">
        <v>1494.34</v>
      </c>
      <c r="G1570" s="10">
        <v>1111.77</v>
      </c>
      <c r="H1570" s="10">
        <v>967.76</v>
      </c>
      <c r="I1570" s="10">
        <v>1218.73</v>
      </c>
      <c r="J1570" s="10">
        <v>1301.4000000000001</v>
      </c>
      <c r="K1570" s="10">
        <v>871.46</v>
      </c>
      <c r="L1570" s="10">
        <f t="shared" si="111"/>
        <v>15577.18</v>
      </c>
    </row>
    <row r="1571" spans="1:12" ht="13" hidden="1" x14ac:dyDescent="0.15">
      <c r="A1571" s="46" t="s">
        <v>128</v>
      </c>
      <c r="B1571" s="10">
        <v>287.27999999999997</v>
      </c>
      <c r="C1571" s="10">
        <v>0</v>
      </c>
      <c r="D1571" s="10">
        <v>0</v>
      </c>
      <c r="E1571" s="10">
        <v>0</v>
      </c>
      <c r="F1571" s="10">
        <v>0</v>
      </c>
      <c r="G1571" s="10">
        <v>0</v>
      </c>
      <c r="H1571" s="10">
        <v>0</v>
      </c>
      <c r="I1571" s="10">
        <v>0</v>
      </c>
      <c r="J1571" s="10">
        <v>0</v>
      </c>
      <c r="K1571" s="10">
        <v>0</v>
      </c>
      <c r="L1571" s="10">
        <f t="shared" si="111"/>
        <v>287.27999999999997</v>
      </c>
    </row>
    <row r="1572" spans="1:12" ht="13" hidden="1" x14ac:dyDescent="0.15">
      <c r="A1572" s="46" t="s">
        <v>129</v>
      </c>
      <c r="B1572" s="10">
        <v>0</v>
      </c>
      <c r="C1572" s="10">
        <v>0</v>
      </c>
      <c r="D1572" s="10">
        <v>4077.14</v>
      </c>
      <c r="E1572" s="10">
        <v>6853.48</v>
      </c>
      <c r="F1572" s="10">
        <v>3265.65</v>
      </c>
      <c r="G1572" s="10">
        <v>4339.3500000000004</v>
      </c>
      <c r="H1572" s="10">
        <v>4319.99</v>
      </c>
      <c r="I1572" s="10">
        <v>4307.91</v>
      </c>
      <c r="J1572" s="10">
        <v>4563.26</v>
      </c>
      <c r="K1572" s="10">
        <v>3603.49</v>
      </c>
      <c r="L1572" s="10">
        <f t="shared" si="111"/>
        <v>35330.269999999997</v>
      </c>
    </row>
    <row r="1573" spans="1:12" ht="13" hidden="1" x14ac:dyDescent="0.15">
      <c r="A1573" s="47" t="s">
        <v>296</v>
      </c>
      <c r="B1573" s="16">
        <f t="shared" ref="B1573:L1573" si="112">SUM(B1547:B1572)</f>
        <v>637760.9800000001</v>
      </c>
      <c r="C1573" s="16">
        <f t="shared" si="112"/>
        <v>419904.68</v>
      </c>
      <c r="D1573" s="16">
        <f t="shared" si="112"/>
        <v>440539.69000000012</v>
      </c>
      <c r="E1573" s="16">
        <f t="shared" si="112"/>
        <v>380716.37999999989</v>
      </c>
      <c r="F1573" s="16">
        <f t="shared" si="112"/>
        <v>452738.91000000009</v>
      </c>
      <c r="G1573" s="16">
        <f t="shared" si="112"/>
        <v>705136.98999999987</v>
      </c>
      <c r="H1573" s="16">
        <f t="shared" si="112"/>
        <v>460057.58999999997</v>
      </c>
      <c r="I1573" s="16">
        <f t="shared" si="112"/>
        <v>493413.34999999992</v>
      </c>
      <c r="J1573" s="16">
        <f t="shared" si="112"/>
        <v>460872.06000000006</v>
      </c>
      <c r="K1573" s="16">
        <f t="shared" si="112"/>
        <v>292335.96999999997</v>
      </c>
      <c r="L1573" s="16">
        <f t="shared" si="112"/>
        <v>4743476.6000000006</v>
      </c>
    </row>
    <row r="1574" spans="1:12" ht="13" hidden="1" x14ac:dyDescent="0.15">
      <c r="A1574" s="45" t="s">
        <v>297</v>
      </c>
      <c r="B1574" s="7"/>
      <c r="C1574" s="7"/>
      <c r="D1574" s="7"/>
      <c r="E1574" s="7"/>
      <c r="F1574" s="7"/>
      <c r="G1574" s="7"/>
      <c r="H1574" s="7"/>
      <c r="I1574" s="7"/>
      <c r="J1574" s="7"/>
      <c r="K1574" s="7"/>
      <c r="L1574" s="7"/>
    </row>
    <row r="1575" spans="1:12" ht="13" hidden="1" x14ac:dyDescent="0.15">
      <c r="A1575" s="46" t="s">
        <v>71</v>
      </c>
      <c r="B1575" s="10">
        <v>386766.32</v>
      </c>
      <c r="C1575" s="10">
        <v>404984.36</v>
      </c>
      <c r="D1575" s="10">
        <v>392031.66</v>
      </c>
      <c r="E1575" s="10">
        <v>380617.3</v>
      </c>
      <c r="F1575" s="10">
        <v>355684.53</v>
      </c>
      <c r="G1575" s="10">
        <v>370546.99</v>
      </c>
      <c r="H1575" s="10">
        <v>311795.71000000002</v>
      </c>
      <c r="I1575" s="10">
        <v>285039.77</v>
      </c>
      <c r="J1575" s="10">
        <v>315340.59000000003</v>
      </c>
      <c r="K1575" s="10">
        <v>232349.1</v>
      </c>
      <c r="L1575" s="10">
        <f t="shared" ref="L1575:L1606" si="113">SUM(B1575:K1575)</f>
        <v>3435156.33</v>
      </c>
    </row>
    <row r="1576" spans="1:12" ht="13" hidden="1" x14ac:dyDescent="0.15">
      <c r="A1576" s="46" t="s">
        <v>72</v>
      </c>
      <c r="B1576" s="10">
        <v>420.28</v>
      </c>
      <c r="C1576" s="10">
        <v>59.49</v>
      </c>
      <c r="D1576" s="10">
        <v>226.08</v>
      </c>
      <c r="E1576" s="10">
        <v>1142.27</v>
      </c>
      <c r="F1576" s="10">
        <v>1332.66</v>
      </c>
      <c r="G1576" s="10">
        <v>2534.42</v>
      </c>
      <c r="H1576" s="10">
        <v>0</v>
      </c>
      <c r="I1576" s="10">
        <v>217.5</v>
      </c>
      <c r="J1576" s="10">
        <v>832.5</v>
      </c>
      <c r="K1576" s="10">
        <v>202.5</v>
      </c>
      <c r="L1576" s="10">
        <f t="shared" si="113"/>
        <v>6967.7</v>
      </c>
    </row>
    <row r="1577" spans="1:12" ht="13" hidden="1" x14ac:dyDescent="0.15">
      <c r="A1577" s="46" t="s">
        <v>73</v>
      </c>
      <c r="B1577" s="10">
        <v>9751.44</v>
      </c>
      <c r="C1577" s="10">
        <v>3160.14</v>
      </c>
      <c r="D1577" s="10">
        <v>-841.22</v>
      </c>
      <c r="E1577" s="10">
        <v>4795.91</v>
      </c>
      <c r="F1577" s="10">
        <v>8924.7800000000007</v>
      </c>
      <c r="G1577" s="10">
        <v>5321.27</v>
      </c>
      <c r="H1577" s="10">
        <v>2462.04</v>
      </c>
      <c r="I1577" s="10">
        <v>-19441.63</v>
      </c>
      <c r="J1577" s="10">
        <v>5390</v>
      </c>
      <c r="K1577" s="10">
        <v>-9236.85</v>
      </c>
      <c r="L1577" s="10">
        <f t="shared" si="113"/>
        <v>10285.879999999999</v>
      </c>
    </row>
    <row r="1578" spans="1:12" ht="13" hidden="1" x14ac:dyDescent="0.15">
      <c r="A1578" s="46" t="s">
        <v>74</v>
      </c>
      <c r="B1578" s="10">
        <v>109633.27</v>
      </c>
      <c r="C1578" s="10">
        <v>65228.76</v>
      </c>
      <c r="D1578" s="10">
        <v>73569.36</v>
      </c>
      <c r="E1578" s="10">
        <v>63527.28</v>
      </c>
      <c r="F1578" s="10">
        <v>77096.45</v>
      </c>
      <c r="G1578" s="10">
        <v>70201.52</v>
      </c>
      <c r="H1578" s="10">
        <v>49783.3</v>
      </c>
      <c r="I1578" s="10">
        <v>47380.73</v>
      </c>
      <c r="J1578" s="10">
        <v>71206.97</v>
      </c>
      <c r="K1578" s="10">
        <v>-1260.69</v>
      </c>
      <c r="L1578" s="10">
        <f t="shared" si="113"/>
        <v>626366.95000000007</v>
      </c>
    </row>
    <row r="1579" spans="1:12" ht="13" hidden="1" x14ac:dyDescent="0.15">
      <c r="A1579" s="46" t="s">
        <v>75</v>
      </c>
      <c r="B1579" s="10">
        <v>0</v>
      </c>
      <c r="C1579" s="10">
        <v>0</v>
      </c>
      <c r="D1579" s="10">
        <v>0</v>
      </c>
      <c r="E1579" s="10">
        <v>661.41</v>
      </c>
      <c r="F1579" s="10">
        <v>0</v>
      </c>
      <c r="G1579" s="10">
        <v>0</v>
      </c>
      <c r="H1579" s="10">
        <v>0</v>
      </c>
      <c r="I1579" s="10">
        <v>0</v>
      </c>
      <c r="J1579" s="10">
        <v>0</v>
      </c>
      <c r="K1579" s="10">
        <v>0</v>
      </c>
      <c r="L1579" s="10">
        <f t="shared" si="113"/>
        <v>661.41</v>
      </c>
    </row>
    <row r="1580" spans="1:12" ht="13" hidden="1" x14ac:dyDescent="0.15">
      <c r="A1580" s="46" t="s">
        <v>76</v>
      </c>
      <c r="B1580" s="10">
        <v>0</v>
      </c>
      <c r="C1580" s="10">
        <v>0</v>
      </c>
      <c r="D1580" s="10">
        <v>0</v>
      </c>
      <c r="E1580" s="10">
        <v>0</v>
      </c>
      <c r="F1580" s="10">
        <v>0</v>
      </c>
      <c r="G1580" s="10">
        <v>3618.68</v>
      </c>
      <c r="H1580" s="10">
        <v>0</v>
      </c>
      <c r="I1580" s="10">
        <v>0</v>
      </c>
      <c r="J1580" s="10">
        <v>0</v>
      </c>
      <c r="K1580" s="10">
        <v>0</v>
      </c>
      <c r="L1580" s="10">
        <f t="shared" si="113"/>
        <v>3618.68</v>
      </c>
    </row>
    <row r="1581" spans="1:12" ht="13" hidden="1" x14ac:dyDescent="0.15">
      <c r="A1581" s="46" t="s">
        <v>77</v>
      </c>
      <c r="B1581" s="10">
        <v>30220</v>
      </c>
      <c r="C1581" s="10">
        <v>14058</v>
      </c>
      <c r="D1581" s="10">
        <v>43590</v>
      </c>
      <c r="E1581" s="10">
        <v>75653.38</v>
      </c>
      <c r="F1581" s="10">
        <v>135210.34</v>
      </c>
      <c r="G1581" s="10">
        <v>113010.51</v>
      </c>
      <c r="H1581" s="10">
        <v>161257.91</v>
      </c>
      <c r="I1581" s="10">
        <v>179073.14</v>
      </c>
      <c r="J1581" s="10">
        <v>106092.98</v>
      </c>
      <c r="K1581" s="10">
        <v>62507</v>
      </c>
      <c r="L1581" s="10">
        <f t="shared" si="113"/>
        <v>920673.26</v>
      </c>
    </row>
    <row r="1582" spans="1:12" ht="13" hidden="1" x14ac:dyDescent="0.15">
      <c r="A1582" s="46" t="s">
        <v>81</v>
      </c>
      <c r="B1582" s="10">
        <v>0</v>
      </c>
      <c r="C1582" s="10">
        <v>7178.53</v>
      </c>
      <c r="D1582" s="10">
        <v>8213.0300000000007</v>
      </c>
      <c r="E1582" s="10">
        <v>8240.9</v>
      </c>
      <c r="F1582" s="10">
        <v>7686.55</v>
      </c>
      <c r="G1582" s="10">
        <v>6911.55</v>
      </c>
      <c r="H1582" s="10">
        <v>5428.33</v>
      </c>
      <c r="I1582" s="10">
        <v>3818.14</v>
      </c>
      <c r="J1582" s="10">
        <v>5294.08</v>
      </c>
      <c r="K1582" s="10">
        <v>3710.92</v>
      </c>
      <c r="L1582" s="10">
        <f t="shared" si="113"/>
        <v>56482.03</v>
      </c>
    </row>
    <row r="1583" spans="1:12" ht="13" hidden="1" x14ac:dyDescent="0.15">
      <c r="A1583" s="46" t="s">
        <v>82</v>
      </c>
      <c r="B1583" s="10">
        <v>51089.03</v>
      </c>
      <c r="C1583" s="10">
        <v>50973.94</v>
      </c>
      <c r="D1583" s="10">
        <v>46480.86</v>
      </c>
      <c r="E1583" s="10">
        <v>42983.93</v>
      </c>
      <c r="F1583" s="10">
        <v>36161.69</v>
      </c>
      <c r="G1583" s="10">
        <v>40159.449999999997</v>
      </c>
      <c r="H1583" s="10">
        <v>25321.83</v>
      </c>
      <c r="I1583" s="10">
        <v>35160.239999999998</v>
      </c>
      <c r="J1583" s="10">
        <v>38701.17</v>
      </c>
      <c r="K1583" s="10">
        <v>16892.03</v>
      </c>
      <c r="L1583" s="10">
        <f t="shared" si="113"/>
        <v>383924.17000000004</v>
      </c>
    </row>
    <row r="1584" spans="1:12" ht="13" hidden="1" x14ac:dyDescent="0.15">
      <c r="A1584" s="46" t="s">
        <v>83</v>
      </c>
      <c r="B1584" s="10">
        <v>56282.22</v>
      </c>
      <c r="C1584" s="10">
        <v>41828.94</v>
      </c>
      <c r="D1584" s="10">
        <v>39106.089999999997</v>
      </c>
      <c r="E1584" s="10">
        <v>62419.55</v>
      </c>
      <c r="F1584" s="10">
        <v>56311.34</v>
      </c>
      <c r="G1584" s="10">
        <v>49827.39</v>
      </c>
      <c r="H1584" s="10">
        <v>51384.09</v>
      </c>
      <c r="I1584" s="10">
        <v>22939.62</v>
      </c>
      <c r="J1584" s="10">
        <v>41397.85</v>
      </c>
      <c r="K1584" s="10">
        <v>20209.12</v>
      </c>
      <c r="L1584" s="10">
        <f t="shared" si="113"/>
        <v>441706.20999999996</v>
      </c>
    </row>
    <row r="1585" spans="1:12" ht="13" hidden="1" x14ac:dyDescent="0.15">
      <c r="A1585" s="46" t="s">
        <v>84</v>
      </c>
      <c r="B1585" s="10">
        <v>1071.4100000000001</v>
      </c>
      <c r="C1585" s="10">
        <v>41.78</v>
      </c>
      <c r="D1585" s="10">
        <v>287.95999999999998</v>
      </c>
      <c r="E1585" s="10">
        <v>243.36</v>
      </c>
      <c r="F1585" s="10">
        <v>217.27</v>
      </c>
      <c r="G1585" s="10">
        <v>226.87</v>
      </c>
      <c r="H1585" s="10">
        <v>162.38999999999999</v>
      </c>
      <c r="I1585" s="10">
        <v>183.92</v>
      </c>
      <c r="J1585" s="10">
        <v>204.38</v>
      </c>
      <c r="K1585" s="10">
        <v>184.9</v>
      </c>
      <c r="L1585" s="10">
        <f t="shared" si="113"/>
        <v>2824.2400000000002</v>
      </c>
    </row>
    <row r="1586" spans="1:12" ht="13" hidden="1" x14ac:dyDescent="0.15">
      <c r="A1586" s="46" t="s">
        <v>85</v>
      </c>
      <c r="B1586" s="10">
        <v>5218.3500000000004</v>
      </c>
      <c r="C1586" s="10">
        <v>5508.84</v>
      </c>
      <c r="D1586" s="10">
        <v>5896.42</v>
      </c>
      <c r="E1586" s="10">
        <v>6167.97</v>
      </c>
      <c r="F1586" s="10">
        <v>6657.78</v>
      </c>
      <c r="G1586" s="10">
        <v>6447.79</v>
      </c>
      <c r="H1586" s="10">
        <v>6493.05</v>
      </c>
      <c r="I1586" s="10">
        <v>6502.02</v>
      </c>
      <c r="J1586" s="10">
        <v>6410.4</v>
      </c>
      <c r="K1586" s="10">
        <v>4435.74</v>
      </c>
      <c r="L1586" s="10">
        <f t="shared" si="113"/>
        <v>59738.36</v>
      </c>
    </row>
    <row r="1587" spans="1:12" ht="13" hidden="1" x14ac:dyDescent="0.15">
      <c r="A1587" s="46" t="s">
        <v>86</v>
      </c>
      <c r="B1587" s="10">
        <v>1374.62</v>
      </c>
      <c r="C1587" s="10">
        <v>1488.29</v>
      </c>
      <c r="D1587" s="10">
        <v>1593.78</v>
      </c>
      <c r="E1587" s="10">
        <v>1715.95</v>
      </c>
      <c r="F1587" s="10">
        <v>1801.29</v>
      </c>
      <c r="G1587" s="10">
        <v>1734.2</v>
      </c>
      <c r="H1587" s="10">
        <v>1803.16</v>
      </c>
      <c r="I1587" s="10">
        <v>1833.58</v>
      </c>
      <c r="J1587" s="10">
        <v>1742.98</v>
      </c>
      <c r="K1587" s="10">
        <v>1261.79</v>
      </c>
      <c r="L1587" s="10">
        <f t="shared" si="113"/>
        <v>16349.64</v>
      </c>
    </row>
    <row r="1588" spans="1:12" ht="13" hidden="1" x14ac:dyDescent="0.15">
      <c r="A1588" s="46" t="s">
        <v>87</v>
      </c>
      <c r="B1588" s="10">
        <v>0</v>
      </c>
      <c r="C1588" s="10">
        <v>0</v>
      </c>
      <c r="D1588" s="10">
        <v>0</v>
      </c>
      <c r="E1588" s="10">
        <v>0</v>
      </c>
      <c r="F1588" s="10">
        <v>0</v>
      </c>
      <c r="G1588" s="10">
        <v>324.49</v>
      </c>
      <c r="H1588" s="10">
        <v>331.5</v>
      </c>
      <c r="I1588" s="10">
        <v>333.14</v>
      </c>
      <c r="J1588" s="10">
        <v>192.8</v>
      </c>
      <c r="K1588" s="10">
        <v>58.66</v>
      </c>
      <c r="L1588" s="10">
        <f t="shared" si="113"/>
        <v>1240.5900000000001</v>
      </c>
    </row>
    <row r="1589" spans="1:12" ht="13" hidden="1" x14ac:dyDescent="0.15">
      <c r="A1589" s="46" t="s">
        <v>88</v>
      </c>
      <c r="B1589" s="10">
        <v>1595.07</v>
      </c>
      <c r="C1589" s="10">
        <v>1580.61</v>
      </c>
      <c r="D1589" s="10">
        <v>1672.87</v>
      </c>
      <c r="E1589" s="10">
        <v>1163.5899999999999</v>
      </c>
      <c r="F1589" s="10">
        <v>691.67</v>
      </c>
      <c r="G1589" s="10">
        <v>1488.46</v>
      </c>
      <c r="H1589" s="10">
        <v>2283.4</v>
      </c>
      <c r="I1589" s="10">
        <v>2254.87</v>
      </c>
      <c r="J1589" s="10">
        <v>2281.23</v>
      </c>
      <c r="K1589" s="10">
        <v>1792.55</v>
      </c>
      <c r="L1589" s="10">
        <f t="shared" si="113"/>
        <v>16804.32</v>
      </c>
    </row>
    <row r="1590" spans="1:12" ht="13" hidden="1" x14ac:dyDescent="0.15">
      <c r="A1590" s="46" t="s">
        <v>89</v>
      </c>
      <c r="B1590" s="10">
        <v>841.17</v>
      </c>
      <c r="C1590" s="10">
        <v>-101.76</v>
      </c>
      <c r="D1590" s="10">
        <v>-233.1</v>
      </c>
      <c r="E1590" s="10">
        <v>255.16</v>
      </c>
      <c r="F1590" s="10">
        <v>673.31</v>
      </c>
      <c r="G1590" s="10">
        <v>-17.649999999999999</v>
      </c>
      <c r="H1590" s="10">
        <v>-93.96</v>
      </c>
      <c r="I1590" s="10">
        <v>-2316.69</v>
      </c>
      <c r="J1590" s="10">
        <v>-684.65</v>
      </c>
      <c r="K1590" s="10">
        <v>-884.13</v>
      </c>
      <c r="L1590" s="10">
        <f t="shared" si="113"/>
        <v>-2562.3000000000006</v>
      </c>
    </row>
    <row r="1591" spans="1:12" ht="13" hidden="1" x14ac:dyDescent="0.15">
      <c r="A1591" s="46" t="s">
        <v>90</v>
      </c>
      <c r="B1591" s="10">
        <v>5272.84</v>
      </c>
      <c r="C1591" s="10">
        <v>3643.41</v>
      </c>
      <c r="D1591" s="10">
        <v>2564.9</v>
      </c>
      <c r="E1591" s="10">
        <v>14440.18</v>
      </c>
      <c r="F1591" s="10">
        <v>30914.14</v>
      </c>
      <c r="G1591" s="10">
        <v>7668.45</v>
      </c>
      <c r="H1591" s="10">
        <v>27034.15</v>
      </c>
      <c r="I1591" s="10">
        <v>14850.93</v>
      </c>
      <c r="J1591" s="10">
        <v>13995.84</v>
      </c>
      <c r="K1591" s="10">
        <v>0</v>
      </c>
      <c r="L1591" s="10">
        <f t="shared" si="113"/>
        <v>120384.84</v>
      </c>
    </row>
    <row r="1592" spans="1:12" ht="13" hidden="1" x14ac:dyDescent="0.15">
      <c r="A1592" s="46" t="s">
        <v>91</v>
      </c>
      <c r="B1592" s="10">
        <v>1467.82</v>
      </c>
      <c r="C1592" s="10">
        <v>0</v>
      </c>
      <c r="D1592" s="10">
        <v>811.67</v>
      </c>
      <c r="E1592" s="10">
        <v>1958.76</v>
      </c>
      <c r="F1592" s="10">
        <v>489.31</v>
      </c>
      <c r="G1592" s="10">
        <v>2305.9</v>
      </c>
      <c r="H1592" s="10">
        <v>380.79</v>
      </c>
      <c r="I1592" s="10">
        <v>1752.51</v>
      </c>
      <c r="J1592" s="10">
        <v>1358.07</v>
      </c>
      <c r="K1592" s="10">
        <v>72.88</v>
      </c>
      <c r="L1592" s="10">
        <f t="shared" si="113"/>
        <v>10597.71</v>
      </c>
    </row>
    <row r="1593" spans="1:12" ht="13" hidden="1" x14ac:dyDescent="0.15">
      <c r="A1593" s="46" t="s">
        <v>93</v>
      </c>
      <c r="B1593" s="10">
        <v>3590.05</v>
      </c>
      <c r="C1593" s="10">
        <v>0</v>
      </c>
      <c r="D1593" s="10">
        <v>3332.01</v>
      </c>
      <c r="E1593" s="10">
        <v>7691.67</v>
      </c>
      <c r="F1593" s="10">
        <v>8226.73</v>
      </c>
      <c r="G1593" s="10">
        <v>5886.71</v>
      </c>
      <c r="H1593" s="10">
        <v>3015.1</v>
      </c>
      <c r="I1593" s="10">
        <v>8121.8</v>
      </c>
      <c r="J1593" s="10">
        <v>1209.0999999999999</v>
      </c>
      <c r="K1593" s="10">
        <v>0</v>
      </c>
      <c r="L1593" s="10">
        <f t="shared" si="113"/>
        <v>41073.17</v>
      </c>
    </row>
    <row r="1594" spans="1:12" ht="13" hidden="1" x14ac:dyDescent="0.15">
      <c r="A1594" s="46" t="s">
        <v>94</v>
      </c>
      <c r="B1594" s="10">
        <v>50.55</v>
      </c>
      <c r="C1594" s="10">
        <v>159.69</v>
      </c>
      <c r="D1594" s="10">
        <v>360.6</v>
      </c>
      <c r="E1594" s="10">
        <v>581.35</v>
      </c>
      <c r="F1594" s="10">
        <v>1793.98</v>
      </c>
      <c r="G1594" s="10">
        <v>-514.29999999999995</v>
      </c>
      <c r="H1594" s="10">
        <v>419.74</v>
      </c>
      <c r="I1594" s="10">
        <v>9</v>
      </c>
      <c r="J1594" s="10">
        <v>0</v>
      </c>
      <c r="K1594" s="10">
        <v>0</v>
      </c>
      <c r="L1594" s="10">
        <f t="shared" si="113"/>
        <v>2860.6099999999997</v>
      </c>
    </row>
    <row r="1595" spans="1:12" ht="13" hidden="1" x14ac:dyDescent="0.15">
      <c r="A1595" s="46" t="s">
        <v>95</v>
      </c>
      <c r="B1595" s="10">
        <v>0</v>
      </c>
      <c r="C1595" s="10">
        <v>0</v>
      </c>
      <c r="D1595" s="10">
        <v>0</v>
      </c>
      <c r="E1595" s="10">
        <v>0</v>
      </c>
      <c r="F1595" s="10">
        <v>36.869999999999997</v>
      </c>
      <c r="G1595" s="10">
        <v>35.82</v>
      </c>
      <c r="H1595" s="10">
        <v>43.34</v>
      </c>
      <c r="I1595" s="10">
        <v>0</v>
      </c>
      <c r="J1595" s="10">
        <v>32.979999999999997</v>
      </c>
      <c r="K1595" s="10">
        <v>0</v>
      </c>
      <c r="L1595" s="10">
        <f t="shared" si="113"/>
        <v>149.01</v>
      </c>
    </row>
    <row r="1596" spans="1:12" ht="13" hidden="1" x14ac:dyDescent="0.15">
      <c r="A1596" s="46" t="s">
        <v>96</v>
      </c>
      <c r="B1596" s="10">
        <v>73304.22</v>
      </c>
      <c r="C1596" s="10">
        <v>93639.05</v>
      </c>
      <c r="D1596" s="10">
        <v>128526.01</v>
      </c>
      <c r="E1596" s="10">
        <v>57901.22</v>
      </c>
      <c r="F1596" s="10">
        <v>72433.17</v>
      </c>
      <c r="G1596" s="10">
        <v>41795.629999999997</v>
      </c>
      <c r="H1596" s="10">
        <v>53940.93</v>
      </c>
      <c r="I1596" s="10">
        <v>54535.59</v>
      </c>
      <c r="J1596" s="10">
        <v>61819</v>
      </c>
      <c r="K1596" s="10">
        <v>33595.9</v>
      </c>
      <c r="L1596" s="10">
        <f t="shared" si="113"/>
        <v>671490.72</v>
      </c>
    </row>
    <row r="1597" spans="1:12" ht="13" hidden="1" x14ac:dyDescent="0.15">
      <c r="A1597" s="46" t="s">
        <v>97</v>
      </c>
      <c r="B1597" s="10">
        <v>4647.16</v>
      </c>
      <c r="C1597" s="10">
        <v>0</v>
      </c>
      <c r="D1597" s="10">
        <v>0</v>
      </c>
      <c r="E1597" s="10">
        <v>0</v>
      </c>
      <c r="F1597" s="10">
        <v>0</v>
      </c>
      <c r="G1597" s="10">
        <v>0</v>
      </c>
      <c r="H1597" s="10">
        <v>0</v>
      </c>
      <c r="I1597" s="10">
        <v>0</v>
      </c>
      <c r="J1597" s="10">
        <v>0</v>
      </c>
      <c r="K1597" s="10">
        <v>0</v>
      </c>
      <c r="L1597" s="10">
        <f t="shared" si="113"/>
        <v>4647.16</v>
      </c>
    </row>
    <row r="1598" spans="1:12" ht="13" hidden="1" x14ac:dyDescent="0.15">
      <c r="A1598" s="46" t="s">
        <v>98</v>
      </c>
      <c r="B1598" s="10">
        <v>0</v>
      </c>
      <c r="C1598" s="10">
        <v>1200</v>
      </c>
      <c r="D1598" s="10">
        <v>495</v>
      </c>
      <c r="E1598" s="10">
        <v>0</v>
      </c>
      <c r="F1598" s="10">
        <v>3132.5</v>
      </c>
      <c r="G1598" s="10">
        <v>8898.75</v>
      </c>
      <c r="H1598" s="10">
        <v>4698.75</v>
      </c>
      <c r="I1598" s="10">
        <v>4905.75</v>
      </c>
      <c r="J1598" s="10">
        <v>5510.6</v>
      </c>
      <c r="K1598" s="10">
        <v>5753.33</v>
      </c>
      <c r="L1598" s="10">
        <f t="shared" si="113"/>
        <v>34594.68</v>
      </c>
    </row>
    <row r="1599" spans="1:12" ht="13" hidden="1" x14ac:dyDescent="0.15">
      <c r="A1599" s="46" t="s">
        <v>132</v>
      </c>
      <c r="B1599" s="10">
        <v>5154.1000000000004</v>
      </c>
      <c r="C1599" s="10">
        <v>3573.75</v>
      </c>
      <c r="D1599" s="10">
        <v>4441.6499999999996</v>
      </c>
      <c r="E1599" s="10">
        <v>3620.75</v>
      </c>
      <c r="F1599" s="10">
        <v>2891.75</v>
      </c>
      <c r="G1599" s="10">
        <v>3435.35</v>
      </c>
      <c r="H1599" s="10">
        <v>1712.91</v>
      </c>
      <c r="I1599" s="10">
        <v>899.4</v>
      </c>
      <c r="J1599" s="10">
        <v>730.45</v>
      </c>
      <c r="K1599" s="10">
        <v>209</v>
      </c>
      <c r="L1599" s="10">
        <f t="shared" si="113"/>
        <v>26669.11</v>
      </c>
    </row>
    <row r="1600" spans="1:12" ht="13" hidden="1" x14ac:dyDescent="0.15">
      <c r="A1600" s="46" t="s">
        <v>100</v>
      </c>
      <c r="B1600" s="10">
        <v>0</v>
      </c>
      <c r="C1600" s="10">
        <v>0</v>
      </c>
      <c r="D1600" s="10">
        <v>0</v>
      </c>
      <c r="E1600" s="10">
        <v>0</v>
      </c>
      <c r="F1600" s="10">
        <v>59.93</v>
      </c>
      <c r="G1600" s="10">
        <v>68.239999999999995</v>
      </c>
      <c r="H1600" s="10">
        <v>69.36</v>
      </c>
      <c r="I1600" s="10">
        <v>0</v>
      </c>
      <c r="J1600" s="10">
        <v>0</v>
      </c>
      <c r="K1600" s="10">
        <v>0</v>
      </c>
      <c r="L1600" s="10">
        <f t="shared" si="113"/>
        <v>197.52999999999997</v>
      </c>
    </row>
    <row r="1601" spans="1:12" ht="13" hidden="1" x14ac:dyDescent="0.15">
      <c r="A1601" s="46" t="s">
        <v>101</v>
      </c>
      <c r="B1601" s="10">
        <v>83192.59</v>
      </c>
      <c r="C1601" s="10">
        <v>46825.45</v>
      </c>
      <c r="D1601" s="10">
        <v>64509.07</v>
      </c>
      <c r="E1601" s="10">
        <v>55863.23</v>
      </c>
      <c r="F1601" s="10">
        <v>245586.85</v>
      </c>
      <c r="G1601" s="10">
        <v>242360.48</v>
      </c>
      <c r="H1601" s="10">
        <v>36186.54</v>
      </c>
      <c r="I1601" s="10">
        <v>35224.9</v>
      </c>
      <c r="J1601" s="10">
        <v>39705.39</v>
      </c>
      <c r="K1601" s="10">
        <v>-953.33</v>
      </c>
      <c r="L1601" s="10">
        <f t="shared" si="113"/>
        <v>848501.17000000016</v>
      </c>
    </row>
    <row r="1602" spans="1:12" ht="13" hidden="1" x14ac:dyDescent="0.15">
      <c r="A1602" s="46" t="s">
        <v>171</v>
      </c>
      <c r="B1602" s="10">
        <v>114452.52</v>
      </c>
      <c r="C1602" s="10">
        <v>71819.539999999994</v>
      </c>
      <c r="D1602" s="10">
        <v>124646.69</v>
      </c>
      <c r="E1602" s="10">
        <v>45475.92</v>
      </c>
      <c r="F1602" s="10">
        <v>245924.38</v>
      </c>
      <c r="G1602" s="10">
        <v>108314.11</v>
      </c>
      <c r="H1602" s="10">
        <v>110473.84</v>
      </c>
      <c r="I1602" s="10">
        <v>128026.61</v>
      </c>
      <c r="J1602" s="10">
        <v>298002.81</v>
      </c>
      <c r="K1602" s="10">
        <v>-51094.8</v>
      </c>
      <c r="L1602" s="10">
        <f t="shared" si="113"/>
        <v>1196041.6199999999</v>
      </c>
    </row>
    <row r="1603" spans="1:12" ht="13" hidden="1" x14ac:dyDescent="0.15">
      <c r="A1603" s="46" t="s">
        <v>285</v>
      </c>
      <c r="B1603" s="10">
        <v>0</v>
      </c>
      <c r="C1603" s="10">
        <v>15000</v>
      </c>
      <c r="D1603" s="10">
        <v>0</v>
      </c>
      <c r="E1603" s="10">
        <v>0</v>
      </c>
      <c r="F1603" s="10">
        <v>0</v>
      </c>
      <c r="G1603" s="10">
        <v>17350</v>
      </c>
      <c r="H1603" s="10">
        <v>0</v>
      </c>
      <c r="I1603" s="10">
        <v>0</v>
      </c>
      <c r="J1603" s="10">
        <v>0</v>
      </c>
      <c r="K1603" s="10">
        <v>0</v>
      </c>
      <c r="L1603" s="10">
        <f t="shared" si="113"/>
        <v>32350</v>
      </c>
    </row>
    <row r="1604" spans="1:12" ht="13" hidden="1" x14ac:dyDescent="0.15">
      <c r="A1604" s="46" t="s">
        <v>103</v>
      </c>
      <c r="B1604" s="10">
        <v>1735.5</v>
      </c>
      <c r="C1604" s="10">
        <v>2029.64</v>
      </c>
      <c r="D1604" s="10">
        <v>2018.72</v>
      </c>
      <c r="E1604" s="10">
        <v>2571.4299999999998</v>
      </c>
      <c r="F1604" s="10">
        <v>1656.48</v>
      </c>
      <c r="G1604" s="10">
        <v>4063.34</v>
      </c>
      <c r="H1604" s="10">
        <v>1730.21</v>
      </c>
      <c r="I1604" s="10">
        <v>1955.99</v>
      </c>
      <c r="J1604" s="10">
        <v>2967.87</v>
      </c>
      <c r="K1604" s="10">
        <v>2624.03</v>
      </c>
      <c r="L1604" s="10">
        <f t="shared" si="113"/>
        <v>23353.21</v>
      </c>
    </row>
    <row r="1605" spans="1:12" ht="13" hidden="1" x14ac:dyDescent="0.15">
      <c r="A1605" s="46" t="s">
        <v>104</v>
      </c>
      <c r="B1605" s="10">
        <v>334.95</v>
      </c>
      <c r="C1605" s="10">
        <v>5.23</v>
      </c>
      <c r="D1605" s="10">
        <v>96.88</v>
      </c>
      <c r="E1605" s="10">
        <v>15.27</v>
      </c>
      <c r="F1605" s="10">
        <v>171.07</v>
      </c>
      <c r="G1605" s="10">
        <v>0</v>
      </c>
      <c r="H1605" s="10">
        <v>0</v>
      </c>
      <c r="I1605" s="10">
        <v>97.54</v>
      </c>
      <c r="J1605" s="10">
        <v>75.8</v>
      </c>
      <c r="K1605" s="10">
        <v>0</v>
      </c>
      <c r="L1605" s="10">
        <f t="shared" si="113"/>
        <v>796.7399999999999</v>
      </c>
    </row>
    <row r="1606" spans="1:12" ht="13" hidden="1" x14ac:dyDescent="0.15">
      <c r="A1606" s="46" t="s">
        <v>105</v>
      </c>
      <c r="B1606" s="10">
        <v>7871.44</v>
      </c>
      <c r="C1606" s="10">
        <v>7292.04</v>
      </c>
      <c r="D1606" s="10">
        <v>6831</v>
      </c>
      <c r="E1606" s="10">
        <v>8534.34</v>
      </c>
      <c r="F1606" s="10">
        <v>45976.14</v>
      </c>
      <c r="G1606" s="10">
        <v>66483.91</v>
      </c>
      <c r="H1606" s="10">
        <v>71800.09</v>
      </c>
      <c r="I1606" s="10">
        <v>77967.839999999997</v>
      </c>
      <c r="J1606" s="10">
        <v>77967.839999999997</v>
      </c>
      <c r="K1606" s="10">
        <v>52032.54</v>
      </c>
      <c r="L1606" s="10">
        <f t="shared" si="113"/>
        <v>422757.18</v>
      </c>
    </row>
    <row r="1607" spans="1:12" ht="13" hidden="1" x14ac:dyDescent="0.15">
      <c r="A1607" s="46" t="s">
        <v>107</v>
      </c>
      <c r="B1607" s="10">
        <v>1207.67</v>
      </c>
      <c r="C1607" s="10">
        <v>1156.72</v>
      </c>
      <c r="D1607" s="10">
        <v>1828.9</v>
      </c>
      <c r="E1607" s="10">
        <v>1455.68</v>
      </c>
      <c r="F1607" s="10">
        <v>1384.65</v>
      </c>
      <c r="G1607" s="10">
        <v>1338.15</v>
      </c>
      <c r="H1607" s="10">
        <v>874.47</v>
      </c>
      <c r="I1607" s="10">
        <v>1995.68</v>
      </c>
      <c r="J1607" s="10">
        <v>1570.03</v>
      </c>
      <c r="K1607" s="10">
        <v>648.08000000000004</v>
      </c>
      <c r="L1607" s="10">
        <f t="shared" ref="L1607:L1623" si="114">SUM(B1607:K1607)</f>
        <v>13460.03</v>
      </c>
    </row>
    <row r="1608" spans="1:12" ht="13" hidden="1" x14ac:dyDescent="0.15">
      <c r="A1608" s="46" t="s">
        <v>109</v>
      </c>
      <c r="B1608" s="10">
        <v>58.44</v>
      </c>
      <c r="C1608" s="10">
        <v>0</v>
      </c>
      <c r="D1608" s="10">
        <v>0</v>
      </c>
      <c r="E1608" s="10">
        <v>0</v>
      </c>
      <c r="F1608" s="10">
        <v>2748.49</v>
      </c>
      <c r="G1608" s="10">
        <v>0</v>
      </c>
      <c r="H1608" s="10">
        <v>0</v>
      </c>
      <c r="I1608" s="10">
        <v>111.17</v>
      </c>
      <c r="J1608" s="10">
        <v>1105.49</v>
      </c>
      <c r="K1608" s="10">
        <v>-34.74</v>
      </c>
      <c r="L1608" s="10">
        <f t="shared" si="114"/>
        <v>3988.8500000000004</v>
      </c>
    </row>
    <row r="1609" spans="1:12" ht="13" hidden="1" x14ac:dyDescent="0.15">
      <c r="A1609" s="46" t="s">
        <v>142</v>
      </c>
      <c r="B1609" s="10">
        <v>11847.84</v>
      </c>
      <c r="C1609" s="10">
        <v>258153.98</v>
      </c>
      <c r="D1609" s="10">
        <v>0</v>
      </c>
      <c r="E1609" s="10">
        <v>715.14</v>
      </c>
      <c r="F1609" s="10">
        <v>0</v>
      </c>
      <c r="G1609" s="10">
        <v>0</v>
      </c>
      <c r="H1609" s="10">
        <v>0</v>
      </c>
      <c r="I1609" s="10">
        <v>0</v>
      </c>
      <c r="J1609" s="10">
        <v>0</v>
      </c>
      <c r="K1609" s="10">
        <v>0</v>
      </c>
      <c r="L1609" s="10">
        <f t="shared" si="114"/>
        <v>270716.96000000002</v>
      </c>
    </row>
    <row r="1610" spans="1:12" ht="13" hidden="1" x14ac:dyDescent="0.15">
      <c r="A1610" s="46" t="s">
        <v>117</v>
      </c>
      <c r="B1610" s="10">
        <v>15584.96</v>
      </c>
      <c r="C1610" s="10">
        <v>5533.17</v>
      </c>
      <c r="D1610" s="10">
        <v>8056.91</v>
      </c>
      <c r="E1610" s="10">
        <v>7273</v>
      </c>
      <c r="F1610" s="10">
        <v>5765.43</v>
      </c>
      <c r="G1610" s="10">
        <v>7147.98</v>
      </c>
      <c r="H1610" s="10">
        <v>6218.88</v>
      </c>
      <c r="I1610" s="10">
        <v>-276.57</v>
      </c>
      <c r="J1610" s="10">
        <v>6300.3</v>
      </c>
      <c r="K1610" s="10">
        <v>4195.38</v>
      </c>
      <c r="L1610" s="10">
        <f t="shared" si="114"/>
        <v>65799.44</v>
      </c>
    </row>
    <row r="1611" spans="1:12" ht="13" hidden="1" x14ac:dyDescent="0.15">
      <c r="A1611" s="46" t="s">
        <v>241</v>
      </c>
      <c r="B1611" s="10">
        <v>140794.19</v>
      </c>
      <c r="C1611" s="10">
        <v>125415.98</v>
      </c>
      <c r="D1611" s="10">
        <v>139309.72</v>
      </c>
      <c r="E1611" s="10">
        <v>137039.28</v>
      </c>
      <c r="F1611" s="10">
        <v>-13031.66</v>
      </c>
      <c r="G1611" s="10">
        <v>17529.740000000002</v>
      </c>
      <c r="H1611" s="10">
        <v>11212.92</v>
      </c>
      <c r="I1611" s="10">
        <v>16403.71</v>
      </c>
      <c r="J1611" s="10">
        <v>15694.55</v>
      </c>
      <c r="K1611" s="10">
        <v>21679.14</v>
      </c>
      <c r="L1611" s="10">
        <f t="shared" si="114"/>
        <v>612047.57000000007</v>
      </c>
    </row>
    <row r="1612" spans="1:12" ht="13" hidden="1" x14ac:dyDescent="0.15">
      <c r="A1612" s="46" t="s">
        <v>118</v>
      </c>
      <c r="B1612" s="10">
        <v>0</v>
      </c>
      <c r="C1612" s="10">
        <v>0</v>
      </c>
      <c r="D1612" s="10">
        <v>0</v>
      </c>
      <c r="E1612" s="10">
        <v>0</v>
      </c>
      <c r="F1612" s="10">
        <v>0</v>
      </c>
      <c r="G1612" s="10">
        <v>0</v>
      </c>
      <c r="H1612" s="10">
        <v>0</v>
      </c>
      <c r="I1612" s="10">
        <v>0</v>
      </c>
      <c r="J1612" s="10">
        <v>0</v>
      </c>
      <c r="K1612" s="10">
        <v>76.11</v>
      </c>
      <c r="L1612" s="10">
        <f t="shared" si="114"/>
        <v>76.11</v>
      </c>
    </row>
    <row r="1613" spans="1:12" ht="13" hidden="1" x14ac:dyDescent="0.15">
      <c r="A1613" s="46" t="s">
        <v>119</v>
      </c>
      <c r="B1613" s="10">
        <v>268.44</v>
      </c>
      <c r="C1613" s="10">
        <v>284.85000000000002</v>
      </c>
      <c r="D1613" s="10">
        <v>305.17</v>
      </c>
      <c r="E1613" s="10">
        <v>320.98</v>
      </c>
      <c r="F1613" s="10">
        <v>337.93</v>
      </c>
      <c r="G1613" s="10">
        <v>2.29</v>
      </c>
      <c r="H1613" s="10">
        <v>0</v>
      </c>
      <c r="I1613" s="10">
        <v>0</v>
      </c>
      <c r="J1613" s="10">
        <v>0</v>
      </c>
      <c r="K1613" s="10">
        <v>0</v>
      </c>
      <c r="L1613" s="10">
        <f t="shared" si="114"/>
        <v>1519.66</v>
      </c>
    </row>
    <row r="1614" spans="1:12" ht="13" hidden="1" x14ac:dyDescent="0.15">
      <c r="A1614" s="46" t="s">
        <v>120</v>
      </c>
      <c r="B1614" s="10">
        <v>387.05</v>
      </c>
      <c r="C1614" s="10">
        <v>577.79999999999995</v>
      </c>
      <c r="D1614" s="10">
        <v>2942.64</v>
      </c>
      <c r="E1614" s="10">
        <v>4255.1499999999996</v>
      </c>
      <c r="F1614" s="10">
        <v>3964.14</v>
      </c>
      <c r="G1614" s="10">
        <v>3718.19</v>
      </c>
      <c r="H1614" s="10">
        <v>308.51</v>
      </c>
      <c r="I1614" s="10">
        <v>2287.0500000000002</v>
      </c>
      <c r="J1614" s="10">
        <v>833.29</v>
      </c>
      <c r="K1614" s="10">
        <v>1231.1400000000001</v>
      </c>
      <c r="L1614" s="10">
        <f t="shared" si="114"/>
        <v>20504.96</v>
      </c>
    </row>
    <row r="1615" spans="1:12" ht="13" hidden="1" x14ac:dyDescent="0.15">
      <c r="A1615" s="46" t="s">
        <v>121</v>
      </c>
      <c r="B1615" s="10">
        <v>0</v>
      </c>
      <c r="C1615" s="10">
        <v>-27.46</v>
      </c>
      <c r="D1615" s="10">
        <v>0</v>
      </c>
      <c r="E1615" s="10">
        <v>0</v>
      </c>
      <c r="F1615" s="10">
        <v>0</v>
      </c>
      <c r="G1615" s="10">
        <v>0</v>
      </c>
      <c r="H1615" s="10">
        <v>0</v>
      </c>
      <c r="I1615" s="10">
        <v>0</v>
      </c>
      <c r="J1615" s="10">
        <v>0</v>
      </c>
      <c r="K1615" s="10">
        <v>0</v>
      </c>
      <c r="L1615" s="10">
        <f t="shared" si="114"/>
        <v>-27.46</v>
      </c>
    </row>
    <row r="1616" spans="1:12" ht="13" hidden="1" x14ac:dyDescent="0.15">
      <c r="A1616" s="46" t="s">
        <v>122</v>
      </c>
      <c r="B1616" s="10">
        <v>0</v>
      </c>
      <c r="C1616" s="10">
        <v>-98.61</v>
      </c>
      <c r="D1616" s="10">
        <v>0</v>
      </c>
      <c r="E1616" s="10">
        <v>0</v>
      </c>
      <c r="F1616" s="10">
        <v>0</v>
      </c>
      <c r="G1616" s="10">
        <v>0</v>
      </c>
      <c r="H1616" s="10">
        <v>0</v>
      </c>
      <c r="I1616" s="10">
        <v>0</v>
      </c>
      <c r="J1616" s="10">
        <v>0</v>
      </c>
      <c r="K1616" s="10">
        <v>0</v>
      </c>
      <c r="L1616" s="10">
        <f t="shared" si="114"/>
        <v>-98.61</v>
      </c>
    </row>
    <row r="1617" spans="1:12" ht="13" hidden="1" x14ac:dyDescent="0.15">
      <c r="A1617" s="46" t="s">
        <v>123</v>
      </c>
      <c r="B1617" s="10">
        <v>0</v>
      </c>
      <c r="C1617" s="10">
        <v>0</v>
      </c>
      <c r="D1617" s="10">
        <v>0</v>
      </c>
      <c r="E1617" s="10">
        <v>0</v>
      </c>
      <c r="F1617" s="10">
        <v>0</v>
      </c>
      <c r="G1617" s="10">
        <v>316.7</v>
      </c>
      <c r="H1617" s="10">
        <v>990.07</v>
      </c>
      <c r="I1617" s="10">
        <v>947.43</v>
      </c>
      <c r="J1617" s="10">
        <v>0</v>
      </c>
      <c r="K1617" s="10">
        <v>0</v>
      </c>
      <c r="L1617" s="10">
        <f t="shared" si="114"/>
        <v>2254.1999999999998</v>
      </c>
    </row>
    <row r="1618" spans="1:12" ht="13" hidden="1" x14ac:dyDescent="0.15">
      <c r="A1618" s="46" t="s">
        <v>124</v>
      </c>
      <c r="B1618" s="10">
        <v>0</v>
      </c>
      <c r="C1618" s="10">
        <v>989.54</v>
      </c>
      <c r="D1618" s="10">
        <v>989.54</v>
      </c>
      <c r="E1618" s="10">
        <v>0</v>
      </c>
      <c r="F1618" s="10">
        <v>0</v>
      </c>
      <c r="G1618" s="10">
        <v>0</v>
      </c>
      <c r="H1618" s="10">
        <v>0</v>
      </c>
      <c r="I1618" s="10">
        <v>0</v>
      </c>
      <c r="J1618" s="10">
        <v>0</v>
      </c>
      <c r="K1618" s="10">
        <v>0</v>
      </c>
      <c r="L1618" s="10">
        <f t="shared" si="114"/>
        <v>1979.08</v>
      </c>
    </row>
    <row r="1619" spans="1:12" ht="13" hidden="1" x14ac:dyDescent="0.15">
      <c r="A1619" s="46" t="s">
        <v>125</v>
      </c>
      <c r="B1619" s="10">
        <v>0</v>
      </c>
      <c r="C1619" s="10">
        <v>0</v>
      </c>
      <c r="D1619" s="10">
        <v>0</v>
      </c>
      <c r="E1619" s="10">
        <v>0</v>
      </c>
      <c r="F1619" s="10">
        <v>0</v>
      </c>
      <c r="G1619" s="10">
        <v>0</v>
      </c>
      <c r="H1619" s="10">
        <v>0</v>
      </c>
      <c r="I1619" s="10">
        <v>0</v>
      </c>
      <c r="J1619" s="10">
        <v>0</v>
      </c>
      <c r="K1619" s="10">
        <v>8111.99</v>
      </c>
      <c r="L1619" s="10">
        <f t="shared" si="114"/>
        <v>8111.99</v>
      </c>
    </row>
    <row r="1620" spans="1:12" ht="13" hidden="1" x14ac:dyDescent="0.15">
      <c r="A1620" s="46" t="s">
        <v>126</v>
      </c>
      <c r="B1620" s="10">
        <v>66388.86</v>
      </c>
      <c r="C1620" s="10">
        <v>71569.78</v>
      </c>
      <c r="D1620" s="10">
        <v>49752.43</v>
      </c>
      <c r="E1620" s="10">
        <v>15875.02</v>
      </c>
      <c r="F1620" s="10">
        <v>13074.4</v>
      </c>
      <c r="G1620" s="10">
        <v>8179</v>
      </c>
      <c r="H1620" s="10">
        <v>7455.69</v>
      </c>
      <c r="I1620" s="10">
        <v>4005.23</v>
      </c>
      <c r="J1620" s="10">
        <v>8783.0300000000007</v>
      </c>
      <c r="K1620" s="10">
        <v>3987.43</v>
      </c>
      <c r="L1620" s="10">
        <f t="shared" si="114"/>
        <v>249070.87</v>
      </c>
    </row>
    <row r="1621" spans="1:12" ht="13" hidden="1" x14ac:dyDescent="0.15">
      <c r="A1621" s="46" t="s">
        <v>127</v>
      </c>
      <c r="B1621" s="10">
        <v>17701.349999999999</v>
      </c>
      <c r="C1621" s="10">
        <v>20091.14</v>
      </c>
      <c r="D1621" s="10">
        <v>22767.18</v>
      </c>
      <c r="E1621" s="10">
        <v>26026.35</v>
      </c>
      <c r="F1621" s="10">
        <v>27088.94</v>
      </c>
      <c r="G1621" s="10">
        <v>22235.56</v>
      </c>
      <c r="H1621" s="10">
        <v>18198.97</v>
      </c>
      <c r="I1621" s="10">
        <v>26707.66</v>
      </c>
      <c r="J1621" s="10">
        <v>30653.37</v>
      </c>
      <c r="K1621" s="10">
        <v>21109.74</v>
      </c>
      <c r="L1621" s="10">
        <f t="shared" si="114"/>
        <v>232580.25999999998</v>
      </c>
    </row>
    <row r="1622" spans="1:12" ht="13" hidden="1" x14ac:dyDescent="0.15">
      <c r="A1622" s="46" t="s">
        <v>128</v>
      </c>
      <c r="B1622" s="10">
        <v>2729.21</v>
      </c>
      <c r="C1622" s="10">
        <v>0</v>
      </c>
      <c r="D1622" s="10">
        <v>0</v>
      </c>
      <c r="E1622" s="10">
        <v>0</v>
      </c>
      <c r="F1622" s="10">
        <v>0</v>
      </c>
      <c r="G1622" s="10">
        <v>0</v>
      </c>
      <c r="H1622" s="10">
        <v>0</v>
      </c>
      <c r="I1622" s="10">
        <v>0</v>
      </c>
      <c r="J1622" s="10">
        <v>0</v>
      </c>
      <c r="K1622" s="10">
        <v>0</v>
      </c>
      <c r="L1622" s="10">
        <f t="shared" si="114"/>
        <v>2729.21</v>
      </c>
    </row>
    <row r="1623" spans="1:12" ht="13" hidden="1" x14ac:dyDescent="0.15">
      <c r="A1623" s="46" t="s">
        <v>129</v>
      </c>
      <c r="B1623" s="10">
        <v>0</v>
      </c>
      <c r="C1623" s="10">
        <v>0</v>
      </c>
      <c r="D1623" s="10">
        <v>18695.62</v>
      </c>
      <c r="E1623" s="10">
        <v>48016.49</v>
      </c>
      <c r="F1623" s="10">
        <v>39605.120000000003</v>
      </c>
      <c r="G1623" s="10">
        <v>51236.1</v>
      </c>
      <c r="H1623" s="10">
        <v>41356.22</v>
      </c>
      <c r="I1623" s="10">
        <v>49669.5</v>
      </c>
      <c r="J1623" s="10">
        <v>55651.12</v>
      </c>
      <c r="K1623" s="10">
        <v>42560.42</v>
      </c>
      <c r="L1623" s="10">
        <f t="shared" si="114"/>
        <v>346790.59</v>
      </c>
    </row>
    <row r="1624" spans="1:12" ht="13" hidden="1" x14ac:dyDescent="0.15">
      <c r="A1624" s="47" t="s">
        <v>298</v>
      </c>
      <c r="B1624" s="16">
        <f t="shared" ref="B1624:L1624" si="115">SUM(B1575:B1623)</f>
        <v>1212304.93</v>
      </c>
      <c r="C1624" s="16">
        <f t="shared" si="115"/>
        <v>1324824.6099999999</v>
      </c>
      <c r="D1624" s="16">
        <f t="shared" si="115"/>
        <v>1194876.1000000001</v>
      </c>
      <c r="E1624" s="16">
        <f t="shared" si="115"/>
        <v>1089219.1700000004</v>
      </c>
      <c r="F1624" s="16">
        <f t="shared" si="115"/>
        <v>1428680.4000000001</v>
      </c>
      <c r="G1624" s="16">
        <f t="shared" si="115"/>
        <v>1292192.0399999998</v>
      </c>
      <c r="H1624" s="16">
        <f t="shared" si="115"/>
        <v>1016534.2299999999</v>
      </c>
      <c r="I1624" s="16">
        <f t="shared" si="115"/>
        <v>993177.07000000041</v>
      </c>
      <c r="J1624" s="16">
        <f t="shared" si="115"/>
        <v>1218370.2100000002</v>
      </c>
      <c r="K1624" s="16">
        <f t="shared" si="115"/>
        <v>478026.88</v>
      </c>
      <c r="L1624" s="16">
        <f t="shared" si="115"/>
        <v>11248205.640000001</v>
      </c>
    </row>
    <row r="1625" spans="1:12" ht="13" hidden="1" x14ac:dyDescent="0.15">
      <c r="A1625" s="45" t="s">
        <v>299</v>
      </c>
      <c r="B1625" s="7"/>
      <c r="C1625" s="7"/>
      <c r="D1625" s="7"/>
      <c r="E1625" s="7"/>
      <c r="F1625" s="7"/>
      <c r="G1625" s="7"/>
      <c r="H1625" s="7"/>
      <c r="I1625" s="7"/>
      <c r="J1625" s="7"/>
      <c r="K1625" s="7"/>
      <c r="L1625" s="7"/>
    </row>
    <row r="1626" spans="1:12" ht="13" hidden="1" x14ac:dyDescent="0.15">
      <c r="A1626" s="46" t="s">
        <v>71</v>
      </c>
      <c r="B1626" s="10">
        <v>0</v>
      </c>
      <c r="C1626" s="10">
        <v>0</v>
      </c>
      <c r="D1626" s="10">
        <v>29531.96</v>
      </c>
      <c r="E1626" s="10">
        <v>73672.69</v>
      </c>
      <c r="F1626" s="10">
        <v>75016.17</v>
      </c>
      <c r="G1626" s="10">
        <v>74955.47</v>
      </c>
      <c r="H1626" s="10">
        <v>75034.820000000007</v>
      </c>
      <c r="I1626" s="10">
        <v>76828.41</v>
      </c>
      <c r="J1626" s="10">
        <v>59037</v>
      </c>
      <c r="K1626" s="10">
        <v>27225.63</v>
      </c>
      <c r="L1626" s="10">
        <f t="shared" ref="L1626:L1663" si="116">SUM(B1626:K1626)</f>
        <v>491302.15</v>
      </c>
    </row>
    <row r="1627" spans="1:12" ht="13" hidden="1" x14ac:dyDescent="0.15">
      <c r="A1627" s="46" t="s">
        <v>72</v>
      </c>
      <c r="B1627" s="10">
        <v>0</v>
      </c>
      <c r="C1627" s="10">
        <v>0</v>
      </c>
      <c r="D1627" s="10">
        <v>0</v>
      </c>
      <c r="E1627" s="10">
        <v>291.38</v>
      </c>
      <c r="F1627" s="10">
        <v>0</v>
      </c>
      <c r="G1627" s="10">
        <v>0</v>
      </c>
      <c r="H1627" s="10">
        <v>0</v>
      </c>
      <c r="I1627" s="10">
        <v>23.62</v>
      </c>
      <c r="J1627" s="10">
        <v>0</v>
      </c>
      <c r="K1627" s="10">
        <v>0</v>
      </c>
      <c r="L1627" s="10">
        <f t="shared" si="116"/>
        <v>315</v>
      </c>
    </row>
    <row r="1628" spans="1:12" ht="13" hidden="1" x14ac:dyDescent="0.15">
      <c r="A1628" s="46" t="s">
        <v>73</v>
      </c>
      <c r="B1628" s="10">
        <v>0</v>
      </c>
      <c r="C1628" s="10">
        <v>0</v>
      </c>
      <c r="D1628" s="10">
        <v>1565.79</v>
      </c>
      <c r="E1628" s="10">
        <v>3415.48</v>
      </c>
      <c r="F1628" s="10">
        <v>3683.93</v>
      </c>
      <c r="G1628" s="10">
        <v>3290.7</v>
      </c>
      <c r="H1628" s="10">
        <v>-4273.05</v>
      </c>
      <c r="I1628" s="10">
        <v>3925.45</v>
      </c>
      <c r="J1628" s="10">
        <v>1367.03</v>
      </c>
      <c r="K1628" s="10">
        <v>-2638.67</v>
      </c>
      <c r="L1628" s="10">
        <f t="shared" si="116"/>
        <v>10336.660000000002</v>
      </c>
    </row>
    <row r="1629" spans="1:12" ht="13" hidden="1" x14ac:dyDescent="0.15">
      <c r="A1629" s="46" t="s">
        <v>74</v>
      </c>
      <c r="B1629" s="10">
        <v>0</v>
      </c>
      <c r="C1629" s="10">
        <v>0</v>
      </c>
      <c r="D1629" s="10">
        <v>4177.38</v>
      </c>
      <c r="E1629" s="10">
        <v>11799.29</v>
      </c>
      <c r="F1629" s="10">
        <v>12075.13</v>
      </c>
      <c r="G1629" s="10">
        <v>11309.27</v>
      </c>
      <c r="H1629" s="10">
        <v>9812.4699999999993</v>
      </c>
      <c r="I1629" s="10">
        <v>9523.7000000000007</v>
      </c>
      <c r="J1629" s="10">
        <v>5451.09</v>
      </c>
      <c r="K1629" s="10">
        <v>6</v>
      </c>
      <c r="L1629" s="10">
        <f t="shared" si="116"/>
        <v>64154.33</v>
      </c>
    </row>
    <row r="1630" spans="1:12" ht="13" hidden="1" x14ac:dyDescent="0.15">
      <c r="A1630" s="46" t="s">
        <v>76</v>
      </c>
      <c r="B1630" s="10">
        <v>0</v>
      </c>
      <c r="C1630" s="10">
        <v>0</v>
      </c>
      <c r="D1630" s="10">
        <v>0</v>
      </c>
      <c r="E1630" s="10">
        <v>0</v>
      </c>
      <c r="F1630" s="10">
        <v>0</v>
      </c>
      <c r="G1630" s="10">
        <v>0</v>
      </c>
      <c r="H1630" s="10">
        <v>0</v>
      </c>
      <c r="I1630" s="10">
        <v>0</v>
      </c>
      <c r="J1630" s="10">
        <v>5384.62</v>
      </c>
      <c r="K1630" s="10">
        <v>0</v>
      </c>
      <c r="L1630" s="10">
        <f t="shared" si="116"/>
        <v>5384.62</v>
      </c>
    </row>
    <row r="1631" spans="1:12" ht="13" hidden="1" x14ac:dyDescent="0.15">
      <c r="A1631" s="46" t="s">
        <v>77</v>
      </c>
      <c r="B1631" s="10">
        <v>0</v>
      </c>
      <c r="C1631" s="10">
        <v>0</v>
      </c>
      <c r="D1631" s="10">
        <v>3024</v>
      </c>
      <c r="E1631" s="10">
        <v>0</v>
      </c>
      <c r="F1631" s="10">
        <v>0</v>
      </c>
      <c r="G1631" s="10">
        <v>0</v>
      </c>
      <c r="H1631" s="10">
        <v>1624</v>
      </c>
      <c r="I1631" s="10">
        <v>0</v>
      </c>
      <c r="J1631" s="10">
        <v>0</v>
      </c>
      <c r="K1631" s="10">
        <v>0</v>
      </c>
      <c r="L1631" s="10">
        <f t="shared" si="116"/>
        <v>4648</v>
      </c>
    </row>
    <row r="1632" spans="1:12" ht="13" hidden="1" x14ac:dyDescent="0.15">
      <c r="A1632" s="46" t="s">
        <v>81</v>
      </c>
      <c r="B1632" s="10">
        <v>0</v>
      </c>
      <c r="C1632" s="10">
        <v>0</v>
      </c>
      <c r="D1632" s="10">
        <v>777.02</v>
      </c>
      <c r="E1632" s="10">
        <v>1175.46</v>
      </c>
      <c r="F1632" s="10">
        <v>1542.99</v>
      </c>
      <c r="G1632" s="10">
        <v>2158.17</v>
      </c>
      <c r="H1632" s="10">
        <v>2361.4899999999998</v>
      </c>
      <c r="I1632" s="10">
        <v>2373.16</v>
      </c>
      <c r="J1632" s="10">
        <v>2047.93</v>
      </c>
      <c r="K1632" s="10">
        <v>824</v>
      </c>
      <c r="L1632" s="10">
        <f t="shared" si="116"/>
        <v>13260.220000000001</v>
      </c>
    </row>
    <row r="1633" spans="1:12" ht="13" hidden="1" x14ac:dyDescent="0.15">
      <c r="A1633" s="46" t="s">
        <v>82</v>
      </c>
      <c r="B1633" s="10">
        <v>0</v>
      </c>
      <c r="C1633" s="10">
        <v>0</v>
      </c>
      <c r="D1633" s="10">
        <v>1375.19</v>
      </c>
      <c r="E1633" s="10">
        <v>13069.26</v>
      </c>
      <c r="F1633" s="10">
        <v>12671.33</v>
      </c>
      <c r="G1633" s="10">
        <v>13206.68</v>
      </c>
      <c r="H1633" s="10">
        <v>11845.09</v>
      </c>
      <c r="I1633" s="10">
        <v>22351.21</v>
      </c>
      <c r="J1633" s="10">
        <v>10483.290000000001</v>
      </c>
      <c r="K1633" s="10">
        <v>4188.46</v>
      </c>
      <c r="L1633" s="10">
        <f t="shared" si="116"/>
        <v>89190.510000000024</v>
      </c>
    </row>
    <row r="1634" spans="1:12" ht="13" hidden="1" x14ac:dyDescent="0.15">
      <c r="A1634" s="46" t="s">
        <v>83</v>
      </c>
      <c r="B1634" s="10">
        <v>0</v>
      </c>
      <c r="C1634" s="10">
        <v>0</v>
      </c>
      <c r="D1634" s="10">
        <v>9860.16</v>
      </c>
      <c r="E1634" s="10">
        <v>6861.18</v>
      </c>
      <c r="F1634" s="10">
        <v>8346.57</v>
      </c>
      <c r="G1634" s="10">
        <v>6902.59</v>
      </c>
      <c r="H1634" s="10">
        <v>6836.78</v>
      </c>
      <c r="I1634" s="10">
        <v>5731.78</v>
      </c>
      <c r="J1634" s="10">
        <v>8194.66</v>
      </c>
      <c r="K1634" s="10">
        <v>2905.28</v>
      </c>
      <c r="L1634" s="10">
        <f t="shared" si="116"/>
        <v>55639</v>
      </c>
    </row>
    <row r="1635" spans="1:12" ht="13" hidden="1" x14ac:dyDescent="0.15">
      <c r="A1635" s="46" t="s">
        <v>84</v>
      </c>
      <c r="B1635" s="10">
        <v>0</v>
      </c>
      <c r="C1635" s="10">
        <v>0</v>
      </c>
      <c r="D1635" s="10">
        <v>9.24</v>
      </c>
      <c r="E1635" s="10">
        <v>81.03</v>
      </c>
      <c r="F1635" s="10">
        <v>78.260000000000005</v>
      </c>
      <c r="G1635" s="10">
        <v>85.08</v>
      </c>
      <c r="H1635" s="10">
        <v>86.2</v>
      </c>
      <c r="I1635" s="10">
        <v>78.8</v>
      </c>
      <c r="J1635" s="10">
        <v>62.02</v>
      </c>
      <c r="K1635" s="10">
        <v>49.28</v>
      </c>
      <c r="L1635" s="10">
        <f t="shared" si="116"/>
        <v>529.91</v>
      </c>
    </row>
    <row r="1636" spans="1:12" ht="13" hidden="1" x14ac:dyDescent="0.15">
      <c r="A1636" s="46" t="s">
        <v>90</v>
      </c>
      <c r="B1636" s="10">
        <v>0</v>
      </c>
      <c r="C1636" s="10">
        <v>0</v>
      </c>
      <c r="D1636" s="10">
        <v>0</v>
      </c>
      <c r="E1636" s="10">
        <v>0</v>
      </c>
      <c r="F1636" s="10">
        <v>614.4</v>
      </c>
      <c r="G1636" s="10">
        <v>3100.43</v>
      </c>
      <c r="H1636" s="10">
        <v>-2960</v>
      </c>
      <c r="I1636" s="10">
        <v>807.18</v>
      </c>
      <c r="J1636" s="10">
        <v>0</v>
      </c>
      <c r="K1636" s="10">
        <v>216.3</v>
      </c>
      <c r="L1636" s="10">
        <f t="shared" si="116"/>
        <v>1778.3099999999997</v>
      </c>
    </row>
    <row r="1637" spans="1:12" ht="13" hidden="1" x14ac:dyDescent="0.15">
      <c r="A1637" s="46" t="s">
        <v>91</v>
      </c>
      <c r="B1637" s="10">
        <v>0</v>
      </c>
      <c r="C1637" s="10">
        <v>0</v>
      </c>
      <c r="D1637" s="10">
        <v>0</v>
      </c>
      <c r="E1637" s="10">
        <v>0</v>
      </c>
      <c r="F1637" s="10">
        <v>0</v>
      </c>
      <c r="G1637" s="10">
        <v>0</v>
      </c>
      <c r="H1637" s="10">
        <v>0</v>
      </c>
      <c r="I1637" s="10">
        <v>1388.3</v>
      </c>
      <c r="J1637" s="10">
        <v>-222.75</v>
      </c>
      <c r="K1637" s="10">
        <v>51.65</v>
      </c>
      <c r="L1637" s="10">
        <f t="shared" si="116"/>
        <v>1217.2</v>
      </c>
    </row>
    <row r="1638" spans="1:12" ht="13" hidden="1" x14ac:dyDescent="0.15">
      <c r="A1638" s="46" t="s">
        <v>92</v>
      </c>
      <c r="B1638" s="10">
        <v>0</v>
      </c>
      <c r="C1638" s="10">
        <v>0</v>
      </c>
      <c r="D1638" s="10">
        <v>0</v>
      </c>
      <c r="E1638" s="10">
        <v>0</v>
      </c>
      <c r="F1638" s="10">
        <v>0</v>
      </c>
      <c r="G1638" s="10">
        <v>0</v>
      </c>
      <c r="H1638" s="10">
        <v>2549.7399999999998</v>
      </c>
      <c r="I1638" s="10">
        <v>7414.18</v>
      </c>
      <c r="J1638" s="10">
        <v>3677.78</v>
      </c>
      <c r="K1638" s="10">
        <v>0</v>
      </c>
      <c r="L1638" s="10">
        <f t="shared" si="116"/>
        <v>13641.7</v>
      </c>
    </row>
    <row r="1639" spans="1:12" ht="13" hidden="1" x14ac:dyDescent="0.15">
      <c r="A1639" s="46" t="s">
        <v>93</v>
      </c>
      <c r="B1639" s="10">
        <v>0</v>
      </c>
      <c r="C1639" s="10">
        <v>0</v>
      </c>
      <c r="D1639" s="10">
        <v>0</v>
      </c>
      <c r="E1639" s="10">
        <v>0</v>
      </c>
      <c r="F1639" s="10">
        <v>0</v>
      </c>
      <c r="G1639" s="10">
        <v>0</v>
      </c>
      <c r="H1639" s="10">
        <v>0</v>
      </c>
      <c r="I1639" s="10">
        <v>909.18</v>
      </c>
      <c r="J1639" s="10">
        <v>0</v>
      </c>
      <c r="K1639" s="10">
        <v>0</v>
      </c>
      <c r="L1639" s="10">
        <f t="shared" si="116"/>
        <v>909.18</v>
      </c>
    </row>
    <row r="1640" spans="1:12" ht="13" hidden="1" x14ac:dyDescent="0.15">
      <c r="A1640" s="46" t="s">
        <v>95</v>
      </c>
      <c r="B1640" s="10">
        <v>0</v>
      </c>
      <c r="C1640" s="10">
        <v>0</v>
      </c>
      <c r="D1640" s="10">
        <v>0</v>
      </c>
      <c r="E1640" s="10">
        <v>0</v>
      </c>
      <c r="F1640" s="10">
        <v>0</v>
      </c>
      <c r="G1640" s="10">
        <v>0</v>
      </c>
      <c r="H1640" s="10">
        <v>0</v>
      </c>
      <c r="I1640" s="10">
        <v>13.54</v>
      </c>
      <c r="J1640" s="10">
        <v>0</v>
      </c>
      <c r="K1640" s="10">
        <v>0</v>
      </c>
      <c r="L1640" s="10">
        <f t="shared" si="116"/>
        <v>13.54</v>
      </c>
    </row>
    <row r="1641" spans="1:12" ht="13" hidden="1" x14ac:dyDescent="0.15">
      <c r="A1641" s="46" t="s">
        <v>132</v>
      </c>
      <c r="B1641" s="10">
        <v>0</v>
      </c>
      <c r="C1641" s="10">
        <v>0</v>
      </c>
      <c r="D1641" s="10">
        <v>0</v>
      </c>
      <c r="E1641" s="10">
        <v>0</v>
      </c>
      <c r="F1641" s="10">
        <v>466.27</v>
      </c>
      <c r="G1641" s="10">
        <v>463.77</v>
      </c>
      <c r="H1641" s="10">
        <v>440.23</v>
      </c>
      <c r="I1641" s="10">
        <v>62.21</v>
      </c>
      <c r="J1641" s="10">
        <v>0</v>
      </c>
      <c r="K1641" s="10">
        <v>0</v>
      </c>
      <c r="L1641" s="10">
        <f t="shared" si="116"/>
        <v>1432.48</v>
      </c>
    </row>
    <row r="1642" spans="1:12" ht="13" hidden="1" x14ac:dyDescent="0.15">
      <c r="A1642" s="46" t="s">
        <v>100</v>
      </c>
      <c r="B1642" s="10">
        <v>0</v>
      </c>
      <c r="C1642" s="10">
        <v>0</v>
      </c>
      <c r="D1642" s="10">
        <v>0</v>
      </c>
      <c r="E1642" s="10">
        <v>187.73</v>
      </c>
      <c r="F1642" s="10">
        <v>0</v>
      </c>
      <c r="G1642" s="10">
        <v>2862.38</v>
      </c>
      <c r="H1642" s="10">
        <v>1509.29</v>
      </c>
      <c r="I1642" s="10">
        <v>0</v>
      </c>
      <c r="J1642" s="10">
        <v>545.96</v>
      </c>
      <c r="K1642" s="10">
        <v>1159.98</v>
      </c>
      <c r="L1642" s="10">
        <f t="shared" si="116"/>
        <v>6265.34</v>
      </c>
    </row>
    <row r="1643" spans="1:12" ht="13" hidden="1" x14ac:dyDescent="0.15">
      <c r="A1643" s="46" t="s">
        <v>101</v>
      </c>
      <c r="B1643" s="10">
        <v>0</v>
      </c>
      <c r="C1643" s="10">
        <v>0</v>
      </c>
      <c r="D1643" s="10">
        <v>0</v>
      </c>
      <c r="E1643" s="10">
        <v>0</v>
      </c>
      <c r="F1643" s="10">
        <v>0</v>
      </c>
      <c r="G1643" s="10">
        <v>444.34</v>
      </c>
      <c r="H1643" s="10">
        <v>534.34</v>
      </c>
      <c r="I1643" s="10">
        <v>20181.07</v>
      </c>
      <c r="J1643" s="10">
        <v>484.35</v>
      </c>
      <c r="K1643" s="10">
        <v>-9712.42</v>
      </c>
      <c r="L1643" s="10">
        <f t="shared" si="116"/>
        <v>11931.679999999998</v>
      </c>
    </row>
    <row r="1644" spans="1:12" ht="13" hidden="1" x14ac:dyDescent="0.15">
      <c r="A1644" s="46" t="s">
        <v>171</v>
      </c>
      <c r="B1644" s="10">
        <v>0</v>
      </c>
      <c r="C1644" s="10">
        <v>0</v>
      </c>
      <c r="D1644" s="10">
        <v>0</v>
      </c>
      <c r="E1644" s="10">
        <v>0</v>
      </c>
      <c r="F1644" s="10">
        <v>7.5</v>
      </c>
      <c r="G1644" s="10">
        <v>0</v>
      </c>
      <c r="H1644" s="10">
        <v>196.19</v>
      </c>
      <c r="I1644" s="10">
        <v>976.77</v>
      </c>
      <c r="J1644" s="10">
        <v>544.77</v>
      </c>
      <c r="K1644" s="10">
        <v>363.18</v>
      </c>
      <c r="L1644" s="10">
        <f t="shared" si="116"/>
        <v>2088.41</v>
      </c>
    </row>
    <row r="1645" spans="1:12" ht="13" hidden="1" x14ac:dyDescent="0.15">
      <c r="A1645" s="46" t="s">
        <v>102</v>
      </c>
      <c r="B1645" s="10">
        <v>0</v>
      </c>
      <c r="C1645" s="10">
        <v>0</v>
      </c>
      <c r="D1645" s="10">
        <v>550146.38</v>
      </c>
      <c r="E1645" s="10">
        <v>1458668.93</v>
      </c>
      <c r="F1645" s="10">
        <v>878811.17</v>
      </c>
      <c r="G1645" s="10">
        <v>1100572.72</v>
      </c>
      <c r="H1645" s="10">
        <v>1037731.16</v>
      </c>
      <c r="I1645" s="10">
        <v>1288689.1000000001</v>
      </c>
      <c r="J1645" s="10">
        <v>1372097.26</v>
      </c>
      <c r="K1645" s="10">
        <v>1393650.25</v>
      </c>
      <c r="L1645" s="10">
        <f t="shared" si="116"/>
        <v>9080366.9700000007</v>
      </c>
    </row>
    <row r="1646" spans="1:12" ht="13" hidden="1" x14ac:dyDescent="0.15">
      <c r="A1646" s="46" t="s">
        <v>103</v>
      </c>
      <c r="B1646" s="10">
        <v>0</v>
      </c>
      <c r="C1646" s="10">
        <v>0</v>
      </c>
      <c r="D1646" s="10">
        <v>70.62</v>
      </c>
      <c r="E1646" s="10">
        <v>1924.62</v>
      </c>
      <c r="F1646" s="10">
        <v>770.69</v>
      </c>
      <c r="G1646" s="10">
        <v>5996.41</v>
      </c>
      <c r="H1646" s="10">
        <v>6419.45</v>
      </c>
      <c r="I1646" s="10">
        <v>8090.17</v>
      </c>
      <c r="J1646" s="10">
        <v>5567.98</v>
      </c>
      <c r="K1646" s="10">
        <v>3494.51</v>
      </c>
      <c r="L1646" s="10">
        <f t="shared" si="116"/>
        <v>32334.449999999997</v>
      </c>
    </row>
    <row r="1647" spans="1:12" ht="13" hidden="1" x14ac:dyDescent="0.15">
      <c r="A1647" s="46" t="s">
        <v>104</v>
      </c>
      <c r="B1647" s="10">
        <v>0</v>
      </c>
      <c r="C1647" s="10">
        <v>0</v>
      </c>
      <c r="D1647" s="10">
        <v>5803.31</v>
      </c>
      <c r="E1647" s="10">
        <v>7151.36</v>
      </c>
      <c r="F1647" s="10">
        <v>7952.02</v>
      </c>
      <c r="G1647" s="10">
        <v>100830.91</v>
      </c>
      <c r="H1647" s="10">
        <v>93926.79</v>
      </c>
      <c r="I1647" s="10">
        <v>102392.13</v>
      </c>
      <c r="J1647" s="10">
        <v>86918.36</v>
      </c>
      <c r="K1647" s="10">
        <v>88495.97</v>
      </c>
      <c r="L1647" s="10">
        <f t="shared" si="116"/>
        <v>493470.85</v>
      </c>
    </row>
    <row r="1648" spans="1:12" ht="13" hidden="1" x14ac:dyDescent="0.15">
      <c r="A1648" s="46" t="s">
        <v>106</v>
      </c>
      <c r="B1648" s="10">
        <v>0</v>
      </c>
      <c r="C1648" s="10">
        <v>0</v>
      </c>
      <c r="D1648" s="10">
        <v>19696.22</v>
      </c>
      <c r="E1648" s="10">
        <v>71044.05</v>
      </c>
      <c r="F1648" s="10">
        <v>60075.22</v>
      </c>
      <c r="G1648" s="10">
        <v>241715.56</v>
      </c>
      <c r="H1648" s="10">
        <v>284875.3</v>
      </c>
      <c r="I1648" s="10">
        <v>323481.39</v>
      </c>
      <c r="J1648" s="10">
        <v>315841.88</v>
      </c>
      <c r="K1648" s="10">
        <v>456738.72</v>
      </c>
      <c r="L1648" s="10">
        <f t="shared" si="116"/>
        <v>1773468.34</v>
      </c>
    </row>
    <row r="1649" spans="1:12" ht="13" hidden="1" x14ac:dyDescent="0.15">
      <c r="A1649" s="46" t="s">
        <v>107</v>
      </c>
      <c r="B1649" s="10">
        <v>0</v>
      </c>
      <c r="C1649" s="10">
        <v>0</v>
      </c>
      <c r="D1649" s="10">
        <v>0</v>
      </c>
      <c r="E1649" s="10">
        <v>0</v>
      </c>
      <c r="F1649" s="10">
        <v>0</v>
      </c>
      <c r="G1649" s="10">
        <v>3432.62</v>
      </c>
      <c r="H1649" s="10">
        <v>18209.32</v>
      </c>
      <c r="I1649" s="10">
        <v>27599.18</v>
      </c>
      <c r="J1649" s="10">
        <v>27296.14</v>
      </c>
      <c r="K1649" s="10">
        <v>22915.56</v>
      </c>
      <c r="L1649" s="10">
        <f t="shared" si="116"/>
        <v>99452.819999999992</v>
      </c>
    </row>
    <row r="1650" spans="1:12" ht="13" hidden="1" x14ac:dyDescent="0.15">
      <c r="A1650" s="46" t="s">
        <v>244</v>
      </c>
      <c r="B1650" s="10">
        <v>0</v>
      </c>
      <c r="C1650" s="10">
        <v>0</v>
      </c>
      <c r="D1650" s="10">
        <v>0</v>
      </c>
      <c r="E1650" s="10">
        <v>0</v>
      </c>
      <c r="F1650" s="10">
        <v>0</v>
      </c>
      <c r="G1650" s="10">
        <v>0</v>
      </c>
      <c r="H1650" s="10">
        <v>0</v>
      </c>
      <c r="I1650" s="10">
        <v>0</v>
      </c>
      <c r="J1650" s="10">
        <v>0</v>
      </c>
      <c r="K1650" s="10">
        <v>1390.59</v>
      </c>
      <c r="L1650" s="10">
        <f t="shared" si="116"/>
        <v>1390.59</v>
      </c>
    </row>
    <row r="1651" spans="1:12" ht="13" hidden="1" x14ac:dyDescent="0.15">
      <c r="A1651" s="46" t="s">
        <v>108</v>
      </c>
      <c r="B1651" s="10">
        <v>0</v>
      </c>
      <c r="C1651" s="10">
        <v>0</v>
      </c>
      <c r="D1651" s="10">
        <v>27000.97</v>
      </c>
      <c r="E1651" s="10">
        <v>286107.23</v>
      </c>
      <c r="F1651" s="10">
        <v>204160.94</v>
      </c>
      <c r="G1651" s="10">
        <v>120364.48</v>
      </c>
      <c r="H1651" s="10">
        <v>90214.07</v>
      </c>
      <c r="I1651" s="10">
        <v>105099.2</v>
      </c>
      <c r="J1651" s="10">
        <v>60412.05</v>
      </c>
      <c r="K1651" s="10">
        <v>83473.03</v>
      </c>
      <c r="L1651" s="10">
        <f t="shared" si="116"/>
        <v>976831.97</v>
      </c>
    </row>
    <row r="1652" spans="1:12" ht="13" hidden="1" x14ac:dyDescent="0.15">
      <c r="A1652" s="46" t="s">
        <v>133</v>
      </c>
      <c r="B1652" s="10">
        <v>0</v>
      </c>
      <c r="C1652" s="10">
        <v>0</v>
      </c>
      <c r="D1652" s="10">
        <v>20374.07</v>
      </c>
      <c r="E1652" s="10">
        <v>36283.629999999997</v>
      </c>
      <c r="F1652" s="10">
        <v>33254.080000000002</v>
      </c>
      <c r="G1652" s="10">
        <v>34068.080000000002</v>
      </c>
      <c r="H1652" s="10">
        <v>35550.019999999997</v>
      </c>
      <c r="I1652" s="10">
        <v>29839.59</v>
      </c>
      <c r="J1652" s="10">
        <v>20779.47</v>
      </c>
      <c r="K1652" s="10">
        <v>28159.53</v>
      </c>
      <c r="L1652" s="10">
        <f t="shared" si="116"/>
        <v>238308.47</v>
      </c>
    </row>
    <row r="1653" spans="1:12" ht="13" hidden="1" x14ac:dyDescent="0.15">
      <c r="A1653" s="46" t="s">
        <v>109</v>
      </c>
      <c r="B1653" s="10">
        <v>0</v>
      </c>
      <c r="C1653" s="10">
        <v>0</v>
      </c>
      <c r="D1653" s="10">
        <v>0</v>
      </c>
      <c r="E1653" s="10">
        <v>286.02999999999997</v>
      </c>
      <c r="F1653" s="10">
        <v>54773.66</v>
      </c>
      <c r="G1653" s="10">
        <v>-14250.4</v>
      </c>
      <c r="H1653" s="10">
        <v>5583.64</v>
      </c>
      <c r="I1653" s="10">
        <v>2890.29</v>
      </c>
      <c r="J1653" s="10">
        <v>4907.87</v>
      </c>
      <c r="K1653" s="10">
        <v>673.06</v>
      </c>
      <c r="L1653" s="10">
        <f t="shared" si="116"/>
        <v>54864.15</v>
      </c>
    </row>
    <row r="1654" spans="1:12" ht="13" hidden="1" x14ac:dyDescent="0.15">
      <c r="A1654" s="46" t="s">
        <v>300</v>
      </c>
      <c r="B1654" s="10">
        <v>0</v>
      </c>
      <c r="C1654" s="10">
        <v>0</v>
      </c>
      <c r="D1654" s="10">
        <v>0</v>
      </c>
      <c r="E1654" s="10">
        <v>0</v>
      </c>
      <c r="F1654" s="10">
        <v>0</v>
      </c>
      <c r="G1654" s="10">
        <v>22399.79</v>
      </c>
      <c r="H1654" s="10">
        <v>4592.8</v>
      </c>
      <c r="I1654" s="10">
        <v>577.78</v>
      </c>
      <c r="J1654" s="10">
        <v>3197.93</v>
      </c>
      <c r="K1654" s="10">
        <v>148.32</v>
      </c>
      <c r="L1654" s="10">
        <f t="shared" si="116"/>
        <v>30916.62</v>
      </c>
    </row>
    <row r="1655" spans="1:12" ht="13" hidden="1" x14ac:dyDescent="0.15">
      <c r="A1655" s="46" t="s">
        <v>110</v>
      </c>
      <c r="B1655" s="10">
        <v>0</v>
      </c>
      <c r="C1655" s="10">
        <v>0</v>
      </c>
      <c r="D1655" s="10">
        <v>0</v>
      </c>
      <c r="E1655" s="10">
        <v>0</v>
      </c>
      <c r="F1655" s="10">
        <v>9883.73</v>
      </c>
      <c r="G1655" s="10">
        <v>16997.37</v>
      </c>
      <c r="H1655" s="10">
        <v>8182.6</v>
      </c>
      <c r="I1655" s="10">
        <v>4098.84</v>
      </c>
      <c r="J1655" s="10">
        <v>9048.4</v>
      </c>
      <c r="K1655" s="10">
        <v>9779.11</v>
      </c>
      <c r="L1655" s="10">
        <f t="shared" si="116"/>
        <v>57990.049999999996</v>
      </c>
    </row>
    <row r="1656" spans="1:12" ht="13" hidden="1" x14ac:dyDescent="0.15">
      <c r="A1656" s="46" t="s">
        <v>142</v>
      </c>
      <c r="B1656" s="10">
        <v>0</v>
      </c>
      <c r="C1656" s="10">
        <v>0</v>
      </c>
      <c r="D1656" s="10">
        <v>0</v>
      </c>
      <c r="E1656" s="10">
        <v>35.64</v>
      </c>
      <c r="F1656" s="10">
        <v>0</v>
      </c>
      <c r="G1656" s="10">
        <v>0</v>
      </c>
      <c r="H1656" s="10">
        <v>0</v>
      </c>
      <c r="I1656" s="10">
        <v>0</v>
      </c>
      <c r="J1656" s="10">
        <v>35.22</v>
      </c>
      <c r="K1656" s="10">
        <v>0</v>
      </c>
      <c r="L1656" s="10">
        <f t="shared" si="116"/>
        <v>70.86</v>
      </c>
    </row>
    <row r="1657" spans="1:12" ht="13" hidden="1" x14ac:dyDescent="0.15">
      <c r="A1657" s="46" t="s">
        <v>143</v>
      </c>
      <c r="B1657" s="10">
        <v>0</v>
      </c>
      <c r="C1657" s="10">
        <v>0</v>
      </c>
      <c r="D1657" s="10">
        <v>0</v>
      </c>
      <c r="E1657" s="10">
        <v>0</v>
      </c>
      <c r="F1657" s="10">
        <v>5812.16</v>
      </c>
      <c r="G1657" s="10">
        <v>68169.039999999994</v>
      </c>
      <c r="H1657" s="10">
        <v>99227.82</v>
      </c>
      <c r="I1657" s="10">
        <v>172058.62</v>
      </c>
      <c r="J1657" s="10">
        <v>110071</v>
      </c>
      <c r="K1657" s="10">
        <v>117505.91</v>
      </c>
      <c r="L1657" s="10">
        <f t="shared" si="116"/>
        <v>572844.55000000005</v>
      </c>
    </row>
    <row r="1658" spans="1:12" ht="13" hidden="1" x14ac:dyDescent="0.15">
      <c r="A1658" s="46" t="s">
        <v>117</v>
      </c>
      <c r="B1658" s="10">
        <v>0</v>
      </c>
      <c r="C1658" s="10">
        <v>0</v>
      </c>
      <c r="D1658" s="10">
        <v>0</v>
      </c>
      <c r="E1658" s="10">
        <v>31.28</v>
      </c>
      <c r="F1658" s="10">
        <v>0</v>
      </c>
      <c r="G1658" s="10">
        <v>0</v>
      </c>
      <c r="H1658" s="10">
        <v>65</v>
      </c>
      <c r="I1658" s="10">
        <v>1900.75</v>
      </c>
      <c r="J1658" s="10">
        <v>0</v>
      </c>
      <c r="K1658" s="10">
        <v>0</v>
      </c>
      <c r="L1658" s="10">
        <f t="shared" si="116"/>
        <v>1997.03</v>
      </c>
    </row>
    <row r="1659" spans="1:12" ht="13" hidden="1" x14ac:dyDescent="0.15">
      <c r="A1659" s="46" t="s">
        <v>239</v>
      </c>
      <c r="B1659" s="10">
        <v>0</v>
      </c>
      <c r="C1659" s="10">
        <v>0</v>
      </c>
      <c r="D1659" s="10">
        <v>0</v>
      </c>
      <c r="E1659" s="10">
        <v>0</v>
      </c>
      <c r="F1659" s="10">
        <v>0</v>
      </c>
      <c r="G1659" s="10">
        <v>17423.509999999998</v>
      </c>
      <c r="H1659" s="10">
        <v>25059.19</v>
      </c>
      <c r="I1659" s="10">
        <v>-48222.17</v>
      </c>
      <c r="J1659" s="10">
        <v>0</v>
      </c>
      <c r="K1659" s="10">
        <v>0</v>
      </c>
      <c r="L1659" s="10">
        <f t="shared" si="116"/>
        <v>-5739.4700000000012</v>
      </c>
    </row>
    <row r="1660" spans="1:12" ht="13" hidden="1" x14ac:dyDescent="0.15">
      <c r="A1660" s="46" t="s">
        <v>120</v>
      </c>
      <c r="B1660" s="10">
        <v>0</v>
      </c>
      <c r="C1660" s="10">
        <v>0</v>
      </c>
      <c r="D1660" s="10">
        <v>0</v>
      </c>
      <c r="E1660" s="10">
        <v>0</v>
      </c>
      <c r="F1660" s="10">
        <v>0</v>
      </c>
      <c r="G1660" s="10">
        <v>0</v>
      </c>
      <c r="H1660" s="10">
        <v>0</v>
      </c>
      <c r="I1660" s="10">
        <v>436</v>
      </c>
      <c r="J1660" s="10">
        <v>0</v>
      </c>
      <c r="K1660" s="10">
        <v>42.06</v>
      </c>
      <c r="L1660" s="10">
        <f t="shared" si="116"/>
        <v>478.06</v>
      </c>
    </row>
    <row r="1661" spans="1:12" ht="13" hidden="1" x14ac:dyDescent="0.15">
      <c r="A1661" s="46" t="s">
        <v>126</v>
      </c>
      <c r="B1661" s="10">
        <v>0</v>
      </c>
      <c r="C1661" s="10">
        <v>0</v>
      </c>
      <c r="D1661" s="10">
        <v>497.47</v>
      </c>
      <c r="E1661" s="10">
        <v>4588.88</v>
      </c>
      <c r="F1661" s="10">
        <v>3906.3</v>
      </c>
      <c r="G1661" s="10">
        <v>1927.27</v>
      </c>
      <c r="H1661" s="10">
        <v>2242.48</v>
      </c>
      <c r="I1661" s="10">
        <v>1803.13</v>
      </c>
      <c r="J1661" s="10">
        <v>2112.65</v>
      </c>
      <c r="K1661" s="10">
        <v>448.6</v>
      </c>
      <c r="L1661" s="10">
        <f t="shared" si="116"/>
        <v>17526.780000000002</v>
      </c>
    </row>
    <row r="1662" spans="1:12" ht="13" hidden="1" x14ac:dyDescent="0.15">
      <c r="A1662" s="46" t="s">
        <v>129</v>
      </c>
      <c r="B1662" s="10">
        <v>0</v>
      </c>
      <c r="C1662" s="10">
        <v>0</v>
      </c>
      <c r="D1662" s="10">
        <v>0</v>
      </c>
      <c r="E1662" s="10">
        <v>0</v>
      </c>
      <c r="F1662" s="10">
        <v>0</v>
      </c>
      <c r="G1662" s="10">
        <v>0</v>
      </c>
      <c r="H1662" s="10">
        <v>0</v>
      </c>
      <c r="I1662" s="10">
        <v>0</v>
      </c>
      <c r="J1662" s="10">
        <v>0</v>
      </c>
      <c r="K1662" s="10">
        <v>-3730.85</v>
      </c>
      <c r="L1662" s="10">
        <f t="shared" si="116"/>
        <v>-3730.85</v>
      </c>
    </row>
    <row r="1663" spans="1:12" ht="13" hidden="1" x14ac:dyDescent="0.15">
      <c r="A1663" s="46" t="s">
        <v>301</v>
      </c>
      <c r="B1663" s="10">
        <v>0</v>
      </c>
      <c r="C1663" s="10">
        <v>0</v>
      </c>
      <c r="D1663" s="10">
        <v>-674061.74</v>
      </c>
      <c r="E1663" s="10">
        <v>-2121326.15</v>
      </c>
      <c r="F1663" s="10">
        <v>-1911047.67</v>
      </c>
      <c r="G1663" s="10">
        <v>-2408372.29</v>
      </c>
      <c r="H1663" s="10">
        <v>-2441521.1800000002</v>
      </c>
      <c r="I1663" s="10">
        <v>-2647923.2200000002</v>
      </c>
      <c r="J1663" s="10">
        <v>-2738822.82</v>
      </c>
      <c r="K1663" s="10">
        <v>-2095119.77</v>
      </c>
      <c r="L1663" s="10">
        <f t="shared" si="116"/>
        <v>-17038194.84</v>
      </c>
    </row>
    <row r="1664" spans="1:12" ht="13" hidden="1" x14ac:dyDescent="0.15">
      <c r="A1664" s="47" t="s">
        <v>302</v>
      </c>
      <c r="B1664" s="16">
        <f t="shared" ref="B1664:L1664" si="117">SUM(B1626:B1663)</f>
        <v>0</v>
      </c>
      <c r="C1664" s="16">
        <f t="shared" si="117"/>
        <v>0</v>
      </c>
      <c r="D1664" s="16">
        <f t="shared" si="117"/>
        <v>-151.96000000007916</v>
      </c>
      <c r="E1664" s="16">
        <f t="shared" si="117"/>
        <v>-144651</v>
      </c>
      <c r="F1664" s="16">
        <f t="shared" si="117"/>
        <v>-537145.15000000014</v>
      </c>
      <c r="G1664" s="16">
        <f t="shared" si="117"/>
        <v>-569946.04999999958</v>
      </c>
      <c r="H1664" s="16">
        <f t="shared" si="117"/>
        <v>-624043.94999999995</v>
      </c>
      <c r="I1664" s="16">
        <f t="shared" si="117"/>
        <v>-474600.66000000015</v>
      </c>
      <c r="J1664" s="16">
        <f t="shared" si="117"/>
        <v>-623478.86000000034</v>
      </c>
      <c r="K1664" s="16">
        <f t="shared" si="117"/>
        <v>132703.27000000002</v>
      </c>
      <c r="L1664" s="16">
        <f t="shared" si="117"/>
        <v>-2841314.3599999994</v>
      </c>
    </row>
    <row r="1665" spans="1:12" ht="13" hidden="1" x14ac:dyDescent="0.15">
      <c r="A1665" s="45" t="s">
        <v>303</v>
      </c>
      <c r="B1665" s="7"/>
      <c r="C1665" s="7"/>
      <c r="D1665" s="7"/>
      <c r="E1665" s="7"/>
      <c r="F1665" s="7"/>
      <c r="G1665" s="7"/>
      <c r="H1665" s="7"/>
      <c r="I1665" s="7"/>
      <c r="J1665" s="7"/>
      <c r="K1665" s="7"/>
      <c r="L1665" s="7"/>
    </row>
    <row r="1666" spans="1:12" ht="13" hidden="1" x14ac:dyDescent="0.15">
      <c r="A1666" s="46" t="s">
        <v>71</v>
      </c>
      <c r="B1666" s="10">
        <v>260474.78</v>
      </c>
      <c r="C1666" s="10">
        <v>259844.8</v>
      </c>
      <c r="D1666" s="10">
        <v>234291.01</v>
      </c>
      <c r="E1666" s="10">
        <v>236561.92000000001</v>
      </c>
      <c r="F1666" s="10">
        <v>246878.49</v>
      </c>
      <c r="G1666" s="10">
        <v>262826.21000000002</v>
      </c>
      <c r="H1666" s="10">
        <v>336599.05</v>
      </c>
      <c r="I1666" s="10">
        <v>318033.18</v>
      </c>
      <c r="J1666" s="10">
        <v>295423.73</v>
      </c>
      <c r="K1666" s="10">
        <v>211843.98</v>
      </c>
      <c r="L1666" s="10">
        <f t="shared" ref="L1666:L1697" si="118">SUM(B1666:K1666)</f>
        <v>2662777.15</v>
      </c>
    </row>
    <row r="1667" spans="1:12" ht="13" hidden="1" x14ac:dyDescent="0.15">
      <c r="A1667" s="46" t="s">
        <v>73</v>
      </c>
      <c r="B1667" s="10">
        <v>8048.19</v>
      </c>
      <c r="C1667" s="10">
        <v>695.49</v>
      </c>
      <c r="D1667" s="10">
        <v>5830.39</v>
      </c>
      <c r="E1667" s="10">
        <v>3010.91</v>
      </c>
      <c r="F1667" s="10">
        <v>6934.38</v>
      </c>
      <c r="G1667" s="10">
        <v>13130</v>
      </c>
      <c r="H1667" s="10">
        <v>8343.19</v>
      </c>
      <c r="I1667" s="10">
        <v>8022.78</v>
      </c>
      <c r="J1667" s="10">
        <v>8175.63</v>
      </c>
      <c r="K1667" s="10">
        <v>-33330.699999999997</v>
      </c>
      <c r="L1667" s="10">
        <f t="shared" si="118"/>
        <v>28860.260000000002</v>
      </c>
    </row>
    <row r="1668" spans="1:12" ht="13" hidden="1" x14ac:dyDescent="0.15">
      <c r="A1668" s="46" t="s">
        <v>74</v>
      </c>
      <c r="B1668" s="10">
        <v>26707.97</v>
      </c>
      <c r="C1668" s="10">
        <v>60309.97</v>
      </c>
      <c r="D1668" s="10">
        <v>22487.54</v>
      </c>
      <c r="E1668" s="10">
        <v>24423.22</v>
      </c>
      <c r="F1668" s="10">
        <v>28820.03</v>
      </c>
      <c r="G1668" s="10">
        <v>25926.32</v>
      </c>
      <c r="H1668" s="10">
        <v>30385.51</v>
      </c>
      <c r="I1668" s="10">
        <v>25679.919999999998</v>
      </c>
      <c r="J1668" s="10">
        <v>35278.959999999999</v>
      </c>
      <c r="K1668" s="10">
        <v>246.85</v>
      </c>
      <c r="L1668" s="10">
        <f t="shared" si="118"/>
        <v>280266.29000000004</v>
      </c>
    </row>
    <row r="1669" spans="1:12" ht="13" hidden="1" x14ac:dyDescent="0.15">
      <c r="A1669" s="46" t="s">
        <v>76</v>
      </c>
      <c r="B1669" s="10">
        <v>5451.93</v>
      </c>
      <c r="C1669" s="10">
        <v>0</v>
      </c>
      <c r="D1669" s="10">
        <v>12980.76</v>
      </c>
      <c r="E1669" s="10">
        <v>0</v>
      </c>
      <c r="F1669" s="10">
        <v>0</v>
      </c>
      <c r="G1669" s="10">
        <v>0</v>
      </c>
      <c r="H1669" s="10">
        <v>0</v>
      </c>
      <c r="I1669" s="10">
        <v>0</v>
      </c>
      <c r="J1669" s="10">
        <v>0</v>
      </c>
      <c r="K1669" s="10">
        <v>0</v>
      </c>
      <c r="L1669" s="10">
        <f t="shared" si="118"/>
        <v>18432.690000000002</v>
      </c>
    </row>
    <row r="1670" spans="1:12" ht="13" hidden="1" x14ac:dyDescent="0.15">
      <c r="A1670" s="46" t="s">
        <v>77</v>
      </c>
      <c r="B1670" s="10">
        <v>0</v>
      </c>
      <c r="C1670" s="10">
        <v>8053.92</v>
      </c>
      <c r="D1670" s="10">
        <v>1313.82</v>
      </c>
      <c r="E1670" s="10">
        <v>746.64</v>
      </c>
      <c r="F1670" s="10">
        <v>383.08</v>
      </c>
      <c r="G1670" s="10">
        <v>0</v>
      </c>
      <c r="H1670" s="10">
        <v>0</v>
      </c>
      <c r="I1670" s="10">
        <v>0</v>
      </c>
      <c r="J1670" s="10">
        <v>9036.18</v>
      </c>
      <c r="K1670" s="10">
        <v>4925.76</v>
      </c>
      <c r="L1670" s="10">
        <f t="shared" si="118"/>
        <v>24459.4</v>
      </c>
    </row>
    <row r="1671" spans="1:12" ht="13" hidden="1" x14ac:dyDescent="0.15">
      <c r="A1671" s="46" t="s">
        <v>81</v>
      </c>
      <c r="B1671" s="10">
        <v>0</v>
      </c>
      <c r="C1671" s="10">
        <v>6024.77</v>
      </c>
      <c r="D1671" s="10">
        <v>5462.78</v>
      </c>
      <c r="E1671" s="10">
        <v>4310.62</v>
      </c>
      <c r="F1671" s="10">
        <v>5096.2</v>
      </c>
      <c r="G1671" s="10">
        <v>5290.32</v>
      </c>
      <c r="H1671" s="10">
        <v>5480.04</v>
      </c>
      <c r="I1671" s="10">
        <v>5424.45</v>
      </c>
      <c r="J1671" s="10">
        <v>5597.83</v>
      </c>
      <c r="K1671" s="10">
        <v>4033.25</v>
      </c>
      <c r="L1671" s="10">
        <f t="shared" si="118"/>
        <v>46720.26</v>
      </c>
    </row>
    <row r="1672" spans="1:12" ht="13" hidden="1" x14ac:dyDescent="0.15">
      <c r="A1672" s="46" t="s">
        <v>82</v>
      </c>
      <c r="B1672" s="10">
        <v>25137.040000000001</v>
      </c>
      <c r="C1672" s="10">
        <v>22819.759999999998</v>
      </c>
      <c r="D1672" s="10">
        <v>22326.31</v>
      </c>
      <c r="E1672" s="10">
        <v>22744.400000000001</v>
      </c>
      <c r="F1672" s="10">
        <v>19486.419999999998</v>
      </c>
      <c r="G1672" s="10">
        <v>32504.02</v>
      </c>
      <c r="H1672" s="10">
        <v>23639.96</v>
      </c>
      <c r="I1672" s="10">
        <v>25678.19</v>
      </c>
      <c r="J1672" s="10">
        <v>25092.91</v>
      </c>
      <c r="K1672" s="10">
        <v>-4422.17</v>
      </c>
      <c r="L1672" s="10">
        <f t="shared" si="118"/>
        <v>215006.84</v>
      </c>
    </row>
    <row r="1673" spans="1:12" ht="13" hidden="1" x14ac:dyDescent="0.15">
      <c r="A1673" s="46" t="s">
        <v>83</v>
      </c>
      <c r="B1673" s="10">
        <v>22994.19</v>
      </c>
      <c r="C1673" s="10">
        <v>25821.47</v>
      </c>
      <c r="D1673" s="10">
        <v>15565.7</v>
      </c>
      <c r="E1673" s="10">
        <v>16141.63</v>
      </c>
      <c r="F1673" s="10">
        <v>20477.689999999999</v>
      </c>
      <c r="G1673" s="10">
        <v>19651.68</v>
      </c>
      <c r="H1673" s="10">
        <v>24625.32</v>
      </c>
      <c r="I1673" s="10">
        <v>17087.240000000002</v>
      </c>
      <c r="J1673" s="10">
        <v>23912.67</v>
      </c>
      <c r="K1673" s="10">
        <v>15362.33</v>
      </c>
      <c r="L1673" s="10">
        <f t="shared" si="118"/>
        <v>201639.92</v>
      </c>
    </row>
    <row r="1674" spans="1:12" ht="13" hidden="1" x14ac:dyDescent="0.15">
      <c r="A1674" s="46" t="s">
        <v>84</v>
      </c>
      <c r="B1674" s="10">
        <v>121.69</v>
      </c>
      <c r="C1674" s="10">
        <v>139.63</v>
      </c>
      <c r="D1674" s="10">
        <v>130.13</v>
      </c>
      <c r="E1674" s="10">
        <v>135.05000000000001</v>
      </c>
      <c r="F1674" s="10">
        <v>130.41</v>
      </c>
      <c r="G1674" s="10">
        <v>151.31</v>
      </c>
      <c r="H1674" s="10">
        <v>172.39</v>
      </c>
      <c r="I1674" s="10">
        <v>148.82</v>
      </c>
      <c r="J1674" s="10">
        <v>133.43</v>
      </c>
      <c r="K1674" s="10">
        <v>123.2</v>
      </c>
      <c r="L1674" s="10">
        <f t="shared" si="118"/>
        <v>1386.0600000000002</v>
      </c>
    </row>
    <row r="1675" spans="1:12" ht="13" hidden="1" x14ac:dyDescent="0.15">
      <c r="A1675" s="46" t="s">
        <v>90</v>
      </c>
      <c r="B1675" s="10">
        <v>79.58</v>
      </c>
      <c r="C1675" s="10">
        <v>36.89</v>
      </c>
      <c r="D1675" s="10">
        <v>7846.61</v>
      </c>
      <c r="E1675" s="10">
        <v>-4071.38</v>
      </c>
      <c r="F1675" s="10">
        <v>3455.67</v>
      </c>
      <c r="G1675" s="10">
        <v>2271.5300000000002</v>
      </c>
      <c r="H1675" s="10">
        <v>3548.17</v>
      </c>
      <c r="I1675" s="10">
        <v>635.1</v>
      </c>
      <c r="J1675" s="10">
        <v>1712.97</v>
      </c>
      <c r="K1675" s="10">
        <v>125.74</v>
      </c>
      <c r="L1675" s="10">
        <f t="shared" si="118"/>
        <v>15640.88</v>
      </c>
    </row>
    <row r="1676" spans="1:12" ht="13" hidden="1" x14ac:dyDescent="0.15">
      <c r="A1676" s="46" t="s">
        <v>91</v>
      </c>
      <c r="B1676" s="10">
        <v>208.36</v>
      </c>
      <c r="C1676" s="10">
        <v>105.25</v>
      </c>
      <c r="D1676" s="10">
        <v>150</v>
      </c>
      <c r="E1676" s="10">
        <v>624.17999999999995</v>
      </c>
      <c r="F1676" s="10">
        <v>461.29</v>
      </c>
      <c r="G1676" s="10">
        <v>786.43</v>
      </c>
      <c r="H1676" s="10">
        <v>316.35000000000002</v>
      </c>
      <c r="I1676" s="10">
        <v>398.3</v>
      </c>
      <c r="J1676" s="10">
        <v>35.51</v>
      </c>
      <c r="K1676" s="10">
        <v>564.33000000000004</v>
      </c>
      <c r="L1676" s="10">
        <f t="shared" si="118"/>
        <v>3650</v>
      </c>
    </row>
    <row r="1677" spans="1:12" ht="13" hidden="1" x14ac:dyDescent="0.15">
      <c r="A1677" s="46" t="s">
        <v>93</v>
      </c>
      <c r="B1677" s="10">
        <v>556.66999999999996</v>
      </c>
      <c r="C1677" s="10">
        <v>0</v>
      </c>
      <c r="D1677" s="10">
        <v>0</v>
      </c>
      <c r="E1677" s="10">
        <v>2749.25</v>
      </c>
      <c r="F1677" s="10">
        <v>5419.76</v>
      </c>
      <c r="G1677" s="10">
        <v>4951.62</v>
      </c>
      <c r="H1677" s="10">
        <v>2971.8</v>
      </c>
      <c r="I1677" s="10">
        <v>5645.87</v>
      </c>
      <c r="J1677" s="10">
        <v>1298.99</v>
      </c>
      <c r="K1677" s="10">
        <v>3184.81</v>
      </c>
      <c r="L1677" s="10">
        <f t="shared" si="118"/>
        <v>26778.77</v>
      </c>
    </row>
    <row r="1678" spans="1:12" ht="13" hidden="1" x14ac:dyDescent="0.15">
      <c r="A1678" s="46" t="s">
        <v>94</v>
      </c>
      <c r="B1678" s="10">
        <v>0</v>
      </c>
      <c r="C1678" s="10">
        <v>0</v>
      </c>
      <c r="D1678" s="10">
        <v>0</v>
      </c>
      <c r="E1678" s="10">
        <v>0</v>
      </c>
      <c r="F1678" s="10">
        <v>0</v>
      </c>
      <c r="G1678" s="10">
        <v>164.89</v>
      </c>
      <c r="H1678" s="10">
        <v>268.76</v>
      </c>
      <c r="I1678" s="10">
        <v>0</v>
      </c>
      <c r="J1678" s="10">
        <v>0</v>
      </c>
      <c r="K1678" s="10">
        <v>0</v>
      </c>
      <c r="L1678" s="10">
        <f t="shared" si="118"/>
        <v>433.65</v>
      </c>
    </row>
    <row r="1679" spans="1:12" ht="13" hidden="1" x14ac:dyDescent="0.15">
      <c r="A1679" s="46" t="s">
        <v>97</v>
      </c>
      <c r="B1679" s="10">
        <v>155</v>
      </c>
      <c r="C1679" s="10">
        <v>780</v>
      </c>
      <c r="D1679" s="10">
        <v>0</v>
      </c>
      <c r="E1679" s="10">
        <v>0</v>
      </c>
      <c r="F1679" s="10">
        <v>666.92</v>
      </c>
      <c r="G1679" s="10">
        <v>0</v>
      </c>
      <c r="H1679" s="10">
        <v>0</v>
      </c>
      <c r="I1679" s="10">
        <v>0</v>
      </c>
      <c r="J1679" s="10">
        <v>0</v>
      </c>
      <c r="K1679" s="10">
        <v>0</v>
      </c>
      <c r="L1679" s="10">
        <f t="shared" si="118"/>
        <v>1601.92</v>
      </c>
    </row>
    <row r="1680" spans="1:12" ht="13" hidden="1" x14ac:dyDescent="0.15">
      <c r="A1680" s="46" t="s">
        <v>98</v>
      </c>
      <c r="B1680" s="10">
        <v>0</v>
      </c>
      <c r="C1680" s="10">
        <v>0</v>
      </c>
      <c r="D1680" s="10">
        <v>200.78</v>
      </c>
      <c r="E1680" s="10">
        <v>0</v>
      </c>
      <c r="F1680" s="10">
        <v>0</v>
      </c>
      <c r="G1680" s="10">
        <v>0</v>
      </c>
      <c r="H1680" s="10">
        <v>0</v>
      </c>
      <c r="I1680" s="10">
        <v>0</v>
      </c>
      <c r="J1680" s="10">
        <v>0</v>
      </c>
      <c r="K1680" s="10">
        <v>0</v>
      </c>
      <c r="L1680" s="10">
        <f t="shared" si="118"/>
        <v>200.78</v>
      </c>
    </row>
    <row r="1681" spans="1:12" ht="13" hidden="1" x14ac:dyDescent="0.15">
      <c r="A1681" s="46" t="s">
        <v>99</v>
      </c>
      <c r="B1681" s="10">
        <v>0</v>
      </c>
      <c r="C1681" s="10">
        <v>0</v>
      </c>
      <c r="D1681" s="10">
        <v>0</v>
      </c>
      <c r="E1681" s="10">
        <v>0</v>
      </c>
      <c r="F1681" s="10">
        <v>0</v>
      </c>
      <c r="G1681" s="10">
        <v>0</v>
      </c>
      <c r="H1681" s="10">
        <v>2998.5</v>
      </c>
      <c r="I1681" s="10">
        <v>0</v>
      </c>
      <c r="J1681" s="10">
        <v>0</v>
      </c>
      <c r="K1681" s="10">
        <v>0</v>
      </c>
      <c r="L1681" s="10">
        <f t="shared" si="118"/>
        <v>2998.5</v>
      </c>
    </row>
    <row r="1682" spans="1:12" ht="13" hidden="1" x14ac:dyDescent="0.15">
      <c r="A1682" s="46" t="s">
        <v>101</v>
      </c>
      <c r="B1682" s="10">
        <v>23292.69</v>
      </c>
      <c r="C1682" s="10">
        <v>-1536.42</v>
      </c>
      <c r="D1682" s="10">
        <v>0</v>
      </c>
      <c r="E1682" s="10">
        <v>0</v>
      </c>
      <c r="F1682" s="10">
        <v>0</v>
      </c>
      <c r="G1682" s="10">
        <v>0</v>
      </c>
      <c r="H1682" s="10">
        <v>0</v>
      </c>
      <c r="I1682" s="10">
        <v>0</v>
      </c>
      <c r="J1682" s="10">
        <v>0</v>
      </c>
      <c r="K1682" s="10">
        <v>0</v>
      </c>
      <c r="L1682" s="10">
        <f t="shared" si="118"/>
        <v>21756.269999999997</v>
      </c>
    </row>
    <row r="1683" spans="1:12" ht="13" hidden="1" x14ac:dyDescent="0.15">
      <c r="A1683" s="46" t="s">
        <v>105</v>
      </c>
      <c r="B1683" s="10">
        <v>9325.02</v>
      </c>
      <c r="C1683" s="10">
        <v>7686.12</v>
      </c>
      <c r="D1683" s="10">
        <v>0</v>
      </c>
      <c r="E1683" s="10">
        <v>0</v>
      </c>
      <c r="F1683" s="10">
        <v>0</v>
      </c>
      <c r="G1683" s="10">
        <v>32000.01</v>
      </c>
      <c r="H1683" s="10">
        <v>32000.02</v>
      </c>
      <c r="I1683" s="10">
        <v>38982.51</v>
      </c>
      <c r="J1683" s="10">
        <v>38982.51</v>
      </c>
      <c r="K1683" s="10">
        <v>25988.3</v>
      </c>
      <c r="L1683" s="10">
        <f t="shared" si="118"/>
        <v>184964.49</v>
      </c>
    </row>
    <row r="1684" spans="1:12" ht="13" hidden="1" x14ac:dyDescent="0.15">
      <c r="A1684" s="46" t="s">
        <v>110</v>
      </c>
      <c r="B1684" s="10">
        <v>442.23</v>
      </c>
      <c r="C1684" s="10">
        <v>0</v>
      </c>
      <c r="D1684" s="10">
        <v>0</v>
      </c>
      <c r="E1684" s="10">
        <v>0</v>
      </c>
      <c r="F1684" s="10">
        <v>1045364</v>
      </c>
      <c r="G1684" s="10">
        <v>0</v>
      </c>
      <c r="H1684" s="10">
        <v>9765.16</v>
      </c>
      <c r="I1684" s="10">
        <v>0</v>
      </c>
      <c r="J1684" s="10">
        <v>0</v>
      </c>
      <c r="K1684" s="10">
        <v>0</v>
      </c>
      <c r="L1684" s="10">
        <f t="shared" si="118"/>
        <v>1055571.3899999999</v>
      </c>
    </row>
    <row r="1685" spans="1:12" ht="13" hidden="1" x14ac:dyDescent="0.15">
      <c r="A1685" s="46" t="s">
        <v>115</v>
      </c>
      <c r="B1685" s="10">
        <v>0</v>
      </c>
      <c r="C1685" s="10">
        <v>0</v>
      </c>
      <c r="D1685" s="10">
        <v>-250</v>
      </c>
      <c r="E1685" s="10">
        <v>0</v>
      </c>
      <c r="F1685" s="10">
        <v>0</v>
      </c>
      <c r="G1685" s="10">
        <v>0</v>
      </c>
      <c r="H1685" s="10">
        <v>0</v>
      </c>
      <c r="I1685" s="10">
        <v>0</v>
      </c>
      <c r="J1685" s="10">
        <v>0</v>
      </c>
      <c r="K1685" s="10">
        <v>0</v>
      </c>
      <c r="L1685" s="10">
        <f t="shared" si="118"/>
        <v>-250</v>
      </c>
    </row>
    <row r="1686" spans="1:12" ht="13" hidden="1" x14ac:dyDescent="0.15">
      <c r="A1686" s="46" t="s">
        <v>117</v>
      </c>
      <c r="B1686" s="10">
        <v>196.37</v>
      </c>
      <c r="C1686" s="10">
        <v>0</v>
      </c>
      <c r="D1686" s="10">
        <v>0</v>
      </c>
      <c r="E1686" s="10">
        <v>0</v>
      </c>
      <c r="F1686" s="10">
        <v>0</v>
      </c>
      <c r="G1686" s="10">
        <v>0</v>
      </c>
      <c r="H1686" s="10">
        <v>0</v>
      </c>
      <c r="I1686" s="10">
        <v>1082.47</v>
      </c>
      <c r="J1686" s="10">
        <v>-1082.47</v>
      </c>
      <c r="K1686" s="10">
        <v>0</v>
      </c>
      <c r="L1686" s="10">
        <f t="shared" si="118"/>
        <v>196.37000000000012</v>
      </c>
    </row>
    <row r="1687" spans="1:12" ht="13" hidden="1" x14ac:dyDescent="0.15">
      <c r="A1687" s="46" t="s">
        <v>120</v>
      </c>
      <c r="B1687" s="10">
        <v>0</v>
      </c>
      <c r="C1687" s="10">
        <v>0</v>
      </c>
      <c r="D1687" s="10">
        <v>0</v>
      </c>
      <c r="E1687" s="10">
        <v>0</v>
      </c>
      <c r="F1687" s="10">
        <v>0</v>
      </c>
      <c r="G1687" s="10">
        <v>396.94</v>
      </c>
      <c r="H1687" s="10">
        <v>345.08</v>
      </c>
      <c r="I1687" s="10">
        <v>150.94999999999999</v>
      </c>
      <c r="J1687" s="10">
        <v>1352.63</v>
      </c>
      <c r="K1687" s="10">
        <v>0</v>
      </c>
      <c r="L1687" s="10">
        <f t="shared" si="118"/>
        <v>2245.6000000000004</v>
      </c>
    </row>
    <row r="1688" spans="1:12" ht="13" hidden="1" x14ac:dyDescent="0.15">
      <c r="A1688" s="46" t="s">
        <v>121</v>
      </c>
      <c r="B1688" s="10">
        <v>0</v>
      </c>
      <c r="C1688" s="10">
        <v>-48.06</v>
      </c>
      <c r="D1688" s="10">
        <v>0</v>
      </c>
      <c r="E1688" s="10">
        <v>0</v>
      </c>
      <c r="F1688" s="10">
        <v>0</v>
      </c>
      <c r="G1688" s="10">
        <v>0</v>
      </c>
      <c r="H1688" s="10">
        <v>0</v>
      </c>
      <c r="I1688" s="10">
        <v>0</v>
      </c>
      <c r="J1688" s="10">
        <v>0</v>
      </c>
      <c r="K1688" s="10">
        <v>0</v>
      </c>
      <c r="L1688" s="10">
        <f t="shared" si="118"/>
        <v>-48.06</v>
      </c>
    </row>
    <row r="1689" spans="1:12" ht="13" hidden="1" x14ac:dyDescent="0.15">
      <c r="A1689" s="46" t="s">
        <v>122</v>
      </c>
      <c r="B1689" s="10">
        <v>0</v>
      </c>
      <c r="C1689" s="10">
        <v>146093.57999999999</v>
      </c>
      <c r="D1689" s="10">
        <v>0</v>
      </c>
      <c r="E1689" s="10">
        <v>0</v>
      </c>
      <c r="F1689" s="10">
        <v>0</v>
      </c>
      <c r="G1689" s="10">
        <v>0</v>
      </c>
      <c r="H1689" s="10">
        <v>0</v>
      </c>
      <c r="I1689" s="10">
        <v>0</v>
      </c>
      <c r="J1689" s="10">
        <v>0</v>
      </c>
      <c r="K1689" s="10">
        <v>0</v>
      </c>
      <c r="L1689" s="10">
        <f t="shared" si="118"/>
        <v>146093.57999999999</v>
      </c>
    </row>
    <row r="1690" spans="1:12" ht="13" hidden="1" x14ac:dyDescent="0.15">
      <c r="A1690" s="46" t="s">
        <v>123</v>
      </c>
      <c r="B1690" s="10">
        <v>0</v>
      </c>
      <c r="C1690" s="10">
        <v>15387.18</v>
      </c>
      <c r="D1690" s="10">
        <v>15145.77</v>
      </c>
      <c r="E1690" s="10">
        <v>11975.76</v>
      </c>
      <c r="F1690" s="10">
        <v>17040.439999999999</v>
      </c>
      <c r="G1690" s="10">
        <v>18812.099999999999</v>
      </c>
      <c r="H1690" s="10">
        <v>22054.46</v>
      </c>
      <c r="I1690" s="10">
        <v>23685.599999999999</v>
      </c>
      <c r="J1690" s="10">
        <v>17670.34</v>
      </c>
      <c r="K1690" s="10">
        <v>14990.55</v>
      </c>
      <c r="L1690" s="10">
        <f t="shared" si="118"/>
        <v>156762.19999999998</v>
      </c>
    </row>
    <row r="1691" spans="1:12" ht="13" hidden="1" x14ac:dyDescent="0.15">
      <c r="A1691" s="46" t="s">
        <v>124</v>
      </c>
      <c r="B1691" s="10">
        <v>0</v>
      </c>
      <c r="C1691" s="10">
        <v>15441.85</v>
      </c>
      <c r="D1691" s="10">
        <v>19014.53</v>
      </c>
      <c r="E1691" s="10">
        <v>19731.96</v>
      </c>
      <c r="F1691" s="10">
        <v>20765.330000000002</v>
      </c>
      <c r="G1691" s="10">
        <v>17849.7</v>
      </c>
      <c r="H1691" s="10">
        <v>16643</v>
      </c>
      <c r="I1691" s="10">
        <v>17647.310000000001</v>
      </c>
      <c r="J1691" s="10">
        <v>19820.5</v>
      </c>
      <c r="K1691" s="10">
        <v>14336.68</v>
      </c>
      <c r="L1691" s="10">
        <f t="shared" si="118"/>
        <v>161250.85999999999</v>
      </c>
    </row>
    <row r="1692" spans="1:12" ht="13" hidden="1" x14ac:dyDescent="0.15">
      <c r="A1692" s="46" t="s">
        <v>125</v>
      </c>
      <c r="B1692" s="10">
        <v>65843.37</v>
      </c>
      <c r="C1692" s="10">
        <v>0</v>
      </c>
      <c r="D1692" s="10">
        <v>0</v>
      </c>
      <c r="E1692" s="10">
        <v>0</v>
      </c>
      <c r="F1692" s="10">
        <v>0</v>
      </c>
      <c r="G1692" s="10">
        <v>0</v>
      </c>
      <c r="H1692" s="10">
        <v>0</v>
      </c>
      <c r="I1692" s="10">
        <v>0</v>
      </c>
      <c r="J1692" s="10">
        <v>0</v>
      </c>
      <c r="K1692" s="10">
        <v>0</v>
      </c>
      <c r="L1692" s="10">
        <f t="shared" si="118"/>
        <v>65843.37</v>
      </c>
    </row>
    <row r="1693" spans="1:12" ht="13" hidden="1" x14ac:dyDescent="0.15">
      <c r="A1693" s="46" t="s">
        <v>248</v>
      </c>
      <c r="B1693" s="10">
        <v>-451855.24</v>
      </c>
      <c r="C1693" s="10">
        <v>-630996.31999999995</v>
      </c>
      <c r="D1693" s="10">
        <v>-433191.99</v>
      </c>
      <c r="E1693" s="10">
        <v>-413147.72</v>
      </c>
      <c r="F1693" s="10">
        <v>-2170727.5</v>
      </c>
      <c r="G1693" s="10">
        <v>-526742.51</v>
      </c>
      <c r="H1693" s="10">
        <v>-627399.22</v>
      </c>
      <c r="I1693" s="10">
        <v>-589464.04</v>
      </c>
      <c r="J1693" s="10">
        <v>-592612.04</v>
      </c>
      <c r="K1693" s="10">
        <v>-393597.89</v>
      </c>
      <c r="L1693" s="10">
        <f t="shared" si="118"/>
        <v>-6829734.4699999997</v>
      </c>
    </row>
    <row r="1694" spans="1:12" ht="13" hidden="1" x14ac:dyDescent="0.15">
      <c r="A1694" s="46" t="s">
        <v>126</v>
      </c>
      <c r="B1694" s="10">
        <v>0</v>
      </c>
      <c r="C1694" s="10">
        <v>43872.07</v>
      </c>
      <c r="D1694" s="10">
        <v>32682</v>
      </c>
      <c r="E1694" s="10">
        <v>14296.06</v>
      </c>
      <c r="F1694" s="10">
        <v>9523.1299999999992</v>
      </c>
      <c r="G1694" s="10">
        <v>5465.74</v>
      </c>
      <c r="H1694" s="10">
        <v>7751.27</v>
      </c>
      <c r="I1694" s="10">
        <v>5093.09</v>
      </c>
      <c r="J1694" s="10">
        <v>6921.22</v>
      </c>
      <c r="K1694" s="10">
        <v>4679.8900000000003</v>
      </c>
      <c r="L1694" s="10">
        <f t="shared" si="118"/>
        <v>130284.47000000002</v>
      </c>
    </row>
    <row r="1695" spans="1:12" ht="13" hidden="1" x14ac:dyDescent="0.15">
      <c r="A1695" s="46" t="s">
        <v>127</v>
      </c>
      <c r="B1695" s="10">
        <v>0</v>
      </c>
      <c r="C1695" s="10">
        <v>19105.439999999999</v>
      </c>
      <c r="D1695" s="10">
        <v>23013.41</v>
      </c>
      <c r="E1695" s="10">
        <v>27107.5</v>
      </c>
      <c r="F1695" s="10">
        <v>29886.92</v>
      </c>
      <c r="G1695" s="10">
        <v>24255.03</v>
      </c>
      <c r="H1695" s="10">
        <v>26059.68</v>
      </c>
      <c r="I1695" s="10">
        <v>31592.3</v>
      </c>
      <c r="J1695" s="10">
        <v>36150.47</v>
      </c>
      <c r="K1695" s="10">
        <v>25272.25</v>
      </c>
      <c r="L1695" s="10">
        <f t="shared" si="118"/>
        <v>242443</v>
      </c>
    </row>
    <row r="1696" spans="1:12" ht="13" hidden="1" x14ac:dyDescent="0.15">
      <c r="A1696" s="46" t="s">
        <v>128</v>
      </c>
      <c r="B1696" s="10">
        <v>2820.18</v>
      </c>
      <c r="C1696" s="10">
        <v>0</v>
      </c>
      <c r="D1696" s="10">
        <v>0</v>
      </c>
      <c r="E1696" s="10">
        <v>0</v>
      </c>
      <c r="F1696" s="10">
        <v>0</v>
      </c>
      <c r="G1696" s="10">
        <v>0</v>
      </c>
      <c r="H1696" s="10">
        <v>0</v>
      </c>
      <c r="I1696" s="10">
        <v>0</v>
      </c>
      <c r="J1696" s="10">
        <v>0</v>
      </c>
      <c r="K1696" s="10">
        <v>0</v>
      </c>
      <c r="L1696" s="10">
        <f t="shared" si="118"/>
        <v>2820.18</v>
      </c>
    </row>
    <row r="1697" spans="1:12" ht="13" hidden="1" x14ac:dyDescent="0.15">
      <c r="A1697" s="46" t="s">
        <v>129</v>
      </c>
      <c r="B1697" s="10">
        <v>0</v>
      </c>
      <c r="C1697" s="10">
        <v>0</v>
      </c>
      <c r="D1697" s="10">
        <v>9264.58</v>
      </c>
      <c r="E1697" s="10">
        <v>32205.37</v>
      </c>
      <c r="F1697" s="10">
        <v>30767.84</v>
      </c>
      <c r="G1697" s="10">
        <v>39129.67</v>
      </c>
      <c r="H1697" s="10">
        <v>43713.35</v>
      </c>
      <c r="I1697" s="10">
        <v>43663.86</v>
      </c>
      <c r="J1697" s="10">
        <v>44773.43</v>
      </c>
      <c r="K1697" s="10">
        <v>33812.480000000003</v>
      </c>
      <c r="L1697" s="10">
        <f t="shared" si="118"/>
        <v>277330.57999999996</v>
      </c>
    </row>
    <row r="1698" spans="1:12" ht="13" hidden="1" x14ac:dyDescent="0.15">
      <c r="A1698" s="47" t="s">
        <v>304</v>
      </c>
      <c r="B1698" s="16">
        <f t="shared" ref="B1698:L1698" si="119">SUM(B1666:B1697)</f>
        <v>1.999999990903234E-2</v>
      </c>
      <c r="C1698" s="16">
        <f t="shared" si="119"/>
        <v>-362.60999999988053</v>
      </c>
      <c r="D1698" s="16">
        <f t="shared" si="119"/>
        <v>-5735.8699999998698</v>
      </c>
      <c r="E1698" s="16">
        <f t="shared" si="119"/>
        <v>-454.6299999998846</v>
      </c>
      <c r="F1698" s="16">
        <f t="shared" si="119"/>
        <v>-679169.50000000012</v>
      </c>
      <c r="G1698" s="16">
        <f t="shared" si="119"/>
        <v>-21178.989999999932</v>
      </c>
      <c r="H1698" s="16">
        <f t="shared" si="119"/>
        <v>-29718.159999999953</v>
      </c>
      <c r="I1698" s="16">
        <f t="shared" si="119"/>
        <v>-20812.100000000093</v>
      </c>
      <c r="J1698" s="16">
        <f t="shared" si="119"/>
        <v>-22324.600000000028</v>
      </c>
      <c r="K1698" s="16">
        <f t="shared" si="119"/>
        <v>-71860.360000000044</v>
      </c>
      <c r="L1698" s="16">
        <f t="shared" si="119"/>
        <v>-851616.8000000004</v>
      </c>
    </row>
    <row r="1699" spans="1:12" ht="13" hidden="1" x14ac:dyDescent="0.15">
      <c r="A1699" s="45" t="s">
        <v>305</v>
      </c>
      <c r="B1699" s="7"/>
      <c r="C1699" s="7"/>
      <c r="D1699" s="7"/>
      <c r="E1699" s="7"/>
      <c r="F1699" s="7"/>
      <c r="G1699" s="7"/>
      <c r="H1699" s="7"/>
      <c r="I1699" s="7"/>
      <c r="J1699" s="7"/>
      <c r="K1699" s="7"/>
      <c r="L1699" s="7"/>
    </row>
    <row r="1700" spans="1:12" ht="13" hidden="1" x14ac:dyDescent="0.15">
      <c r="A1700" s="46" t="s">
        <v>71</v>
      </c>
      <c r="B1700" s="10">
        <v>0</v>
      </c>
      <c r="C1700" s="10">
        <v>0</v>
      </c>
      <c r="D1700" s="10">
        <v>0</v>
      </c>
      <c r="E1700" s="10">
        <v>0</v>
      </c>
      <c r="F1700" s="10">
        <v>0</v>
      </c>
      <c r="G1700" s="10">
        <v>39166.68</v>
      </c>
      <c r="H1700" s="10">
        <v>58750.02</v>
      </c>
      <c r="I1700" s="10">
        <v>79583.37</v>
      </c>
      <c r="J1700" s="10">
        <v>98064.15</v>
      </c>
      <c r="K1700" s="10">
        <v>80000.039999999994</v>
      </c>
      <c r="L1700" s="10">
        <f t="shared" ref="L1700:L1733" si="120">SUM(B1700:K1700)</f>
        <v>355564.25999999995</v>
      </c>
    </row>
    <row r="1701" spans="1:12" ht="13" hidden="1" x14ac:dyDescent="0.15">
      <c r="A1701" s="46" t="s">
        <v>73</v>
      </c>
      <c r="B1701" s="10">
        <v>0</v>
      </c>
      <c r="C1701" s="10">
        <v>0</v>
      </c>
      <c r="D1701" s="10">
        <v>0</v>
      </c>
      <c r="E1701" s="10">
        <v>0</v>
      </c>
      <c r="F1701" s="10">
        <v>0</v>
      </c>
      <c r="G1701" s="10">
        <v>3425.58</v>
      </c>
      <c r="H1701" s="10">
        <v>4521.49</v>
      </c>
      <c r="I1701" s="10">
        <v>6204.18</v>
      </c>
      <c r="J1701" s="10">
        <v>2296.4499999999998</v>
      </c>
      <c r="K1701" s="10">
        <v>4254.71</v>
      </c>
      <c r="L1701" s="10">
        <f t="shared" si="120"/>
        <v>20702.41</v>
      </c>
    </row>
    <row r="1702" spans="1:12" ht="13" hidden="1" x14ac:dyDescent="0.15">
      <c r="A1702" s="46" t="s">
        <v>74</v>
      </c>
      <c r="B1702" s="10">
        <v>0</v>
      </c>
      <c r="C1702" s="10">
        <v>0</v>
      </c>
      <c r="D1702" s="10">
        <v>0</v>
      </c>
      <c r="E1702" s="10">
        <v>0</v>
      </c>
      <c r="F1702" s="10">
        <v>0</v>
      </c>
      <c r="G1702" s="10">
        <v>12373.75</v>
      </c>
      <c r="H1702" s="10">
        <v>14202.99</v>
      </c>
      <c r="I1702" s="10">
        <v>15296</v>
      </c>
      <c r="J1702" s="10">
        <v>21617.39</v>
      </c>
      <c r="K1702" s="10">
        <v>19.309999999999999</v>
      </c>
      <c r="L1702" s="10">
        <f t="shared" si="120"/>
        <v>63509.439999999995</v>
      </c>
    </row>
    <row r="1703" spans="1:12" ht="13" hidden="1" x14ac:dyDescent="0.15">
      <c r="A1703" s="46" t="s">
        <v>245</v>
      </c>
      <c r="B1703" s="10">
        <v>0</v>
      </c>
      <c r="C1703" s="10">
        <v>0</v>
      </c>
      <c r="D1703" s="10">
        <v>0</v>
      </c>
      <c r="E1703" s="10">
        <v>0</v>
      </c>
      <c r="F1703" s="10">
        <v>0</v>
      </c>
      <c r="G1703" s="10">
        <v>30000</v>
      </c>
      <c r="H1703" s="10">
        <v>0</v>
      </c>
      <c r="I1703" s="10">
        <v>0</v>
      </c>
      <c r="J1703" s="10">
        <v>0</v>
      </c>
      <c r="K1703" s="10">
        <v>0</v>
      </c>
      <c r="L1703" s="10">
        <f t="shared" si="120"/>
        <v>30000</v>
      </c>
    </row>
    <row r="1704" spans="1:12" ht="13" hidden="1" x14ac:dyDescent="0.15">
      <c r="A1704" s="46" t="s">
        <v>77</v>
      </c>
      <c r="B1704" s="10">
        <v>0</v>
      </c>
      <c r="C1704" s="10">
        <v>0</v>
      </c>
      <c r="D1704" s="10">
        <v>0</v>
      </c>
      <c r="E1704" s="10">
        <v>7679.9</v>
      </c>
      <c r="F1704" s="10">
        <v>178190.45</v>
      </c>
      <c r="G1704" s="10">
        <v>68160</v>
      </c>
      <c r="H1704" s="10">
        <v>21000</v>
      </c>
      <c r="I1704" s="10">
        <v>0</v>
      </c>
      <c r="J1704" s="10">
        <v>0</v>
      </c>
      <c r="K1704" s="10">
        <v>0</v>
      </c>
      <c r="L1704" s="10">
        <f t="shared" si="120"/>
        <v>275030.34999999998</v>
      </c>
    </row>
    <row r="1705" spans="1:12" ht="13" hidden="1" x14ac:dyDescent="0.15">
      <c r="A1705" s="46" t="s">
        <v>81</v>
      </c>
      <c r="B1705" s="10">
        <v>0</v>
      </c>
      <c r="C1705" s="10">
        <v>0</v>
      </c>
      <c r="D1705" s="10">
        <v>0</v>
      </c>
      <c r="E1705" s="10">
        <v>0</v>
      </c>
      <c r="F1705" s="10">
        <v>0</v>
      </c>
      <c r="G1705" s="10">
        <v>587.5</v>
      </c>
      <c r="H1705" s="10">
        <v>2126.36</v>
      </c>
      <c r="I1705" s="10">
        <v>2550.11</v>
      </c>
      <c r="J1705" s="10">
        <v>2792.08</v>
      </c>
      <c r="K1705" s="10">
        <v>2726.67</v>
      </c>
      <c r="L1705" s="10">
        <f t="shared" si="120"/>
        <v>10782.720000000001</v>
      </c>
    </row>
    <row r="1706" spans="1:12" ht="13" hidden="1" x14ac:dyDescent="0.15">
      <c r="A1706" s="46" t="s">
        <v>82</v>
      </c>
      <c r="B1706" s="10">
        <v>0</v>
      </c>
      <c r="C1706" s="10">
        <v>0</v>
      </c>
      <c r="D1706" s="10">
        <v>0</v>
      </c>
      <c r="E1706" s="10">
        <v>0</v>
      </c>
      <c r="F1706" s="10">
        <v>0</v>
      </c>
      <c r="G1706" s="10">
        <v>2877.64</v>
      </c>
      <c r="H1706" s="10">
        <v>3957.93</v>
      </c>
      <c r="I1706" s="10">
        <v>8571.6299999999992</v>
      </c>
      <c r="J1706" s="10">
        <v>10355.83</v>
      </c>
      <c r="K1706" s="10">
        <v>8407.23</v>
      </c>
      <c r="L1706" s="10">
        <f t="shared" si="120"/>
        <v>34170.259999999995</v>
      </c>
    </row>
    <row r="1707" spans="1:12" ht="13" hidden="1" x14ac:dyDescent="0.15">
      <c r="A1707" s="46" t="s">
        <v>83</v>
      </c>
      <c r="B1707" s="10">
        <v>0</v>
      </c>
      <c r="C1707" s="10">
        <v>0</v>
      </c>
      <c r="D1707" s="10">
        <v>0</v>
      </c>
      <c r="E1707" s="10">
        <v>0</v>
      </c>
      <c r="F1707" s="10">
        <v>0</v>
      </c>
      <c r="G1707" s="10">
        <v>6312.67</v>
      </c>
      <c r="H1707" s="10">
        <v>4524.32</v>
      </c>
      <c r="I1707" s="10">
        <v>2732.78</v>
      </c>
      <c r="J1707" s="10">
        <v>10140.5</v>
      </c>
      <c r="K1707" s="10">
        <v>8102.07</v>
      </c>
      <c r="L1707" s="10">
        <f t="shared" si="120"/>
        <v>31812.34</v>
      </c>
    </row>
    <row r="1708" spans="1:12" ht="13" hidden="1" x14ac:dyDescent="0.15">
      <c r="A1708" s="46" t="s">
        <v>84</v>
      </c>
      <c r="B1708" s="10">
        <v>0</v>
      </c>
      <c r="C1708" s="10">
        <v>0</v>
      </c>
      <c r="D1708" s="10">
        <v>0</v>
      </c>
      <c r="E1708" s="10">
        <v>0</v>
      </c>
      <c r="F1708" s="10">
        <v>0</v>
      </c>
      <c r="G1708" s="10">
        <v>19.02</v>
      </c>
      <c r="H1708" s="10">
        <v>28.73</v>
      </c>
      <c r="I1708" s="10">
        <v>52.53</v>
      </c>
      <c r="J1708" s="10">
        <v>62.45</v>
      </c>
      <c r="K1708" s="10">
        <v>73.930000000000007</v>
      </c>
      <c r="L1708" s="10">
        <f t="shared" si="120"/>
        <v>236.66000000000003</v>
      </c>
    </row>
    <row r="1709" spans="1:12" ht="13" hidden="1" x14ac:dyDescent="0.15">
      <c r="A1709" s="46" t="s">
        <v>90</v>
      </c>
      <c r="B1709" s="10">
        <v>0</v>
      </c>
      <c r="C1709" s="10">
        <v>0</v>
      </c>
      <c r="D1709" s="10">
        <v>0</v>
      </c>
      <c r="E1709" s="10">
        <v>0</v>
      </c>
      <c r="F1709" s="10">
        <v>0</v>
      </c>
      <c r="G1709" s="10">
        <v>0</v>
      </c>
      <c r="H1709" s="10">
        <v>0</v>
      </c>
      <c r="I1709" s="10">
        <v>0</v>
      </c>
      <c r="J1709" s="10">
        <v>2323.4299999999998</v>
      </c>
      <c r="K1709" s="10">
        <v>0</v>
      </c>
      <c r="L1709" s="10">
        <f t="shared" si="120"/>
        <v>2323.4299999999998</v>
      </c>
    </row>
    <row r="1710" spans="1:12" ht="13" hidden="1" x14ac:dyDescent="0.15">
      <c r="A1710" s="46" t="s">
        <v>91</v>
      </c>
      <c r="B1710" s="10">
        <v>0</v>
      </c>
      <c r="C1710" s="10">
        <v>0</v>
      </c>
      <c r="D1710" s="10">
        <v>0</v>
      </c>
      <c r="E1710" s="10">
        <v>0</v>
      </c>
      <c r="F1710" s="10">
        <v>0</v>
      </c>
      <c r="G1710" s="10">
        <v>0</v>
      </c>
      <c r="H1710" s="10">
        <v>45.35</v>
      </c>
      <c r="I1710" s="10">
        <v>-45.35</v>
      </c>
      <c r="J1710" s="10">
        <v>58.32</v>
      </c>
      <c r="K1710" s="10">
        <v>0</v>
      </c>
      <c r="L1710" s="10">
        <f t="shared" si="120"/>
        <v>58.32</v>
      </c>
    </row>
    <row r="1711" spans="1:12" ht="13" hidden="1" x14ac:dyDescent="0.15">
      <c r="A1711" s="46" t="s">
        <v>93</v>
      </c>
      <c r="B1711" s="10">
        <v>0</v>
      </c>
      <c r="C1711" s="10">
        <v>0</v>
      </c>
      <c r="D1711" s="10">
        <v>0</v>
      </c>
      <c r="E1711" s="10">
        <v>0</v>
      </c>
      <c r="F1711" s="10">
        <v>0</v>
      </c>
      <c r="G1711" s="10">
        <v>0</v>
      </c>
      <c r="H1711" s="10">
        <v>0</v>
      </c>
      <c r="I1711" s="10">
        <v>0</v>
      </c>
      <c r="J1711" s="10">
        <v>713.99</v>
      </c>
      <c r="K1711" s="10">
        <v>0</v>
      </c>
      <c r="L1711" s="10">
        <f t="shared" si="120"/>
        <v>713.99</v>
      </c>
    </row>
    <row r="1712" spans="1:12" ht="13" hidden="1" x14ac:dyDescent="0.15">
      <c r="A1712" s="46" t="s">
        <v>94</v>
      </c>
      <c r="B1712" s="10">
        <v>0</v>
      </c>
      <c r="C1712" s="10">
        <v>0</v>
      </c>
      <c r="D1712" s="10">
        <v>0</v>
      </c>
      <c r="E1712" s="10">
        <v>0</v>
      </c>
      <c r="F1712" s="10">
        <v>0</v>
      </c>
      <c r="G1712" s="10">
        <v>0</v>
      </c>
      <c r="H1712" s="10">
        <v>0</v>
      </c>
      <c r="I1712" s="10">
        <v>45.35</v>
      </c>
      <c r="J1712" s="10">
        <v>0</v>
      </c>
      <c r="K1712" s="10">
        <v>0</v>
      </c>
      <c r="L1712" s="10">
        <f t="shared" si="120"/>
        <v>45.35</v>
      </c>
    </row>
    <row r="1713" spans="1:12" ht="13" hidden="1" x14ac:dyDescent="0.15">
      <c r="A1713" s="46" t="s">
        <v>96</v>
      </c>
      <c r="B1713" s="10">
        <v>0</v>
      </c>
      <c r="C1713" s="10">
        <v>0</v>
      </c>
      <c r="D1713" s="10">
        <v>0</v>
      </c>
      <c r="E1713" s="10">
        <v>20000</v>
      </c>
      <c r="F1713" s="10">
        <v>20000</v>
      </c>
      <c r="G1713" s="10">
        <v>43875</v>
      </c>
      <c r="H1713" s="10">
        <v>0</v>
      </c>
      <c r="I1713" s="10">
        <v>0</v>
      </c>
      <c r="J1713" s="10">
        <v>29000</v>
      </c>
      <c r="K1713" s="10">
        <v>0</v>
      </c>
      <c r="L1713" s="10">
        <f t="shared" si="120"/>
        <v>112875</v>
      </c>
    </row>
    <row r="1714" spans="1:12" ht="13" hidden="1" x14ac:dyDescent="0.15">
      <c r="A1714" s="46" t="s">
        <v>132</v>
      </c>
      <c r="B1714" s="10">
        <v>0</v>
      </c>
      <c r="C1714" s="10">
        <v>0</v>
      </c>
      <c r="D1714" s="10">
        <v>0</v>
      </c>
      <c r="E1714" s="10">
        <v>0</v>
      </c>
      <c r="F1714" s="10">
        <v>0</v>
      </c>
      <c r="G1714" s="10">
        <v>0</v>
      </c>
      <c r="H1714" s="10">
        <v>0</v>
      </c>
      <c r="I1714" s="10">
        <v>0</v>
      </c>
      <c r="J1714" s="10">
        <v>275</v>
      </c>
      <c r="K1714" s="10">
        <v>2155.2800000000002</v>
      </c>
      <c r="L1714" s="10">
        <f t="shared" si="120"/>
        <v>2430.2800000000002</v>
      </c>
    </row>
    <row r="1715" spans="1:12" ht="13" hidden="1" x14ac:dyDescent="0.15">
      <c r="A1715" s="46" t="s">
        <v>100</v>
      </c>
      <c r="B1715" s="10">
        <v>0</v>
      </c>
      <c r="C1715" s="10">
        <v>0</v>
      </c>
      <c r="D1715" s="10">
        <v>0</v>
      </c>
      <c r="E1715" s="10">
        <v>0</v>
      </c>
      <c r="F1715" s="10">
        <v>0</v>
      </c>
      <c r="G1715" s="10">
        <v>86.11</v>
      </c>
      <c r="H1715" s="10">
        <v>0</v>
      </c>
      <c r="I1715" s="10">
        <v>0</v>
      </c>
      <c r="J1715" s="10">
        <v>0</v>
      </c>
      <c r="K1715" s="10">
        <v>0</v>
      </c>
      <c r="L1715" s="10">
        <f t="shared" si="120"/>
        <v>86.11</v>
      </c>
    </row>
    <row r="1716" spans="1:12" ht="13" hidden="1" x14ac:dyDescent="0.15">
      <c r="A1716" s="46" t="s">
        <v>101</v>
      </c>
      <c r="B1716" s="10">
        <v>0</v>
      </c>
      <c r="C1716" s="10">
        <v>0</v>
      </c>
      <c r="D1716" s="10">
        <v>0</v>
      </c>
      <c r="E1716" s="10">
        <v>0</v>
      </c>
      <c r="F1716" s="10">
        <v>32250</v>
      </c>
      <c r="G1716" s="10">
        <v>40948.339999999997</v>
      </c>
      <c r="H1716" s="10">
        <v>10013</v>
      </c>
      <c r="I1716" s="10">
        <v>-5000</v>
      </c>
      <c r="J1716" s="10">
        <v>0</v>
      </c>
      <c r="K1716" s="10">
        <v>7200</v>
      </c>
      <c r="L1716" s="10">
        <f t="shared" si="120"/>
        <v>85411.34</v>
      </c>
    </row>
    <row r="1717" spans="1:12" ht="13" hidden="1" x14ac:dyDescent="0.15">
      <c r="A1717" s="46" t="s">
        <v>285</v>
      </c>
      <c r="B1717" s="10">
        <v>0</v>
      </c>
      <c r="C1717" s="10">
        <v>0</v>
      </c>
      <c r="D1717" s="10">
        <v>0</v>
      </c>
      <c r="E1717" s="10">
        <v>235647</v>
      </c>
      <c r="F1717" s="10">
        <v>273258.51</v>
      </c>
      <c r="G1717" s="10">
        <v>122005.18</v>
      </c>
      <c r="H1717" s="10">
        <v>149225.82999999999</v>
      </c>
      <c r="I1717" s="10">
        <v>240373.54</v>
      </c>
      <c r="J1717" s="10">
        <v>155581.47</v>
      </c>
      <c r="K1717" s="10">
        <v>43278.44</v>
      </c>
      <c r="L1717" s="10">
        <f t="shared" si="120"/>
        <v>1219369.97</v>
      </c>
    </row>
    <row r="1718" spans="1:12" ht="13" hidden="1" x14ac:dyDescent="0.15">
      <c r="A1718" s="46" t="s">
        <v>103</v>
      </c>
      <c r="B1718" s="10">
        <v>0</v>
      </c>
      <c r="C1718" s="10">
        <v>0</v>
      </c>
      <c r="D1718" s="10">
        <v>0</v>
      </c>
      <c r="E1718" s="10">
        <v>0</v>
      </c>
      <c r="F1718" s="10">
        <v>0</v>
      </c>
      <c r="G1718" s="10">
        <v>0</v>
      </c>
      <c r="H1718" s="10">
        <v>0</v>
      </c>
      <c r="I1718" s="10">
        <v>0</v>
      </c>
      <c r="J1718" s="10">
        <v>0</v>
      </c>
      <c r="K1718" s="10">
        <v>47.36</v>
      </c>
      <c r="L1718" s="10">
        <f t="shared" si="120"/>
        <v>47.36</v>
      </c>
    </row>
    <row r="1719" spans="1:12" ht="13" hidden="1" x14ac:dyDescent="0.15">
      <c r="A1719" s="46" t="s">
        <v>105</v>
      </c>
      <c r="B1719" s="10">
        <v>0</v>
      </c>
      <c r="C1719" s="10">
        <v>0</v>
      </c>
      <c r="D1719" s="10">
        <v>0</v>
      </c>
      <c r="E1719" s="10">
        <v>0</v>
      </c>
      <c r="F1719" s="10">
        <v>8295.1200000000008</v>
      </c>
      <c r="G1719" s="10">
        <v>11310.36</v>
      </c>
      <c r="H1719" s="10">
        <v>11310.37</v>
      </c>
      <c r="I1719" s="10">
        <v>12490.36</v>
      </c>
      <c r="J1719" s="10">
        <v>11610.4</v>
      </c>
      <c r="K1719" s="10">
        <v>5220.08</v>
      </c>
      <c r="L1719" s="10">
        <f t="shared" si="120"/>
        <v>60236.69000000001</v>
      </c>
    </row>
    <row r="1720" spans="1:12" ht="13" hidden="1" x14ac:dyDescent="0.15">
      <c r="A1720" s="46" t="s">
        <v>107</v>
      </c>
      <c r="B1720" s="10">
        <v>0</v>
      </c>
      <c r="C1720" s="10">
        <v>0</v>
      </c>
      <c r="D1720" s="10">
        <v>0</v>
      </c>
      <c r="E1720" s="10">
        <v>0</v>
      </c>
      <c r="F1720" s="10">
        <v>0</v>
      </c>
      <c r="G1720" s="10">
        <v>211.37</v>
      </c>
      <c r="H1720" s="10">
        <v>289.8</v>
      </c>
      <c r="I1720" s="10">
        <v>303.10000000000002</v>
      </c>
      <c r="J1720" s="10">
        <v>284.11</v>
      </c>
      <c r="K1720" s="10">
        <v>186.34</v>
      </c>
      <c r="L1720" s="10">
        <f t="shared" si="120"/>
        <v>1274.72</v>
      </c>
    </row>
    <row r="1721" spans="1:12" ht="13" hidden="1" x14ac:dyDescent="0.15">
      <c r="A1721" s="46" t="s">
        <v>142</v>
      </c>
      <c r="B1721" s="10">
        <v>0</v>
      </c>
      <c r="C1721" s="10">
        <v>0</v>
      </c>
      <c r="D1721" s="10">
        <v>0</v>
      </c>
      <c r="E1721" s="10">
        <v>1366.17</v>
      </c>
      <c r="F1721" s="10">
        <v>0</v>
      </c>
      <c r="G1721" s="10">
        <v>1500.31</v>
      </c>
      <c r="H1721" s="10">
        <v>3682.2</v>
      </c>
      <c r="I1721" s="10">
        <v>11870.64</v>
      </c>
      <c r="J1721" s="10">
        <v>15276.89</v>
      </c>
      <c r="K1721" s="10">
        <v>6633.82</v>
      </c>
      <c r="L1721" s="10">
        <f t="shared" si="120"/>
        <v>40330.03</v>
      </c>
    </row>
    <row r="1722" spans="1:12" ht="13" hidden="1" x14ac:dyDescent="0.15">
      <c r="A1722" s="46" t="s">
        <v>143</v>
      </c>
      <c r="B1722" s="10">
        <v>0</v>
      </c>
      <c r="C1722" s="10">
        <v>0</v>
      </c>
      <c r="D1722" s="10">
        <v>192492.45</v>
      </c>
      <c r="E1722" s="10">
        <v>89255.76</v>
      </c>
      <c r="F1722" s="10">
        <v>452776.86</v>
      </c>
      <c r="G1722" s="10">
        <v>132450.54999999999</v>
      </c>
      <c r="H1722" s="10">
        <v>427355.59</v>
      </c>
      <c r="I1722" s="10">
        <v>110812.73</v>
      </c>
      <c r="J1722" s="10">
        <v>-131213.91</v>
      </c>
      <c r="K1722" s="10">
        <v>2820.15</v>
      </c>
      <c r="L1722" s="10">
        <f t="shared" si="120"/>
        <v>1276750.1800000002</v>
      </c>
    </row>
    <row r="1723" spans="1:12" ht="13" hidden="1" x14ac:dyDescent="0.15">
      <c r="A1723" s="46" t="s">
        <v>117</v>
      </c>
      <c r="B1723" s="10">
        <v>0</v>
      </c>
      <c r="C1723" s="10">
        <v>0</v>
      </c>
      <c r="D1723" s="10">
        <v>0</v>
      </c>
      <c r="E1723" s="10">
        <v>1</v>
      </c>
      <c r="F1723" s="10">
        <v>85</v>
      </c>
      <c r="G1723" s="10">
        <v>38500</v>
      </c>
      <c r="H1723" s="10">
        <v>33.86</v>
      </c>
      <c r="I1723" s="10">
        <v>236.5</v>
      </c>
      <c r="J1723" s="10">
        <v>50.25</v>
      </c>
      <c r="K1723" s="10">
        <v>0.25</v>
      </c>
      <c r="L1723" s="10">
        <f t="shared" si="120"/>
        <v>38906.86</v>
      </c>
    </row>
    <row r="1724" spans="1:12" ht="13" hidden="1" x14ac:dyDescent="0.15">
      <c r="A1724" s="46" t="s">
        <v>306</v>
      </c>
      <c r="B1724" s="10">
        <v>0</v>
      </c>
      <c r="C1724" s="10">
        <v>0</v>
      </c>
      <c r="D1724" s="10">
        <v>0</v>
      </c>
      <c r="E1724" s="10">
        <v>0</v>
      </c>
      <c r="F1724" s="10">
        <v>0</v>
      </c>
      <c r="G1724" s="10">
        <v>0</v>
      </c>
      <c r="H1724" s="10">
        <v>0</v>
      </c>
      <c r="I1724" s="10">
        <v>0</v>
      </c>
      <c r="J1724" s="10">
        <v>186064.65</v>
      </c>
      <c r="K1724" s="10">
        <v>4312.53</v>
      </c>
      <c r="L1724" s="10">
        <f t="shared" si="120"/>
        <v>190377.18</v>
      </c>
    </row>
    <row r="1725" spans="1:12" ht="13" hidden="1" x14ac:dyDescent="0.15">
      <c r="A1725" s="46" t="s">
        <v>240</v>
      </c>
      <c r="B1725" s="10">
        <v>0</v>
      </c>
      <c r="C1725" s="10">
        <v>0</v>
      </c>
      <c r="D1725" s="10">
        <v>0</v>
      </c>
      <c r="E1725" s="10">
        <v>0</v>
      </c>
      <c r="F1725" s="10">
        <v>37199.370000000003</v>
      </c>
      <c r="G1725" s="10">
        <v>12682.66</v>
      </c>
      <c r="H1725" s="10">
        <v>60639.839999999997</v>
      </c>
      <c r="I1725" s="10">
        <v>30143.82</v>
      </c>
      <c r="J1725" s="10">
        <v>30997.45</v>
      </c>
      <c r="K1725" s="10">
        <v>1220.72</v>
      </c>
      <c r="L1725" s="10">
        <f t="shared" si="120"/>
        <v>172883.86000000002</v>
      </c>
    </row>
    <row r="1726" spans="1:12" ht="13" hidden="1" x14ac:dyDescent="0.15">
      <c r="A1726" s="46" t="s">
        <v>239</v>
      </c>
      <c r="B1726" s="10">
        <v>0</v>
      </c>
      <c r="C1726" s="10">
        <v>0</v>
      </c>
      <c r="D1726" s="10">
        <v>0</v>
      </c>
      <c r="E1726" s="10">
        <v>0</v>
      </c>
      <c r="F1726" s="10">
        <v>0</v>
      </c>
      <c r="G1726" s="10">
        <v>72.31</v>
      </c>
      <c r="H1726" s="10">
        <v>121.37</v>
      </c>
      <c r="I1726" s="10">
        <v>150.02000000000001</v>
      </c>
      <c r="J1726" s="10">
        <v>0</v>
      </c>
      <c r="K1726" s="10">
        <v>0</v>
      </c>
      <c r="L1726" s="10">
        <f t="shared" si="120"/>
        <v>343.70000000000005</v>
      </c>
    </row>
    <row r="1727" spans="1:12" ht="13" hidden="1" x14ac:dyDescent="0.15">
      <c r="A1727" s="46" t="s">
        <v>120</v>
      </c>
      <c r="B1727" s="10">
        <v>0</v>
      </c>
      <c r="C1727" s="10">
        <v>0</v>
      </c>
      <c r="D1727" s="10">
        <v>0</v>
      </c>
      <c r="E1727" s="10">
        <v>0</v>
      </c>
      <c r="F1727" s="10">
        <v>0</v>
      </c>
      <c r="G1727" s="10">
        <v>0</v>
      </c>
      <c r="H1727" s="10">
        <v>0</v>
      </c>
      <c r="I1727" s="10">
        <v>171.92</v>
      </c>
      <c r="J1727" s="10">
        <v>220.35</v>
      </c>
      <c r="K1727" s="10">
        <v>0</v>
      </c>
      <c r="L1727" s="10">
        <f t="shared" si="120"/>
        <v>392.27</v>
      </c>
    </row>
    <row r="1728" spans="1:12" ht="13" hidden="1" x14ac:dyDescent="0.15">
      <c r="A1728" s="46" t="s">
        <v>123</v>
      </c>
      <c r="B1728" s="10">
        <v>0</v>
      </c>
      <c r="C1728" s="10">
        <v>0</v>
      </c>
      <c r="D1728" s="10">
        <v>0</v>
      </c>
      <c r="E1728" s="10">
        <v>0</v>
      </c>
      <c r="F1728" s="10">
        <v>0</v>
      </c>
      <c r="G1728" s="10">
        <v>0</v>
      </c>
      <c r="H1728" s="10">
        <v>0</v>
      </c>
      <c r="I1728" s="10">
        <v>0</v>
      </c>
      <c r="J1728" s="10">
        <v>684.44</v>
      </c>
      <c r="K1728" s="10">
        <v>555.21</v>
      </c>
      <c r="L1728" s="10">
        <f t="shared" si="120"/>
        <v>1239.6500000000001</v>
      </c>
    </row>
    <row r="1729" spans="1:12" ht="13" hidden="1" x14ac:dyDescent="0.15">
      <c r="A1729" s="46" t="s">
        <v>124</v>
      </c>
      <c r="B1729" s="10">
        <v>0</v>
      </c>
      <c r="C1729" s="10">
        <v>0</v>
      </c>
      <c r="D1729" s="10">
        <v>0</v>
      </c>
      <c r="E1729" s="10">
        <v>571.63</v>
      </c>
      <c r="F1729" s="10">
        <v>2323.87</v>
      </c>
      <c r="G1729" s="10">
        <v>3569.94</v>
      </c>
      <c r="H1729" s="10">
        <v>2736.35</v>
      </c>
      <c r="I1729" s="10">
        <v>1764.74</v>
      </c>
      <c r="J1729" s="10">
        <v>3762.93</v>
      </c>
      <c r="K1729" s="10">
        <v>3308.46</v>
      </c>
      <c r="L1729" s="10">
        <f t="shared" si="120"/>
        <v>18037.920000000002</v>
      </c>
    </row>
    <row r="1730" spans="1:12" ht="13" hidden="1" x14ac:dyDescent="0.15">
      <c r="A1730" s="46" t="s">
        <v>125</v>
      </c>
      <c r="B1730" s="10">
        <v>0</v>
      </c>
      <c r="C1730" s="10">
        <v>0</v>
      </c>
      <c r="D1730" s="10">
        <v>0</v>
      </c>
      <c r="E1730" s="10">
        <v>0</v>
      </c>
      <c r="F1730" s="10">
        <v>277.27</v>
      </c>
      <c r="G1730" s="10">
        <v>697.75</v>
      </c>
      <c r="H1730" s="10">
        <v>1083.44</v>
      </c>
      <c r="I1730" s="10">
        <v>970.24</v>
      </c>
      <c r="J1730" s="10">
        <v>3751.05</v>
      </c>
      <c r="K1730" s="10">
        <v>999.75</v>
      </c>
      <c r="L1730" s="10">
        <f t="shared" si="120"/>
        <v>7779.5</v>
      </c>
    </row>
    <row r="1731" spans="1:12" ht="13" hidden="1" x14ac:dyDescent="0.15">
      <c r="A1731" s="46" t="s">
        <v>126</v>
      </c>
      <c r="B1731" s="10">
        <v>0</v>
      </c>
      <c r="C1731" s="10">
        <v>0</v>
      </c>
      <c r="D1731" s="10">
        <v>0</v>
      </c>
      <c r="E1731" s="10">
        <v>0</v>
      </c>
      <c r="F1731" s="10">
        <v>0</v>
      </c>
      <c r="G1731" s="10">
        <v>424.11</v>
      </c>
      <c r="H1731" s="10">
        <v>689.31</v>
      </c>
      <c r="I1731" s="10">
        <v>1140.25</v>
      </c>
      <c r="J1731" s="10">
        <v>1513.11</v>
      </c>
      <c r="K1731" s="10">
        <v>484.11</v>
      </c>
      <c r="L1731" s="10">
        <f t="shared" si="120"/>
        <v>4250.8899999999994</v>
      </c>
    </row>
    <row r="1732" spans="1:12" ht="13" hidden="1" x14ac:dyDescent="0.15">
      <c r="A1732" s="46" t="s">
        <v>127</v>
      </c>
      <c r="B1732" s="10">
        <v>0</v>
      </c>
      <c r="C1732" s="10">
        <v>0</v>
      </c>
      <c r="D1732" s="10">
        <v>0</v>
      </c>
      <c r="E1732" s="10">
        <v>0</v>
      </c>
      <c r="F1732" s="10">
        <v>0</v>
      </c>
      <c r="G1732" s="10">
        <v>716.3</v>
      </c>
      <c r="H1732" s="10">
        <v>967.76</v>
      </c>
      <c r="I1732" s="10">
        <v>2437.4899999999998</v>
      </c>
      <c r="J1732" s="10">
        <v>3125.96</v>
      </c>
      <c r="K1732" s="10">
        <v>2614.36</v>
      </c>
      <c r="L1732" s="10">
        <f t="shared" si="120"/>
        <v>9861.869999999999</v>
      </c>
    </row>
    <row r="1733" spans="1:12" ht="13" hidden="1" x14ac:dyDescent="0.15">
      <c r="A1733" s="46" t="s">
        <v>129</v>
      </c>
      <c r="B1733" s="10">
        <v>0</v>
      </c>
      <c r="C1733" s="10">
        <v>0</v>
      </c>
      <c r="D1733" s="10">
        <v>0</v>
      </c>
      <c r="E1733" s="10">
        <v>0</v>
      </c>
      <c r="F1733" s="10">
        <v>0</v>
      </c>
      <c r="G1733" s="10">
        <v>3061.07</v>
      </c>
      <c r="H1733" s="10">
        <v>4319.99</v>
      </c>
      <c r="I1733" s="10">
        <v>8615.84</v>
      </c>
      <c r="J1733" s="10">
        <v>10652.99</v>
      </c>
      <c r="K1733" s="10">
        <v>10810.48</v>
      </c>
      <c r="L1733" s="10">
        <f t="shared" si="120"/>
        <v>37460.369999999995</v>
      </c>
    </row>
    <row r="1734" spans="1:12" ht="13" hidden="1" x14ac:dyDescent="0.15">
      <c r="A1734" s="47" t="s">
        <v>307</v>
      </c>
      <c r="B1734" s="16">
        <f t="shared" ref="B1734:L1734" si="121">SUM(B1700:B1733)</f>
        <v>0</v>
      </c>
      <c r="C1734" s="16">
        <f t="shared" si="121"/>
        <v>0</v>
      </c>
      <c r="D1734" s="16">
        <f t="shared" si="121"/>
        <v>192492.45</v>
      </c>
      <c r="E1734" s="16">
        <f t="shared" si="121"/>
        <v>354521.46</v>
      </c>
      <c r="F1734" s="16">
        <f t="shared" si="121"/>
        <v>1004656.45</v>
      </c>
      <c r="G1734" s="16">
        <f t="shared" si="121"/>
        <v>575034.19999999995</v>
      </c>
      <c r="H1734" s="16">
        <f t="shared" si="121"/>
        <v>781625.89999999991</v>
      </c>
      <c r="I1734" s="16">
        <f t="shared" si="121"/>
        <v>531471.78999999992</v>
      </c>
      <c r="J1734" s="16">
        <f t="shared" si="121"/>
        <v>470061.73</v>
      </c>
      <c r="K1734" s="16">
        <f t="shared" si="121"/>
        <v>195431.29999999993</v>
      </c>
      <c r="L1734" s="16">
        <f t="shared" si="121"/>
        <v>4105295.2800000003</v>
      </c>
    </row>
    <row r="1735" spans="1:12" ht="13" hidden="1" x14ac:dyDescent="0.15">
      <c r="A1735" s="45" t="s">
        <v>308</v>
      </c>
      <c r="B1735" s="7"/>
      <c r="C1735" s="7"/>
      <c r="D1735" s="7"/>
      <c r="E1735" s="7"/>
      <c r="F1735" s="7"/>
      <c r="G1735" s="7"/>
      <c r="H1735" s="7"/>
      <c r="I1735" s="7"/>
      <c r="J1735" s="7"/>
      <c r="K1735" s="7"/>
      <c r="L1735" s="7"/>
    </row>
    <row r="1736" spans="1:12" ht="13" hidden="1" x14ac:dyDescent="0.15">
      <c r="A1736" s="46" t="s">
        <v>71</v>
      </c>
      <c r="B1736" s="10">
        <v>0</v>
      </c>
      <c r="C1736" s="10">
        <v>0</v>
      </c>
      <c r="D1736" s="10">
        <v>0</v>
      </c>
      <c r="E1736" s="10">
        <v>34375.019999999997</v>
      </c>
      <c r="F1736" s="10">
        <v>68750.039999999994</v>
      </c>
      <c r="G1736" s="10">
        <v>68750.039999999994</v>
      </c>
      <c r="H1736" s="10">
        <v>69012.539999999994</v>
      </c>
      <c r="I1736" s="10">
        <v>70370.86</v>
      </c>
      <c r="J1736" s="10">
        <v>70787.520000000004</v>
      </c>
      <c r="K1736" s="10">
        <v>47191.68</v>
      </c>
      <c r="L1736" s="10">
        <f t="shared" ref="L1736:L1760" si="122">SUM(B1736:K1736)</f>
        <v>429237.69999999995</v>
      </c>
    </row>
    <row r="1737" spans="1:12" ht="13" hidden="1" x14ac:dyDescent="0.15">
      <c r="A1737" s="46" t="s">
        <v>73</v>
      </c>
      <c r="B1737" s="10">
        <v>0</v>
      </c>
      <c r="C1737" s="10">
        <v>0</v>
      </c>
      <c r="D1737" s="10">
        <v>0</v>
      </c>
      <c r="E1737" s="10">
        <v>2644.23</v>
      </c>
      <c r="F1737" s="10">
        <v>3254.81</v>
      </c>
      <c r="G1737" s="10">
        <v>2908.65</v>
      </c>
      <c r="H1737" s="10">
        <v>-7272.01</v>
      </c>
      <c r="I1737" s="10">
        <v>2331.1999999999998</v>
      </c>
      <c r="J1737" s="10">
        <v>1547.55</v>
      </c>
      <c r="K1737" s="10">
        <v>544.52</v>
      </c>
      <c r="L1737" s="10">
        <f t="shared" si="122"/>
        <v>5958.9500000000007</v>
      </c>
    </row>
    <row r="1738" spans="1:12" ht="13" hidden="1" x14ac:dyDescent="0.15">
      <c r="A1738" s="46" t="s">
        <v>74</v>
      </c>
      <c r="B1738" s="10">
        <v>0</v>
      </c>
      <c r="C1738" s="10">
        <v>0</v>
      </c>
      <c r="D1738" s="10">
        <v>0</v>
      </c>
      <c r="E1738" s="10">
        <v>11089</v>
      </c>
      <c r="F1738" s="10">
        <v>11357.59</v>
      </c>
      <c r="G1738" s="10">
        <v>10647.87</v>
      </c>
      <c r="H1738" s="10">
        <v>9216.23</v>
      </c>
      <c r="I1738" s="10">
        <v>9054.56</v>
      </c>
      <c r="J1738" s="10">
        <v>11889.12</v>
      </c>
      <c r="K1738" s="10">
        <v>0</v>
      </c>
      <c r="L1738" s="10">
        <f t="shared" si="122"/>
        <v>63254.37</v>
      </c>
    </row>
    <row r="1739" spans="1:12" ht="13" hidden="1" x14ac:dyDescent="0.15">
      <c r="A1739" s="46" t="s">
        <v>77</v>
      </c>
      <c r="B1739" s="10">
        <v>0</v>
      </c>
      <c r="C1739" s="10">
        <v>0</v>
      </c>
      <c r="D1739" s="10">
        <v>0</v>
      </c>
      <c r="E1739" s="10">
        <v>0</v>
      </c>
      <c r="F1739" s="10">
        <v>0</v>
      </c>
      <c r="G1739" s="10">
        <v>0</v>
      </c>
      <c r="H1739" s="10">
        <v>0</v>
      </c>
      <c r="I1739" s="10">
        <v>0</v>
      </c>
      <c r="J1739" s="10">
        <v>0</v>
      </c>
      <c r="K1739" s="10">
        <v>429.93</v>
      </c>
      <c r="L1739" s="10">
        <f t="shared" si="122"/>
        <v>429.93</v>
      </c>
    </row>
    <row r="1740" spans="1:12" ht="13" hidden="1" x14ac:dyDescent="0.15">
      <c r="A1740" s="46" t="s">
        <v>81</v>
      </c>
      <c r="B1740" s="10">
        <v>0</v>
      </c>
      <c r="C1740" s="10">
        <v>0</v>
      </c>
      <c r="D1740" s="10">
        <v>0</v>
      </c>
      <c r="E1740" s="10">
        <v>825</v>
      </c>
      <c r="F1740" s="10">
        <v>2239.29</v>
      </c>
      <c r="G1740" s="10">
        <v>1972.22</v>
      </c>
      <c r="H1740" s="10">
        <v>2305.15</v>
      </c>
      <c r="I1740" s="10">
        <v>2357.71</v>
      </c>
      <c r="J1740" s="10">
        <v>2359.52</v>
      </c>
      <c r="K1740" s="10">
        <v>1439.05</v>
      </c>
      <c r="L1740" s="10">
        <f t="shared" si="122"/>
        <v>13497.939999999999</v>
      </c>
    </row>
    <row r="1741" spans="1:12" ht="13" hidden="1" x14ac:dyDescent="0.15">
      <c r="A1741" s="46" t="s">
        <v>82</v>
      </c>
      <c r="B1741" s="10">
        <v>0</v>
      </c>
      <c r="C1741" s="10">
        <v>0</v>
      </c>
      <c r="D1741" s="10">
        <v>0</v>
      </c>
      <c r="E1741" s="10">
        <v>5714.33</v>
      </c>
      <c r="F1741" s="10">
        <v>8387.5499999999993</v>
      </c>
      <c r="G1741" s="10">
        <v>8506.18</v>
      </c>
      <c r="H1741" s="10">
        <v>7915.86</v>
      </c>
      <c r="I1741" s="10">
        <v>8571.6299999999992</v>
      </c>
      <c r="J1741" s="10">
        <v>8905.3799999999992</v>
      </c>
      <c r="K1741" s="10">
        <v>5604.81</v>
      </c>
      <c r="L1741" s="10">
        <f t="shared" si="122"/>
        <v>53605.739999999991</v>
      </c>
    </row>
    <row r="1742" spans="1:12" ht="13" hidden="1" x14ac:dyDescent="0.15">
      <c r="A1742" s="46" t="s">
        <v>83</v>
      </c>
      <c r="B1742" s="10">
        <v>0</v>
      </c>
      <c r="C1742" s="10">
        <v>0</v>
      </c>
      <c r="D1742" s="10">
        <v>0</v>
      </c>
      <c r="E1742" s="10">
        <v>3339.53</v>
      </c>
      <c r="F1742" s="10">
        <v>8865.4599999999991</v>
      </c>
      <c r="G1742" s="10">
        <v>5792.86</v>
      </c>
      <c r="H1742" s="10">
        <v>3094.93</v>
      </c>
      <c r="I1742" s="10">
        <v>4546.1499999999996</v>
      </c>
      <c r="J1742" s="10">
        <v>9848.93</v>
      </c>
      <c r="K1742" s="10">
        <v>3872.35</v>
      </c>
      <c r="L1742" s="10">
        <f t="shared" si="122"/>
        <v>39360.21</v>
      </c>
    </row>
    <row r="1743" spans="1:12" ht="13" hidden="1" x14ac:dyDescent="0.15">
      <c r="A1743" s="46" t="s">
        <v>84</v>
      </c>
      <c r="B1743" s="10">
        <v>0</v>
      </c>
      <c r="C1743" s="10">
        <v>0</v>
      </c>
      <c r="D1743" s="10">
        <v>0</v>
      </c>
      <c r="E1743" s="10">
        <v>35.74</v>
      </c>
      <c r="F1743" s="10">
        <v>52.17</v>
      </c>
      <c r="G1743" s="10">
        <v>56.72</v>
      </c>
      <c r="H1743" s="10">
        <v>57.47</v>
      </c>
      <c r="I1743" s="10">
        <v>52.53</v>
      </c>
      <c r="J1743" s="10">
        <v>53.37</v>
      </c>
      <c r="K1743" s="10">
        <v>49.28</v>
      </c>
      <c r="L1743" s="10">
        <f t="shared" si="122"/>
        <v>357.28</v>
      </c>
    </row>
    <row r="1744" spans="1:12" ht="13" hidden="1" x14ac:dyDescent="0.15">
      <c r="A1744" s="46" t="s">
        <v>90</v>
      </c>
      <c r="B1744" s="10">
        <v>0</v>
      </c>
      <c r="C1744" s="10">
        <v>0</v>
      </c>
      <c r="D1744" s="10">
        <v>0</v>
      </c>
      <c r="E1744" s="10">
        <v>0</v>
      </c>
      <c r="F1744" s="10">
        <v>0</v>
      </c>
      <c r="G1744" s="10">
        <v>717.43</v>
      </c>
      <c r="H1744" s="10">
        <v>0</v>
      </c>
      <c r="I1744" s="10">
        <v>748.23</v>
      </c>
      <c r="J1744" s="10">
        <v>0</v>
      </c>
      <c r="K1744" s="10">
        <v>961.88</v>
      </c>
      <c r="L1744" s="10">
        <f t="shared" si="122"/>
        <v>2427.54</v>
      </c>
    </row>
    <row r="1745" spans="1:12" ht="13" hidden="1" x14ac:dyDescent="0.15">
      <c r="A1745" s="46" t="s">
        <v>91</v>
      </c>
      <c r="B1745" s="10">
        <v>0</v>
      </c>
      <c r="C1745" s="10">
        <v>0</v>
      </c>
      <c r="D1745" s="10">
        <v>0</v>
      </c>
      <c r="E1745" s="10">
        <v>0</v>
      </c>
      <c r="F1745" s="10">
        <v>0</v>
      </c>
      <c r="G1745" s="10">
        <v>0</v>
      </c>
      <c r="H1745" s="10">
        <v>0</v>
      </c>
      <c r="I1745" s="10">
        <v>186.55</v>
      </c>
      <c r="J1745" s="10">
        <v>0</v>
      </c>
      <c r="K1745" s="10">
        <v>10.62</v>
      </c>
      <c r="L1745" s="10">
        <f t="shared" si="122"/>
        <v>197.17000000000002</v>
      </c>
    </row>
    <row r="1746" spans="1:12" ht="13" hidden="1" x14ac:dyDescent="0.15">
      <c r="A1746" s="46" t="s">
        <v>93</v>
      </c>
      <c r="B1746" s="10">
        <v>0</v>
      </c>
      <c r="C1746" s="10">
        <v>0</v>
      </c>
      <c r="D1746" s="10">
        <v>0</v>
      </c>
      <c r="E1746" s="10">
        <v>0</v>
      </c>
      <c r="F1746" s="10">
        <v>0</v>
      </c>
      <c r="G1746" s="10">
        <v>0</v>
      </c>
      <c r="H1746" s="10">
        <v>0</v>
      </c>
      <c r="I1746" s="10">
        <v>1039.6099999999999</v>
      </c>
      <c r="J1746" s="10">
        <v>0</v>
      </c>
      <c r="K1746" s="10">
        <v>376.73</v>
      </c>
      <c r="L1746" s="10">
        <f t="shared" si="122"/>
        <v>1416.34</v>
      </c>
    </row>
    <row r="1747" spans="1:12" ht="13" hidden="1" x14ac:dyDescent="0.15">
      <c r="A1747" s="46" t="s">
        <v>132</v>
      </c>
      <c r="B1747" s="10">
        <v>0</v>
      </c>
      <c r="C1747" s="10">
        <v>0</v>
      </c>
      <c r="D1747" s="10">
        <v>0</v>
      </c>
      <c r="E1747" s="10">
        <v>0</v>
      </c>
      <c r="F1747" s="10">
        <v>0</v>
      </c>
      <c r="G1747" s="10">
        <v>335</v>
      </c>
      <c r="H1747" s="10">
        <v>0</v>
      </c>
      <c r="I1747" s="10">
        <v>698.58</v>
      </c>
      <c r="J1747" s="10">
        <v>0</v>
      </c>
      <c r="K1747" s="10">
        <v>0</v>
      </c>
      <c r="L1747" s="10">
        <f t="shared" si="122"/>
        <v>1033.58</v>
      </c>
    </row>
    <row r="1748" spans="1:12" ht="13" hidden="1" x14ac:dyDescent="0.15">
      <c r="A1748" s="46" t="s">
        <v>101</v>
      </c>
      <c r="B1748" s="10">
        <v>0</v>
      </c>
      <c r="C1748" s="10">
        <v>0</v>
      </c>
      <c r="D1748" s="10">
        <v>0</v>
      </c>
      <c r="E1748" s="10">
        <v>0</v>
      </c>
      <c r="F1748" s="10">
        <v>0</v>
      </c>
      <c r="G1748" s="10">
        <v>12065.98</v>
      </c>
      <c r="H1748" s="10">
        <v>-12065.98</v>
      </c>
      <c r="I1748" s="10">
        <v>0</v>
      </c>
      <c r="J1748" s="10">
        <v>11800</v>
      </c>
      <c r="K1748" s="10">
        <v>33187.5</v>
      </c>
      <c r="L1748" s="10">
        <f t="shared" si="122"/>
        <v>44987.5</v>
      </c>
    </row>
    <row r="1749" spans="1:12" ht="13" hidden="1" x14ac:dyDescent="0.15">
      <c r="A1749" s="46" t="s">
        <v>171</v>
      </c>
      <c r="B1749" s="10">
        <v>0</v>
      </c>
      <c r="C1749" s="10">
        <v>0</v>
      </c>
      <c r="D1749" s="10">
        <v>0</v>
      </c>
      <c r="E1749" s="10">
        <v>10403.19</v>
      </c>
      <c r="F1749" s="10">
        <v>38433.29</v>
      </c>
      <c r="G1749" s="10">
        <v>2700</v>
      </c>
      <c r="H1749" s="10">
        <v>615.19000000000005</v>
      </c>
      <c r="I1749" s="10">
        <v>15000</v>
      </c>
      <c r="J1749" s="10">
        <v>13507.67</v>
      </c>
      <c r="K1749" s="10">
        <v>-10126.42</v>
      </c>
      <c r="L1749" s="10">
        <f t="shared" si="122"/>
        <v>70532.920000000013</v>
      </c>
    </row>
    <row r="1750" spans="1:12" ht="13" hidden="1" x14ac:dyDescent="0.15">
      <c r="A1750" s="46" t="s">
        <v>102</v>
      </c>
      <c r="B1750" s="10">
        <v>0</v>
      </c>
      <c r="C1750" s="10">
        <v>0</v>
      </c>
      <c r="D1750" s="10">
        <v>0</v>
      </c>
      <c r="E1750" s="10">
        <v>1225.93</v>
      </c>
      <c r="F1750" s="10">
        <v>1695.5</v>
      </c>
      <c r="G1750" s="10">
        <v>1212.32</v>
      </c>
      <c r="H1750" s="10">
        <v>1708.17</v>
      </c>
      <c r="I1750" s="10">
        <v>4074.62</v>
      </c>
      <c r="J1750" s="10">
        <v>0</v>
      </c>
      <c r="K1750" s="10">
        <v>0</v>
      </c>
      <c r="L1750" s="10">
        <f t="shared" si="122"/>
        <v>9916.5400000000009</v>
      </c>
    </row>
    <row r="1751" spans="1:12" ht="13" hidden="1" x14ac:dyDescent="0.15">
      <c r="A1751" s="46" t="s">
        <v>103</v>
      </c>
      <c r="B1751" s="10">
        <v>0</v>
      </c>
      <c r="C1751" s="10">
        <v>0</v>
      </c>
      <c r="D1751" s="10">
        <v>0</v>
      </c>
      <c r="E1751" s="10">
        <v>0</v>
      </c>
      <c r="F1751" s="10">
        <v>0</v>
      </c>
      <c r="G1751" s="10">
        <v>0</v>
      </c>
      <c r="H1751" s="10">
        <v>120.15</v>
      </c>
      <c r="I1751" s="10">
        <v>0</v>
      </c>
      <c r="J1751" s="10">
        <v>0</v>
      </c>
      <c r="K1751" s="10">
        <v>0</v>
      </c>
      <c r="L1751" s="10">
        <f t="shared" si="122"/>
        <v>120.15</v>
      </c>
    </row>
    <row r="1752" spans="1:12" ht="13" hidden="1" x14ac:dyDescent="0.15">
      <c r="A1752" s="46" t="s">
        <v>105</v>
      </c>
      <c r="B1752" s="10">
        <v>0</v>
      </c>
      <c r="C1752" s="10">
        <v>0</v>
      </c>
      <c r="D1752" s="10">
        <v>0</v>
      </c>
      <c r="E1752" s="10">
        <v>0</v>
      </c>
      <c r="F1752" s="10">
        <v>0</v>
      </c>
      <c r="G1752" s="10">
        <v>0</v>
      </c>
      <c r="H1752" s="10">
        <v>0</v>
      </c>
      <c r="I1752" s="10">
        <v>0</v>
      </c>
      <c r="J1752" s="10">
        <v>4102.75</v>
      </c>
      <c r="K1752" s="10">
        <v>-4102.75</v>
      </c>
      <c r="L1752" s="10">
        <f t="shared" si="122"/>
        <v>0</v>
      </c>
    </row>
    <row r="1753" spans="1:12" ht="13" hidden="1" x14ac:dyDescent="0.15">
      <c r="A1753" s="46" t="s">
        <v>106</v>
      </c>
      <c r="B1753" s="10">
        <v>0</v>
      </c>
      <c r="C1753" s="10">
        <v>0</v>
      </c>
      <c r="D1753" s="10">
        <v>0</v>
      </c>
      <c r="E1753" s="10">
        <v>0</v>
      </c>
      <c r="F1753" s="10">
        <v>39.159999999999997</v>
      </c>
      <c r="G1753" s="10">
        <v>27.14</v>
      </c>
      <c r="H1753" s="10">
        <v>27.48</v>
      </c>
      <c r="I1753" s="10">
        <v>22.17</v>
      </c>
      <c r="J1753" s="10">
        <v>0</v>
      </c>
      <c r="K1753" s="10">
        <v>0</v>
      </c>
      <c r="L1753" s="10">
        <f t="shared" si="122"/>
        <v>115.95</v>
      </c>
    </row>
    <row r="1754" spans="1:12" ht="13" hidden="1" x14ac:dyDescent="0.15">
      <c r="A1754" s="46" t="s">
        <v>107</v>
      </c>
      <c r="B1754" s="10">
        <v>0</v>
      </c>
      <c r="C1754" s="10">
        <v>0</v>
      </c>
      <c r="D1754" s="10">
        <v>0</v>
      </c>
      <c r="E1754" s="10">
        <v>0</v>
      </c>
      <c r="F1754" s="10">
        <v>0</v>
      </c>
      <c r="G1754" s="10">
        <v>461.2</v>
      </c>
      <c r="H1754" s="10">
        <v>0</v>
      </c>
      <c r="I1754" s="10">
        <v>389.09</v>
      </c>
      <c r="J1754" s="10">
        <v>99.33</v>
      </c>
      <c r="K1754" s="10">
        <v>397.1</v>
      </c>
      <c r="L1754" s="10">
        <f t="shared" si="122"/>
        <v>1346.72</v>
      </c>
    </row>
    <row r="1755" spans="1:12" ht="13" hidden="1" x14ac:dyDescent="0.15">
      <c r="A1755" s="46" t="s">
        <v>120</v>
      </c>
      <c r="B1755" s="10">
        <v>0</v>
      </c>
      <c r="C1755" s="10">
        <v>0</v>
      </c>
      <c r="D1755" s="10">
        <v>0</v>
      </c>
      <c r="E1755" s="10">
        <v>0</v>
      </c>
      <c r="F1755" s="10">
        <v>438.62</v>
      </c>
      <c r="G1755" s="10">
        <v>0</v>
      </c>
      <c r="H1755" s="10">
        <v>0</v>
      </c>
      <c r="I1755" s="10">
        <v>0</v>
      </c>
      <c r="J1755" s="10">
        <v>0</v>
      </c>
      <c r="K1755" s="10">
        <v>0</v>
      </c>
      <c r="L1755" s="10">
        <f t="shared" si="122"/>
        <v>438.62</v>
      </c>
    </row>
    <row r="1756" spans="1:12" ht="13" hidden="1" x14ac:dyDescent="0.15">
      <c r="A1756" s="46" t="s">
        <v>123</v>
      </c>
      <c r="B1756" s="10">
        <v>0</v>
      </c>
      <c r="C1756" s="10">
        <v>0</v>
      </c>
      <c r="D1756" s="10">
        <v>0</v>
      </c>
      <c r="E1756" s="10">
        <v>492.95</v>
      </c>
      <c r="F1756" s="10">
        <v>1893.39</v>
      </c>
      <c r="G1756" s="10">
        <v>1984.66</v>
      </c>
      <c r="H1756" s="10">
        <v>1980.12</v>
      </c>
      <c r="I1756" s="10">
        <v>1894.86</v>
      </c>
      <c r="J1756" s="10">
        <v>1368.88</v>
      </c>
      <c r="K1756" s="10">
        <v>1110.4100000000001</v>
      </c>
      <c r="L1756" s="10">
        <f t="shared" si="122"/>
        <v>10725.27</v>
      </c>
    </row>
    <row r="1757" spans="1:12" ht="13" hidden="1" x14ac:dyDescent="0.15">
      <c r="A1757" s="46" t="s">
        <v>125</v>
      </c>
      <c r="B1757" s="10">
        <v>0</v>
      </c>
      <c r="C1757" s="10">
        <v>0</v>
      </c>
      <c r="D1757" s="10">
        <v>0</v>
      </c>
      <c r="E1757" s="10">
        <v>0</v>
      </c>
      <c r="F1757" s="10">
        <v>277.27</v>
      </c>
      <c r="G1757" s="10">
        <v>697.75</v>
      </c>
      <c r="H1757" s="10">
        <v>1083.44</v>
      </c>
      <c r="I1757" s="10">
        <v>970.24</v>
      </c>
      <c r="J1757" s="10">
        <v>2364.92</v>
      </c>
      <c r="K1757" s="10">
        <v>781.14</v>
      </c>
      <c r="L1757" s="10">
        <f t="shared" si="122"/>
        <v>6174.76</v>
      </c>
    </row>
    <row r="1758" spans="1:12" ht="13" hidden="1" x14ac:dyDescent="0.15">
      <c r="A1758" s="46" t="s">
        <v>126</v>
      </c>
      <c r="B1758" s="10">
        <v>0</v>
      </c>
      <c r="C1758" s="10">
        <v>0</v>
      </c>
      <c r="D1758" s="10">
        <v>0</v>
      </c>
      <c r="E1758" s="10">
        <v>2117.4</v>
      </c>
      <c r="F1758" s="10">
        <v>2453.5700000000002</v>
      </c>
      <c r="G1758" s="10">
        <v>1212.1400000000001</v>
      </c>
      <c r="H1758" s="10">
        <v>1378.62</v>
      </c>
      <c r="I1758" s="10">
        <v>1140.25</v>
      </c>
      <c r="J1758" s="10">
        <v>1448.18</v>
      </c>
      <c r="K1758" s="10">
        <v>369.94</v>
      </c>
      <c r="L1758" s="10">
        <f t="shared" si="122"/>
        <v>10120.1</v>
      </c>
    </row>
    <row r="1759" spans="1:12" ht="13" hidden="1" x14ac:dyDescent="0.15">
      <c r="A1759" s="46" t="s">
        <v>127</v>
      </c>
      <c r="B1759" s="10">
        <v>0</v>
      </c>
      <c r="C1759" s="10">
        <v>0</v>
      </c>
      <c r="D1759" s="10">
        <v>0</v>
      </c>
      <c r="E1759" s="10">
        <v>2020.15</v>
      </c>
      <c r="F1759" s="10">
        <v>2988.71</v>
      </c>
      <c r="G1759" s="10">
        <v>2223.56</v>
      </c>
      <c r="H1759" s="10">
        <v>1935.56</v>
      </c>
      <c r="I1759" s="10">
        <v>2437.4899999999998</v>
      </c>
      <c r="J1759" s="10">
        <v>2602.83</v>
      </c>
      <c r="K1759" s="10">
        <v>1921.94</v>
      </c>
      <c r="L1759" s="10">
        <f t="shared" si="122"/>
        <v>16130.24</v>
      </c>
    </row>
    <row r="1760" spans="1:12" ht="13" hidden="1" x14ac:dyDescent="0.15">
      <c r="A1760" s="46" t="s">
        <v>129</v>
      </c>
      <c r="B1760" s="10">
        <v>0</v>
      </c>
      <c r="C1760" s="10">
        <v>0</v>
      </c>
      <c r="D1760" s="10">
        <v>0</v>
      </c>
      <c r="E1760" s="10">
        <v>5986.63</v>
      </c>
      <c r="F1760" s="10">
        <v>6531.3</v>
      </c>
      <c r="G1760" s="10">
        <v>8678.69</v>
      </c>
      <c r="H1760" s="10">
        <v>8639.9699999999993</v>
      </c>
      <c r="I1760" s="10">
        <v>8615.84</v>
      </c>
      <c r="J1760" s="10">
        <v>9126.5300000000007</v>
      </c>
      <c r="K1760" s="10">
        <v>7541.4</v>
      </c>
      <c r="L1760" s="10">
        <f t="shared" si="122"/>
        <v>55120.360000000008</v>
      </c>
    </row>
    <row r="1761" spans="1:12" ht="13" hidden="1" x14ac:dyDescent="0.15">
      <c r="A1761" s="47" t="s">
        <v>309</v>
      </c>
      <c r="B1761" s="16">
        <f t="shared" ref="B1761:L1761" si="123">SUM(B1736:B1760)</f>
        <v>0</v>
      </c>
      <c r="C1761" s="16">
        <f t="shared" si="123"/>
        <v>0</v>
      </c>
      <c r="D1761" s="16">
        <f t="shared" si="123"/>
        <v>0</v>
      </c>
      <c r="E1761" s="16">
        <f t="shared" si="123"/>
        <v>80269.099999999977</v>
      </c>
      <c r="F1761" s="16">
        <f t="shared" si="123"/>
        <v>157657.71999999997</v>
      </c>
      <c r="G1761" s="16">
        <f t="shared" si="123"/>
        <v>130950.40999999999</v>
      </c>
      <c r="H1761" s="16">
        <f t="shared" si="123"/>
        <v>89752.88999999997</v>
      </c>
      <c r="I1761" s="16">
        <f t="shared" si="123"/>
        <v>134502.17000000001</v>
      </c>
      <c r="J1761" s="16">
        <f t="shared" si="123"/>
        <v>151812.47999999998</v>
      </c>
      <c r="K1761" s="16">
        <f t="shared" si="123"/>
        <v>91561.110000000015</v>
      </c>
      <c r="L1761" s="16">
        <f t="shared" si="123"/>
        <v>836505.87999999989</v>
      </c>
    </row>
    <row r="1762" spans="1:12" ht="13" hidden="1" x14ac:dyDescent="0.15">
      <c r="A1762" s="45" t="s">
        <v>310</v>
      </c>
      <c r="B1762" s="7"/>
      <c r="C1762" s="7"/>
      <c r="D1762" s="7"/>
      <c r="E1762" s="7"/>
      <c r="F1762" s="7"/>
      <c r="G1762" s="7"/>
      <c r="H1762" s="7"/>
      <c r="I1762" s="7"/>
      <c r="J1762" s="7"/>
      <c r="K1762" s="7"/>
      <c r="L1762" s="7"/>
    </row>
    <row r="1763" spans="1:12" ht="13" hidden="1" x14ac:dyDescent="0.15">
      <c r="A1763" s="46" t="s">
        <v>71</v>
      </c>
      <c r="B1763" s="10">
        <v>172873.49</v>
      </c>
      <c r="C1763" s="10">
        <v>187896.91</v>
      </c>
      <c r="D1763" s="10">
        <v>171950.07</v>
      </c>
      <c r="E1763" s="10">
        <v>215478.23</v>
      </c>
      <c r="F1763" s="10">
        <v>219407.69</v>
      </c>
      <c r="G1763" s="10">
        <v>219562.53</v>
      </c>
      <c r="H1763" s="10">
        <v>195156.8</v>
      </c>
      <c r="I1763" s="10">
        <v>214755.73</v>
      </c>
      <c r="J1763" s="10">
        <v>232688.31</v>
      </c>
      <c r="K1763" s="10">
        <v>147930.66</v>
      </c>
      <c r="L1763" s="10">
        <f t="shared" ref="L1763:L1801" si="124">SUM(B1763:K1763)</f>
        <v>1977700.42</v>
      </c>
    </row>
    <row r="1764" spans="1:12" ht="13" hidden="1" x14ac:dyDescent="0.15">
      <c r="A1764" s="46" t="s">
        <v>72</v>
      </c>
      <c r="B1764" s="10">
        <v>807.6</v>
      </c>
      <c r="C1764" s="10">
        <v>0</v>
      </c>
      <c r="D1764" s="10">
        <v>0</v>
      </c>
      <c r="E1764" s="10">
        <v>2506.37</v>
      </c>
      <c r="F1764" s="10">
        <v>0</v>
      </c>
      <c r="G1764" s="10">
        <v>0</v>
      </c>
      <c r="H1764" s="10">
        <v>0</v>
      </c>
      <c r="I1764" s="10">
        <v>0</v>
      </c>
      <c r="J1764" s="10">
        <v>0</v>
      </c>
      <c r="K1764" s="10">
        <v>78.75</v>
      </c>
      <c r="L1764" s="10">
        <f t="shared" si="124"/>
        <v>3392.72</v>
      </c>
    </row>
    <row r="1765" spans="1:12" ht="13" hidden="1" x14ac:dyDescent="0.15">
      <c r="A1765" s="46" t="s">
        <v>73</v>
      </c>
      <c r="B1765" s="10">
        <v>531.22</v>
      </c>
      <c r="C1765" s="10">
        <v>-10478.26</v>
      </c>
      <c r="D1765" s="10">
        <v>16865.18</v>
      </c>
      <c r="E1765" s="10">
        <v>10262.16</v>
      </c>
      <c r="F1765" s="10">
        <v>1320.5</v>
      </c>
      <c r="G1765" s="10">
        <v>4802.03</v>
      </c>
      <c r="H1765" s="10">
        <v>6926.97</v>
      </c>
      <c r="I1765" s="10">
        <v>11846.92</v>
      </c>
      <c r="J1765" s="10">
        <v>1437.18</v>
      </c>
      <c r="K1765" s="10">
        <v>-6096.83</v>
      </c>
      <c r="L1765" s="10">
        <f t="shared" si="124"/>
        <v>37417.07</v>
      </c>
    </row>
    <row r="1766" spans="1:12" ht="13" hidden="1" x14ac:dyDescent="0.15">
      <c r="A1766" s="46" t="s">
        <v>74</v>
      </c>
      <c r="B1766" s="10">
        <v>19831.419999999998</v>
      </c>
      <c r="C1766" s="10">
        <v>14940.11</v>
      </c>
      <c r="D1766" s="10">
        <v>21602.34</v>
      </c>
      <c r="E1766" s="10">
        <v>26708.2</v>
      </c>
      <c r="F1766" s="10">
        <v>28230.15</v>
      </c>
      <c r="G1766" s="10">
        <v>23278.16</v>
      </c>
      <c r="H1766" s="10">
        <v>11411.11</v>
      </c>
      <c r="I1766" s="10">
        <v>18121.11</v>
      </c>
      <c r="J1766" s="10">
        <v>29280.85</v>
      </c>
      <c r="K1766" s="10">
        <v>149.47</v>
      </c>
      <c r="L1766" s="10">
        <f t="shared" si="124"/>
        <v>193552.91999999998</v>
      </c>
    </row>
    <row r="1767" spans="1:12" ht="13" hidden="1" x14ac:dyDescent="0.15">
      <c r="A1767" s="46" t="s">
        <v>76</v>
      </c>
      <c r="B1767" s="10">
        <v>0</v>
      </c>
      <c r="C1767" s="10">
        <v>0</v>
      </c>
      <c r="D1767" s="10">
        <v>0</v>
      </c>
      <c r="E1767" s="10">
        <v>0</v>
      </c>
      <c r="F1767" s="10">
        <v>0</v>
      </c>
      <c r="G1767" s="10">
        <v>0</v>
      </c>
      <c r="H1767" s="10">
        <v>0</v>
      </c>
      <c r="I1767" s="10">
        <v>0</v>
      </c>
      <c r="J1767" s="10">
        <v>1347.25</v>
      </c>
      <c r="K1767" s="10">
        <v>0</v>
      </c>
      <c r="L1767" s="10">
        <f t="shared" si="124"/>
        <v>1347.25</v>
      </c>
    </row>
    <row r="1768" spans="1:12" ht="13" hidden="1" x14ac:dyDescent="0.15">
      <c r="A1768" s="46" t="s">
        <v>77</v>
      </c>
      <c r="B1768" s="10">
        <v>0</v>
      </c>
      <c r="C1768" s="10">
        <v>0</v>
      </c>
      <c r="D1768" s="10">
        <v>0</v>
      </c>
      <c r="E1768" s="10">
        <v>0</v>
      </c>
      <c r="F1768" s="10">
        <v>1403.21</v>
      </c>
      <c r="G1768" s="10">
        <v>0</v>
      </c>
      <c r="H1768" s="10">
        <v>0</v>
      </c>
      <c r="I1768" s="10">
        <v>0</v>
      </c>
      <c r="J1768" s="10">
        <v>7947</v>
      </c>
      <c r="K1768" s="10">
        <v>20079.98</v>
      </c>
      <c r="L1768" s="10">
        <f t="shared" si="124"/>
        <v>29430.19</v>
      </c>
    </row>
    <row r="1769" spans="1:12" ht="13" hidden="1" x14ac:dyDescent="0.15">
      <c r="A1769" s="46" t="s">
        <v>81</v>
      </c>
      <c r="B1769" s="10">
        <v>0</v>
      </c>
      <c r="C1769" s="10">
        <v>4081.32</v>
      </c>
      <c r="D1769" s="10">
        <v>2734.92</v>
      </c>
      <c r="E1769" s="10">
        <v>2896.37</v>
      </c>
      <c r="F1769" s="10">
        <v>3394.22</v>
      </c>
      <c r="G1769" s="10">
        <v>3636.43</v>
      </c>
      <c r="H1769" s="10">
        <v>2893.53</v>
      </c>
      <c r="I1769" s="10">
        <v>3253.96</v>
      </c>
      <c r="J1769" s="10">
        <v>3966.5</v>
      </c>
      <c r="K1769" s="10">
        <v>2596.2399999999998</v>
      </c>
      <c r="L1769" s="10">
        <f t="shared" si="124"/>
        <v>29453.489999999998</v>
      </c>
    </row>
    <row r="1770" spans="1:12" ht="13" hidden="1" x14ac:dyDescent="0.15">
      <c r="A1770" s="46" t="s">
        <v>82</v>
      </c>
      <c r="B1770" s="10">
        <v>25884.68</v>
      </c>
      <c r="C1770" s="10">
        <v>24841.42</v>
      </c>
      <c r="D1770" s="10">
        <v>27318.84</v>
      </c>
      <c r="E1770" s="10">
        <v>31462.13</v>
      </c>
      <c r="F1770" s="10">
        <v>29853.72</v>
      </c>
      <c r="G1770" s="10">
        <v>26943.43</v>
      </c>
      <c r="H1770" s="10">
        <v>22791.93</v>
      </c>
      <c r="I1770" s="10">
        <v>31055.03</v>
      </c>
      <c r="J1770" s="10">
        <v>27879.23</v>
      </c>
      <c r="K1770" s="10">
        <v>12301.89</v>
      </c>
      <c r="L1770" s="10">
        <f t="shared" si="124"/>
        <v>260332.3</v>
      </c>
    </row>
    <row r="1771" spans="1:12" ht="13" hidden="1" x14ac:dyDescent="0.15">
      <c r="A1771" s="46" t="s">
        <v>83</v>
      </c>
      <c r="B1771" s="10">
        <v>18153.18</v>
      </c>
      <c r="C1771" s="10">
        <v>16688.47</v>
      </c>
      <c r="D1771" s="10">
        <v>17804.03</v>
      </c>
      <c r="E1771" s="10">
        <v>21099.48</v>
      </c>
      <c r="F1771" s="10">
        <v>23863.79</v>
      </c>
      <c r="G1771" s="10">
        <v>24681.09</v>
      </c>
      <c r="H1771" s="10">
        <v>17910.87</v>
      </c>
      <c r="I1771" s="10">
        <v>13900.54</v>
      </c>
      <c r="J1771" s="10">
        <v>22970.17</v>
      </c>
      <c r="K1771" s="10">
        <v>17161.599999999999</v>
      </c>
      <c r="L1771" s="10">
        <f t="shared" si="124"/>
        <v>194233.22</v>
      </c>
    </row>
    <row r="1772" spans="1:12" ht="13" hidden="1" x14ac:dyDescent="0.15">
      <c r="A1772" s="46" t="s">
        <v>84</v>
      </c>
      <c r="B1772" s="10">
        <v>128.88</v>
      </c>
      <c r="C1772" s="10">
        <v>158.35</v>
      </c>
      <c r="D1772" s="10">
        <v>176.57</v>
      </c>
      <c r="E1772" s="10">
        <v>189.09</v>
      </c>
      <c r="F1772" s="10">
        <v>182.58</v>
      </c>
      <c r="G1772" s="10">
        <v>189</v>
      </c>
      <c r="H1772" s="10">
        <v>172.39</v>
      </c>
      <c r="I1772" s="10">
        <v>183.87</v>
      </c>
      <c r="J1772" s="10">
        <v>159.66999999999999</v>
      </c>
      <c r="K1772" s="10">
        <v>147.84</v>
      </c>
      <c r="L1772" s="10">
        <f t="shared" si="124"/>
        <v>1688.24</v>
      </c>
    </row>
    <row r="1773" spans="1:12" ht="13" hidden="1" x14ac:dyDescent="0.15">
      <c r="A1773" s="46" t="s">
        <v>90</v>
      </c>
      <c r="B1773" s="10">
        <v>4043.7</v>
      </c>
      <c r="C1773" s="10">
        <v>-1337.21</v>
      </c>
      <c r="D1773" s="10">
        <v>310.5</v>
      </c>
      <c r="E1773" s="10">
        <v>4366.01</v>
      </c>
      <c r="F1773" s="10">
        <v>1319.45</v>
      </c>
      <c r="G1773" s="10">
        <v>1039.1500000000001</v>
      </c>
      <c r="H1773" s="10">
        <v>3008.35</v>
      </c>
      <c r="I1773" s="10">
        <v>4812.38</v>
      </c>
      <c r="J1773" s="10">
        <v>4122.5200000000004</v>
      </c>
      <c r="K1773" s="10">
        <v>421.01</v>
      </c>
      <c r="L1773" s="10">
        <f t="shared" si="124"/>
        <v>22105.86</v>
      </c>
    </row>
    <row r="1774" spans="1:12" ht="13" hidden="1" x14ac:dyDescent="0.15">
      <c r="A1774" s="46" t="s">
        <v>91</v>
      </c>
      <c r="B1774" s="10">
        <v>22.72</v>
      </c>
      <c r="C1774" s="10">
        <v>407.27</v>
      </c>
      <c r="D1774" s="10">
        <v>49.16</v>
      </c>
      <c r="E1774" s="10">
        <v>1373.43</v>
      </c>
      <c r="F1774" s="10">
        <v>734.58</v>
      </c>
      <c r="G1774" s="10">
        <v>344.08</v>
      </c>
      <c r="H1774" s="10">
        <v>395.98</v>
      </c>
      <c r="I1774" s="10">
        <v>775.12</v>
      </c>
      <c r="J1774" s="10">
        <v>418.21</v>
      </c>
      <c r="K1774" s="10">
        <v>331.97</v>
      </c>
      <c r="L1774" s="10">
        <f t="shared" si="124"/>
        <v>4852.5200000000004</v>
      </c>
    </row>
    <row r="1775" spans="1:12" ht="13" hidden="1" x14ac:dyDescent="0.15">
      <c r="A1775" s="46" t="s">
        <v>93</v>
      </c>
      <c r="B1775" s="10">
        <v>2642.61</v>
      </c>
      <c r="C1775" s="10">
        <v>1561.59</v>
      </c>
      <c r="D1775" s="10">
        <v>0</v>
      </c>
      <c r="E1775" s="10">
        <v>7997.67</v>
      </c>
      <c r="F1775" s="10">
        <v>482.07</v>
      </c>
      <c r="G1775" s="10">
        <v>7093.92</v>
      </c>
      <c r="H1775" s="10">
        <v>1686.91</v>
      </c>
      <c r="I1775" s="10">
        <v>2131.64</v>
      </c>
      <c r="J1775" s="10">
        <v>184</v>
      </c>
      <c r="K1775" s="10">
        <v>3140.73</v>
      </c>
      <c r="L1775" s="10">
        <f t="shared" si="124"/>
        <v>26921.14</v>
      </c>
    </row>
    <row r="1776" spans="1:12" ht="13" hidden="1" x14ac:dyDescent="0.15">
      <c r="A1776" s="46" t="s">
        <v>95</v>
      </c>
      <c r="B1776" s="10">
        <v>0</v>
      </c>
      <c r="C1776" s="10">
        <v>0</v>
      </c>
      <c r="D1776" s="10">
        <v>0</v>
      </c>
      <c r="E1776" s="10">
        <v>0</v>
      </c>
      <c r="F1776" s="10">
        <v>0</v>
      </c>
      <c r="G1776" s="10">
        <v>0</v>
      </c>
      <c r="H1776" s="10">
        <v>0</v>
      </c>
      <c r="I1776" s="10">
        <v>25.8</v>
      </c>
      <c r="J1776" s="10">
        <v>0</v>
      </c>
      <c r="K1776" s="10">
        <v>0</v>
      </c>
      <c r="L1776" s="10">
        <f t="shared" si="124"/>
        <v>25.8</v>
      </c>
    </row>
    <row r="1777" spans="1:12" ht="13" hidden="1" x14ac:dyDescent="0.15">
      <c r="A1777" s="46" t="s">
        <v>97</v>
      </c>
      <c r="B1777" s="10">
        <v>0</v>
      </c>
      <c r="C1777" s="10">
        <v>270.02999999999997</v>
      </c>
      <c r="D1777" s="10">
        <v>0</v>
      </c>
      <c r="E1777" s="10">
        <v>0</v>
      </c>
      <c r="F1777" s="10">
        <v>0</v>
      </c>
      <c r="G1777" s="10">
        <v>0</v>
      </c>
      <c r="H1777" s="10">
        <v>0</v>
      </c>
      <c r="I1777" s="10">
        <v>0</v>
      </c>
      <c r="J1777" s="10">
        <v>0</v>
      </c>
      <c r="K1777" s="10">
        <v>0</v>
      </c>
      <c r="L1777" s="10">
        <f t="shared" si="124"/>
        <v>270.02999999999997</v>
      </c>
    </row>
    <row r="1778" spans="1:12" ht="13" hidden="1" x14ac:dyDescent="0.15">
      <c r="A1778" s="46" t="s">
        <v>98</v>
      </c>
      <c r="B1778" s="10">
        <v>282.24</v>
      </c>
      <c r="C1778" s="10">
        <v>6048.43</v>
      </c>
      <c r="D1778" s="10">
        <v>495</v>
      </c>
      <c r="E1778" s="10">
        <v>0</v>
      </c>
      <c r="F1778" s="10">
        <v>6228.41</v>
      </c>
      <c r="G1778" s="10">
        <v>-18.41</v>
      </c>
      <c r="H1778" s="10">
        <v>0</v>
      </c>
      <c r="I1778" s="10">
        <v>0</v>
      </c>
      <c r="J1778" s="10">
        <v>0</v>
      </c>
      <c r="K1778" s="10">
        <v>0</v>
      </c>
      <c r="L1778" s="10">
        <f t="shared" si="124"/>
        <v>13035.67</v>
      </c>
    </row>
    <row r="1779" spans="1:12" ht="13" hidden="1" x14ac:dyDescent="0.15">
      <c r="A1779" s="46" t="s">
        <v>132</v>
      </c>
      <c r="B1779" s="10">
        <v>49191.23</v>
      </c>
      <c r="C1779" s="10">
        <v>40473.74</v>
      </c>
      <c r="D1779" s="10">
        <v>53681.88</v>
      </c>
      <c r="E1779" s="10">
        <v>53228.3</v>
      </c>
      <c r="F1779" s="10">
        <v>56963.14</v>
      </c>
      <c r="G1779" s="10">
        <v>63300.2</v>
      </c>
      <c r="H1779" s="10">
        <v>52416.69</v>
      </c>
      <c r="I1779" s="10">
        <v>29543.279999999999</v>
      </c>
      <c r="J1779" s="10">
        <v>28071.54</v>
      </c>
      <c r="K1779" s="10">
        <v>8028</v>
      </c>
      <c r="L1779" s="10">
        <f t="shared" si="124"/>
        <v>434898.00000000006</v>
      </c>
    </row>
    <row r="1780" spans="1:12" ht="13" hidden="1" x14ac:dyDescent="0.15">
      <c r="A1780" s="46" t="s">
        <v>99</v>
      </c>
      <c r="B1780" s="10">
        <v>0</v>
      </c>
      <c r="C1780" s="10">
        <v>0</v>
      </c>
      <c r="D1780" s="10">
        <v>0</v>
      </c>
      <c r="E1780" s="10">
        <v>0</v>
      </c>
      <c r="F1780" s="10">
        <v>0</v>
      </c>
      <c r="G1780" s="10">
        <v>0</v>
      </c>
      <c r="H1780" s="10">
        <v>0</v>
      </c>
      <c r="I1780" s="10">
        <v>900</v>
      </c>
      <c r="J1780" s="10">
        <v>0</v>
      </c>
      <c r="K1780" s="10">
        <v>0</v>
      </c>
      <c r="L1780" s="10">
        <f t="shared" si="124"/>
        <v>900</v>
      </c>
    </row>
    <row r="1781" spans="1:12" ht="13" hidden="1" x14ac:dyDescent="0.15">
      <c r="A1781" s="46" t="s">
        <v>100</v>
      </c>
      <c r="B1781" s="10">
        <v>0</v>
      </c>
      <c r="C1781" s="10">
        <v>0</v>
      </c>
      <c r="D1781" s="10">
        <v>0</v>
      </c>
      <c r="E1781" s="10">
        <v>0</v>
      </c>
      <c r="F1781" s="10">
        <v>0</v>
      </c>
      <c r="G1781" s="10">
        <v>0</v>
      </c>
      <c r="H1781" s="10">
        <v>58.49</v>
      </c>
      <c r="I1781" s="10">
        <v>0</v>
      </c>
      <c r="J1781" s="10">
        <v>0</v>
      </c>
      <c r="K1781" s="10">
        <v>0</v>
      </c>
      <c r="L1781" s="10">
        <f t="shared" si="124"/>
        <v>58.49</v>
      </c>
    </row>
    <row r="1782" spans="1:12" ht="13" hidden="1" x14ac:dyDescent="0.15">
      <c r="A1782" s="46" t="s">
        <v>101</v>
      </c>
      <c r="B1782" s="10">
        <v>-10545</v>
      </c>
      <c r="C1782" s="10">
        <v>0</v>
      </c>
      <c r="D1782" s="10">
        <v>4095</v>
      </c>
      <c r="E1782" s="10">
        <v>19283</v>
      </c>
      <c r="F1782" s="10">
        <v>78387.47</v>
      </c>
      <c r="G1782" s="10">
        <v>-2.58</v>
      </c>
      <c r="H1782" s="10">
        <v>14275</v>
      </c>
      <c r="I1782" s="10">
        <v>51607.61</v>
      </c>
      <c r="J1782" s="10">
        <v>119410.3</v>
      </c>
      <c r="K1782" s="10">
        <v>28811.72</v>
      </c>
      <c r="L1782" s="10">
        <f t="shared" si="124"/>
        <v>305322.52</v>
      </c>
    </row>
    <row r="1783" spans="1:12" ht="13" hidden="1" x14ac:dyDescent="0.15">
      <c r="A1783" s="46" t="s">
        <v>103</v>
      </c>
      <c r="B1783" s="10">
        <v>6533.97</v>
      </c>
      <c r="C1783" s="10">
        <v>5523.57</v>
      </c>
      <c r="D1783" s="10">
        <v>3106.16</v>
      </c>
      <c r="E1783" s="10">
        <v>4098.16</v>
      </c>
      <c r="F1783" s="10">
        <v>2342.7600000000002</v>
      </c>
      <c r="G1783" s="10">
        <v>3363.44</v>
      </c>
      <c r="H1783" s="10">
        <v>2135.09</v>
      </c>
      <c r="I1783" s="10">
        <v>8879.5</v>
      </c>
      <c r="J1783" s="10">
        <v>14381.06</v>
      </c>
      <c r="K1783" s="10">
        <v>3200.35</v>
      </c>
      <c r="L1783" s="10">
        <f t="shared" si="124"/>
        <v>53564.06</v>
      </c>
    </row>
    <row r="1784" spans="1:12" ht="13" hidden="1" x14ac:dyDescent="0.15">
      <c r="A1784" s="46" t="s">
        <v>104</v>
      </c>
      <c r="B1784" s="10">
        <v>3121.82</v>
      </c>
      <c r="C1784" s="10">
        <v>1235.58</v>
      </c>
      <c r="D1784" s="10">
        <v>0</v>
      </c>
      <c r="E1784" s="10">
        <v>5909.64</v>
      </c>
      <c r="F1784" s="10">
        <v>9277.9699999999993</v>
      </c>
      <c r="G1784" s="10">
        <v>0</v>
      </c>
      <c r="H1784" s="10">
        <v>16.71</v>
      </c>
      <c r="I1784" s="10">
        <v>-16.71</v>
      </c>
      <c r="J1784" s="10">
        <v>0</v>
      </c>
      <c r="K1784" s="10">
        <v>0</v>
      </c>
      <c r="L1784" s="10">
        <f t="shared" si="124"/>
        <v>19545.010000000002</v>
      </c>
    </row>
    <row r="1785" spans="1:12" ht="13" hidden="1" x14ac:dyDescent="0.15">
      <c r="A1785" s="46" t="s">
        <v>105</v>
      </c>
      <c r="B1785" s="10">
        <v>280193.67</v>
      </c>
      <c r="C1785" s="10">
        <v>155856.82</v>
      </c>
      <c r="D1785" s="10">
        <v>223257.89</v>
      </c>
      <c r="E1785" s="10">
        <v>276689.11</v>
      </c>
      <c r="F1785" s="10">
        <v>251431.69</v>
      </c>
      <c r="G1785" s="10">
        <v>228637.1</v>
      </c>
      <c r="H1785" s="10">
        <v>232122.49</v>
      </c>
      <c r="I1785" s="10">
        <v>338603.01</v>
      </c>
      <c r="J1785" s="10">
        <v>359343.34</v>
      </c>
      <c r="K1785" s="10">
        <v>159128.74</v>
      </c>
      <c r="L1785" s="10">
        <f t="shared" si="124"/>
        <v>2505263.8600000003</v>
      </c>
    </row>
    <row r="1786" spans="1:12" ht="13" hidden="1" x14ac:dyDescent="0.15">
      <c r="A1786" s="46" t="s">
        <v>107</v>
      </c>
      <c r="B1786" s="10">
        <v>6584.43</v>
      </c>
      <c r="C1786" s="10">
        <v>77732.05</v>
      </c>
      <c r="D1786" s="10">
        <v>136790.49</v>
      </c>
      <c r="E1786" s="10">
        <v>212330.5</v>
      </c>
      <c r="F1786" s="10">
        <v>161987.43</v>
      </c>
      <c r="G1786" s="10">
        <v>169538.47</v>
      </c>
      <c r="H1786" s="10">
        <v>193772.87</v>
      </c>
      <c r="I1786" s="10">
        <v>191823.5</v>
      </c>
      <c r="J1786" s="10">
        <v>177389.92</v>
      </c>
      <c r="K1786" s="10">
        <v>99368.75</v>
      </c>
      <c r="L1786" s="10">
        <f t="shared" si="124"/>
        <v>1427318.4099999997</v>
      </c>
    </row>
    <row r="1787" spans="1:12" ht="13" hidden="1" x14ac:dyDescent="0.15">
      <c r="A1787" s="46" t="s">
        <v>108</v>
      </c>
      <c r="B1787" s="10">
        <v>0</v>
      </c>
      <c r="C1787" s="10">
        <v>0</v>
      </c>
      <c r="D1787" s="10">
        <v>0</v>
      </c>
      <c r="E1787" s="10">
        <v>16975</v>
      </c>
      <c r="F1787" s="10">
        <v>2647.04</v>
      </c>
      <c r="G1787" s="10">
        <v>0</v>
      </c>
      <c r="H1787" s="10">
        <v>0</v>
      </c>
      <c r="I1787" s="10">
        <v>0</v>
      </c>
      <c r="J1787" s="10">
        <v>0</v>
      </c>
      <c r="K1787" s="10">
        <v>0</v>
      </c>
      <c r="L1787" s="10">
        <f t="shared" si="124"/>
        <v>19622.04</v>
      </c>
    </row>
    <row r="1788" spans="1:12" ht="13" hidden="1" x14ac:dyDescent="0.15">
      <c r="A1788" s="46" t="s">
        <v>134</v>
      </c>
      <c r="B1788" s="10">
        <v>0</v>
      </c>
      <c r="C1788" s="10">
        <v>0</v>
      </c>
      <c r="D1788" s="10">
        <v>619.92999999999995</v>
      </c>
      <c r="E1788" s="10">
        <v>0</v>
      </c>
      <c r="F1788" s="10">
        <v>0</v>
      </c>
      <c r="G1788" s="10">
        <v>0</v>
      </c>
      <c r="H1788" s="10">
        <v>0</v>
      </c>
      <c r="I1788" s="10">
        <v>0</v>
      </c>
      <c r="J1788" s="10">
        <v>0</v>
      </c>
      <c r="K1788" s="10">
        <v>0</v>
      </c>
      <c r="L1788" s="10">
        <f t="shared" si="124"/>
        <v>619.92999999999995</v>
      </c>
    </row>
    <row r="1789" spans="1:12" ht="13" hidden="1" x14ac:dyDescent="0.15">
      <c r="A1789" s="46" t="s">
        <v>109</v>
      </c>
      <c r="B1789" s="10">
        <v>13570.6</v>
      </c>
      <c r="C1789" s="10">
        <v>29335.119999999999</v>
      </c>
      <c r="D1789" s="10">
        <v>70441.61</v>
      </c>
      <c r="E1789" s="10">
        <v>72255.95</v>
      </c>
      <c r="F1789" s="10">
        <v>248538.2</v>
      </c>
      <c r="G1789" s="10">
        <v>37520.46</v>
      </c>
      <c r="H1789" s="10">
        <v>8497.2000000000007</v>
      </c>
      <c r="I1789" s="10">
        <v>131977.81</v>
      </c>
      <c r="J1789" s="10">
        <v>155523.94</v>
      </c>
      <c r="K1789" s="10">
        <v>58711.42</v>
      </c>
      <c r="L1789" s="10">
        <f t="shared" si="124"/>
        <v>826372.30999999994</v>
      </c>
    </row>
    <row r="1790" spans="1:12" ht="13" hidden="1" x14ac:dyDescent="0.15">
      <c r="A1790" s="46" t="s">
        <v>110</v>
      </c>
      <c r="B1790" s="10">
        <v>15382.73</v>
      </c>
      <c r="C1790" s="10">
        <v>25255.09</v>
      </c>
      <c r="D1790" s="10">
        <v>31220.46</v>
      </c>
      <c r="E1790" s="10">
        <v>25422.93</v>
      </c>
      <c r="F1790" s="10">
        <v>24929.82</v>
      </c>
      <c r="G1790" s="10">
        <v>23601.98</v>
      </c>
      <c r="H1790" s="10">
        <v>23682</v>
      </c>
      <c r="I1790" s="10">
        <v>43489.73</v>
      </c>
      <c r="J1790" s="10">
        <v>35149.839999999997</v>
      </c>
      <c r="K1790" s="10">
        <v>31589.53</v>
      </c>
      <c r="L1790" s="10">
        <f t="shared" si="124"/>
        <v>279724.11</v>
      </c>
    </row>
    <row r="1791" spans="1:12" ht="13" hidden="1" x14ac:dyDescent="0.15">
      <c r="A1791" s="46" t="s">
        <v>115</v>
      </c>
      <c r="B1791" s="10">
        <v>0</v>
      </c>
      <c r="C1791" s="10">
        <v>0</v>
      </c>
      <c r="D1791" s="10">
        <v>1511.53</v>
      </c>
      <c r="E1791" s="10">
        <v>0</v>
      </c>
      <c r="F1791" s="10">
        <v>-172.54</v>
      </c>
      <c r="G1791" s="10">
        <v>-250</v>
      </c>
      <c r="H1791" s="10">
        <v>0</v>
      </c>
      <c r="I1791" s="10">
        <v>0</v>
      </c>
      <c r="J1791" s="10">
        <v>-500</v>
      </c>
      <c r="K1791" s="10">
        <v>0</v>
      </c>
      <c r="L1791" s="10">
        <f t="shared" si="124"/>
        <v>588.99</v>
      </c>
    </row>
    <row r="1792" spans="1:12" ht="13" hidden="1" x14ac:dyDescent="0.15">
      <c r="A1792" s="46" t="s">
        <v>143</v>
      </c>
      <c r="B1792" s="10">
        <v>0</v>
      </c>
      <c r="C1792" s="10">
        <v>0</v>
      </c>
      <c r="D1792" s="10">
        <v>0</v>
      </c>
      <c r="E1792" s="10">
        <v>0</v>
      </c>
      <c r="F1792" s="10">
        <v>0</v>
      </c>
      <c r="G1792" s="10">
        <v>0</v>
      </c>
      <c r="H1792" s="10">
        <v>144.38999999999999</v>
      </c>
      <c r="I1792" s="10">
        <v>0</v>
      </c>
      <c r="J1792" s="10">
        <v>0</v>
      </c>
      <c r="K1792" s="10">
        <v>0</v>
      </c>
      <c r="L1792" s="10">
        <f t="shared" si="124"/>
        <v>144.38999999999999</v>
      </c>
    </row>
    <row r="1793" spans="1:12" ht="13" hidden="1" x14ac:dyDescent="0.15">
      <c r="A1793" s="46" t="s">
        <v>117</v>
      </c>
      <c r="B1793" s="10">
        <v>0</v>
      </c>
      <c r="C1793" s="10">
        <v>62.09</v>
      </c>
      <c r="D1793" s="10">
        <v>0</v>
      </c>
      <c r="E1793" s="10">
        <v>0</v>
      </c>
      <c r="F1793" s="10">
        <v>77.650000000000006</v>
      </c>
      <c r="G1793" s="10">
        <v>0</v>
      </c>
      <c r="H1793" s="10">
        <v>266.77</v>
      </c>
      <c r="I1793" s="10">
        <v>-136.82</v>
      </c>
      <c r="J1793" s="10">
        <v>75</v>
      </c>
      <c r="K1793" s="10">
        <v>-75</v>
      </c>
      <c r="L1793" s="10">
        <f t="shared" si="124"/>
        <v>269.69</v>
      </c>
    </row>
    <row r="1794" spans="1:12" ht="13" hidden="1" x14ac:dyDescent="0.15">
      <c r="A1794" s="46" t="s">
        <v>120</v>
      </c>
      <c r="B1794" s="10">
        <v>0</v>
      </c>
      <c r="C1794" s="10">
        <v>0</v>
      </c>
      <c r="D1794" s="10">
        <v>400</v>
      </c>
      <c r="E1794" s="10">
        <v>156.6</v>
      </c>
      <c r="F1794" s="10">
        <v>28.59</v>
      </c>
      <c r="G1794" s="10">
        <v>0</v>
      </c>
      <c r="H1794" s="10">
        <v>0</v>
      </c>
      <c r="I1794" s="10">
        <v>446.5</v>
      </c>
      <c r="J1794" s="10">
        <v>170.5</v>
      </c>
      <c r="K1794" s="10">
        <v>11.11</v>
      </c>
      <c r="L1794" s="10">
        <f t="shared" si="124"/>
        <v>1213.3</v>
      </c>
    </row>
    <row r="1795" spans="1:12" ht="13" hidden="1" x14ac:dyDescent="0.15">
      <c r="A1795" s="46" t="s">
        <v>121</v>
      </c>
      <c r="B1795" s="10">
        <v>0</v>
      </c>
      <c r="C1795" s="10">
        <v>-17.16</v>
      </c>
      <c r="D1795" s="10">
        <v>0</v>
      </c>
      <c r="E1795" s="10">
        <v>0</v>
      </c>
      <c r="F1795" s="10">
        <v>0</v>
      </c>
      <c r="G1795" s="10">
        <v>0</v>
      </c>
      <c r="H1795" s="10">
        <v>0</v>
      </c>
      <c r="I1795" s="10">
        <v>0</v>
      </c>
      <c r="J1795" s="10">
        <v>0</v>
      </c>
      <c r="K1795" s="10">
        <v>0</v>
      </c>
      <c r="L1795" s="10">
        <f t="shared" si="124"/>
        <v>-17.16</v>
      </c>
    </row>
    <row r="1796" spans="1:12" ht="13" hidden="1" x14ac:dyDescent="0.15">
      <c r="A1796" s="46" t="s">
        <v>123</v>
      </c>
      <c r="B1796" s="10">
        <v>0</v>
      </c>
      <c r="C1796" s="10">
        <v>538.84</v>
      </c>
      <c r="D1796" s="10">
        <v>0</v>
      </c>
      <c r="E1796" s="10">
        <v>0</v>
      </c>
      <c r="F1796" s="10">
        <v>0</v>
      </c>
      <c r="G1796" s="10">
        <v>0</v>
      </c>
      <c r="H1796" s="10">
        <v>0</v>
      </c>
      <c r="I1796" s="10">
        <v>0</v>
      </c>
      <c r="J1796" s="10">
        <v>0</v>
      </c>
      <c r="K1796" s="10">
        <v>0</v>
      </c>
      <c r="L1796" s="10">
        <f t="shared" si="124"/>
        <v>538.84</v>
      </c>
    </row>
    <row r="1797" spans="1:12" ht="13" hidden="1" x14ac:dyDescent="0.15">
      <c r="A1797" s="46" t="s">
        <v>124</v>
      </c>
      <c r="B1797" s="10">
        <v>0</v>
      </c>
      <c r="C1797" s="10">
        <v>2440.14</v>
      </c>
      <c r="D1797" s="10">
        <v>3209.18</v>
      </c>
      <c r="E1797" s="10">
        <v>3603.41</v>
      </c>
      <c r="F1797" s="10">
        <v>2876.81</v>
      </c>
      <c r="G1797" s="10">
        <v>1784.98</v>
      </c>
      <c r="H1797" s="10">
        <v>1072.04</v>
      </c>
      <c r="I1797" s="10">
        <v>0</v>
      </c>
      <c r="J1797" s="10">
        <v>551.41</v>
      </c>
      <c r="K1797" s="10">
        <v>1102.82</v>
      </c>
      <c r="L1797" s="10">
        <f t="shared" si="124"/>
        <v>16640.789999999997</v>
      </c>
    </row>
    <row r="1798" spans="1:12" ht="13" hidden="1" x14ac:dyDescent="0.15">
      <c r="A1798" s="46" t="s">
        <v>126</v>
      </c>
      <c r="B1798" s="10">
        <v>31584.46</v>
      </c>
      <c r="C1798" s="10">
        <v>33530.14</v>
      </c>
      <c r="D1798" s="10">
        <v>29712.91</v>
      </c>
      <c r="E1798" s="10">
        <v>12683.84</v>
      </c>
      <c r="F1798" s="10">
        <v>9657.2999999999993</v>
      </c>
      <c r="G1798" s="10">
        <v>5140.03</v>
      </c>
      <c r="H1798" s="10">
        <v>5914.22</v>
      </c>
      <c r="I1798" s="10">
        <v>4897.66</v>
      </c>
      <c r="J1798" s="10">
        <v>6206.76</v>
      </c>
      <c r="K1798" s="10">
        <v>2389.0700000000002</v>
      </c>
      <c r="L1798" s="10">
        <f t="shared" si="124"/>
        <v>141716.39000000001</v>
      </c>
    </row>
    <row r="1799" spans="1:12" ht="13" hidden="1" x14ac:dyDescent="0.15">
      <c r="A1799" s="46" t="s">
        <v>127</v>
      </c>
      <c r="B1799" s="10">
        <v>-101842.56</v>
      </c>
      <c r="C1799" s="10">
        <v>0</v>
      </c>
      <c r="D1799" s="10">
        <v>0</v>
      </c>
      <c r="E1799" s="10">
        <v>0</v>
      </c>
      <c r="F1799" s="10">
        <v>0</v>
      </c>
      <c r="G1799" s="10">
        <v>0</v>
      </c>
      <c r="H1799" s="10">
        <v>0</v>
      </c>
      <c r="I1799" s="10">
        <v>0</v>
      </c>
      <c r="J1799" s="10">
        <v>0</v>
      </c>
      <c r="K1799" s="10">
        <v>0</v>
      </c>
      <c r="L1799" s="10">
        <f t="shared" si="124"/>
        <v>-101842.56</v>
      </c>
    </row>
    <row r="1800" spans="1:12" ht="13" hidden="1" x14ac:dyDescent="0.15">
      <c r="A1800" s="46" t="s">
        <v>128</v>
      </c>
      <c r="B1800" s="10">
        <v>-661471.55000000005</v>
      </c>
      <c r="C1800" s="10">
        <v>-737644.93</v>
      </c>
      <c r="D1800" s="10">
        <v>-927832.76</v>
      </c>
      <c r="E1800" s="10">
        <v>-1198376.93</v>
      </c>
      <c r="F1800" s="10">
        <v>-1332878.42</v>
      </c>
      <c r="G1800" s="10">
        <v>-1086873.79</v>
      </c>
      <c r="H1800" s="10">
        <v>-1034623.16</v>
      </c>
      <c r="I1800" s="10">
        <v>-1415064.47</v>
      </c>
      <c r="J1800" s="10">
        <v>-1564171.72</v>
      </c>
      <c r="K1800" s="10">
        <v>-1053419.6399999999</v>
      </c>
      <c r="L1800" s="10">
        <f t="shared" si="124"/>
        <v>-11012357.370000001</v>
      </c>
    </row>
    <row r="1801" spans="1:12" ht="13" hidden="1" x14ac:dyDescent="0.15">
      <c r="A1801" s="46" t="s">
        <v>129</v>
      </c>
      <c r="B1801" s="10">
        <v>0</v>
      </c>
      <c r="C1801" s="10">
        <v>0</v>
      </c>
      <c r="D1801" s="10">
        <v>10068.48</v>
      </c>
      <c r="E1801" s="10">
        <v>34591.06</v>
      </c>
      <c r="F1801" s="10">
        <v>28489.96</v>
      </c>
      <c r="G1801" s="10">
        <v>36933.72</v>
      </c>
      <c r="H1801" s="10">
        <v>34555.440000000002</v>
      </c>
      <c r="I1801" s="10">
        <v>39658.68</v>
      </c>
      <c r="J1801" s="10">
        <v>36682.480000000003</v>
      </c>
      <c r="K1801" s="10">
        <v>28212.9</v>
      </c>
      <c r="L1801" s="10">
        <f t="shared" si="124"/>
        <v>249192.72</v>
      </c>
    </row>
    <row r="1802" spans="1:12" ht="13" hidden="1" x14ac:dyDescent="0.15">
      <c r="A1802" s="47" t="s">
        <v>311</v>
      </c>
      <c r="B1802" s="16">
        <f t="shared" ref="B1802:L1802" si="125">SUM(B1763:B1801)</f>
        <v>-122494.4600000002</v>
      </c>
      <c r="C1802" s="16">
        <f t="shared" si="125"/>
        <v>-120600.4800000001</v>
      </c>
      <c r="D1802" s="16">
        <f t="shared" si="125"/>
        <v>-100410.62999999987</v>
      </c>
      <c r="E1802" s="16">
        <f t="shared" si="125"/>
        <v>-136810.28999999998</v>
      </c>
      <c r="F1802" s="16">
        <f t="shared" si="125"/>
        <v>-138994.75999999998</v>
      </c>
      <c r="G1802" s="16">
        <f t="shared" si="125"/>
        <v>-205754.58000000005</v>
      </c>
      <c r="H1802" s="16">
        <f t="shared" si="125"/>
        <v>-203338.91999999998</v>
      </c>
      <c r="I1802" s="16">
        <f t="shared" si="125"/>
        <v>-272528.62000000005</v>
      </c>
      <c r="J1802" s="16">
        <f t="shared" si="125"/>
        <v>-299314.74</v>
      </c>
      <c r="K1802" s="16">
        <f t="shared" si="125"/>
        <v>-434696.91999999993</v>
      </c>
      <c r="L1802" s="16">
        <f t="shared" si="125"/>
        <v>-2034944.4000000029</v>
      </c>
    </row>
    <row r="1803" spans="1:12" ht="13" hidden="1" x14ac:dyDescent="0.15">
      <c r="A1803" s="48" t="s">
        <v>312</v>
      </c>
      <c r="B1803" s="16">
        <f t="shared" ref="B1803:L1803" si="126">SUM(B1377,B1412,B1421,B1474,B1510,B1545,B1573,B1624,B1664,B1698,B1734,B1761,B1802)</f>
        <v>5490638.1999999993</v>
      </c>
      <c r="C1803" s="16">
        <f t="shared" si="126"/>
        <v>4596495.07</v>
      </c>
      <c r="D1803" s="16">
        <f t="shared" si="126"/>
        <v>4654989.8100000005</v>
      </c>
      <c r="E1803" s="16">
        <f t="shared" si="126"/>
        <v>4860987.88</v>
      </c>
      <c r="F1803" s="16">
        <f t="shared" si="126"/>
        <v>5307299.49</v>
      </c>
      <c r="G1803" s="16">
        <f t="shared" si="126"/>
        <v>4703143.82</v>
      </c>
      <c r="H1803" s="16">
        <f t="shared" si="126"/>
        <v>5119172.5399999982</v>
      </c>
      <c r="I1803" s="16">
        <f t="shared" si="126"/>
        <v>4725339.26</v>
      </c>
      <c r="J1803" s="16">
        <f t="shared" si="126"/>
        <v>4970305.5</v>
      </c>
      <c r="K1803" s="16">
        <f t="shared" si="126"/>
        <v>2937655.23</v>
      </c>
      <c r="L1803" s="16">
        <f t="shared" si="126"/>
        <v>47366026.799999997</v>
      </c>
    </row>
    <row r="1804" spans="1:12" ht="13" hidden="1" x14ac:dyDescent="0.15">
      <c r="A1804" s="37" t="s">
        <v>270</v>
      </c>
      <c r="B1804" s="16">
        <f t="shared" ref="B1804:L1804" si="127">SUM(B1803)</f>
        <v>5490638.1999999993</v>
      </c>
      <c r="C1804" s="16">
        <f t="shared" si="127"/>
        <v>4596495.07</v>
      </c>
      <c r="D1804" s="16">
        <f t="shared" si="127"/>
        <v>4654989.8100000005</v>
      </c>
      <c r="E1804" s="16">
        <f t="shared" si="127"/>
        <v>4860987.88</v>
      </c>
      <c r="F1804" s="16">
        <f t="shared" si="127"/>
        <v>5307299.49</v>
      </c>
      <c r="G1804" s="16">
        <f t="shared" si="127"/>
        <v>4703143.82</v>
      </c>
      <c r="H1804" s="16">
        <f t="shared" si="127"/>
        <v>5119172.5399999982</v>
      </c>
      <c r="I1804" s="16">
        <f t="shared" si="127"/>
        <v>4725339.26</v>
      </c>
      <c r="J1804" s="16">
        <f t="shared" si="127"/>
        <v>4970305.5</v>
      </c>
      <c r="K1804" s="16">
        <f t="shared" si="127"/>
        <v>2937655.23</v>
      </c>
      <c r="L1804" s="16">
        <f t="shared" si="127"/>
        <v>47366026.799999997</v>
      </c>
    </row>
    <row r="1805" spans="1:12" ht="13" x14ac:dyDescent="0.15">
      <c r="A1805" s="44" t="s">
        <v>164</v>
      </c>
      <c r="B1805" s="59">
        <f t="shared" ref="B1805:L1805" si="128">B465+B1328+B1804</f>
        <v>28811552.750000004</v>
      </c>
      <c r="C1805" s="59">
        <f t="shared" si="128"/>
        <v>27661045.309999999</v>
      </c>
      <c r="D1805" s="59">
        <f t="shared" si="128"/>
        <v>28104649.039999999</v>
      </c>
      <c r="E1805" s="59">
        <f t="shared" si="128"/>
        <v>30161041.669999998</v>
      </c>
      <c r="F1805" s="59">
        <f t="shared" si="128"/>
        <v>30444584.759999998</v>
      </c>
      <c r="G1805" s="59">
        <f t="shared" si="128"/>
        <v>31974663.710000001</v>
      </c>
      <c r="H1805" s="59">
        <f t="shared" si="128"/>
        <v>29792564.73</v>
      </c>
      <c r="I1805" s="59">
        <f t="shared" si="128"/>
        <v>34651719.869999997</v>
      </c>
      <c r="J1805" s="59">
        <f t="shared" si="128"/>
        <v>34263450.5</v>
      </c>
      <c r="K1805" s="59">
        <f t="shared" si="128"/>
        <v>18851916.539999999</v>
      </c>
      <c r="L1805" s="59">
        <f t="shared" si="128"/>
        <v>294717188.88</v>
      </c>
    </row>
    <row r="1806" spans="1:12" ht="13" x14ac:dyDescent="0.15">
      <c r="A1806" s="49" t="s">
        <v>313</v>
      </c>
      <c r="B1806" s="60">
        <f t="shared" ref="B1806:L1806" si="129">B259-B1805</f>
        <v>16807359.379999992</v>
      </c>
      <c r="C1806" s="60">
        <f t="shared" si="129"/>
        <v>20419205.150000002</v>
      </c>
      <c r="D1806" s="60">
        <f t="shared" si="129"/>
        <v>23862796.440000005</v>
      </c>
      <c r="E1806" s="60">
        <f t="shared" si="129"/>
        <v>23844289.890000004</v>
      </c>
      <c r="F1806" s="60">
        <f t="shared" si="129"/>
        <v>24617834.270000003</v>
      </c>
      <c r="G1806" s="60">
        <f t="shared" si="129"/>
        <v>26733310.160000004</v>
      </c>
      <c r="H1806" s="60">
        <f t="shared" si="129"/>
        <v>31888194.469999995</v>
      </c>
      <c r="I1806" s="60">
        <f t="shared" si="129"/>
        <v>29141032.759999998</v>
      </c>
      <c r="J1806" s="60">
        <f t="shared" si="129"/>
        <v>30625933.739999995</v>
      </c>
      <c r="K1806" s="60">
        <f t="shared" si="129"/>
        <v>27774284.68</v>
      </c>
      <c r="L1806" s="60">
        <f t="shared" si="129"/>
        <v>255714240.93999994</v>
      </c>
    </row>
    <row r="1807" spans="1:12" ht="13" hidden="1" x14ac:dyDescent="0.15">
      <c r="A1807" s="33" t="s">
        <v>314</v>
      </c>
      <c r="B1807" s="7">
        <v>452717.92000000074</v>
      </c>
      <c r="C1807" s="7">
        <v>360489.22000000143</v>
      </c>
      <c r="D1807" s="7">
        <v>670516.78</v>
      </c>
      <c r="E1807" s="7">
        <v>651039.33999999985</v>
      </c>
      <c r="F1807" s="7">
        <v>1244988.0699999977</v>
      </c>
      <c r="G1807" s="7">
        <v>884170.06999999844</v>
      </c>
      <c r="H1807" s="7">
        <v>1115666.909999999</v>
      </c>
      <c r="I1807" s="7">
        <v>1861555.0999999996</v>
      </c>
      <c r="J1807" s="7">
        <v>1786085.5600000008</v>
      </c>
      <c r="K1807" s="7">
        <v>12728517.119999999</v>
      </c>
      <c r="L1807" s="7">
        <v>21755746.09</v>
      </c>
    </row>
    <row r="1808" spans="1:12" ht="13" hidden="1" x14ac:dyDescent="0.15">
      <c r="A1808" s="34" t="s">
        <v>315</v>
      </c>
      <c r="B1808" s="7"/>
      <c r="C1808" s="7"/>
      <c r="D1808" s="7"/>
      <c r="E1808" s="7"/>
      <c r="F1808" s="7"/>
      <c r="G1808" s="7"/>
      <c r="H1808" s="7"/>
      <c r="I1808" s="7"/>
      <c r="J1808" s="7"/>
      <c r="K1808" s="7"/>
      <c r="L1808" s="7"/>
    </row>
    <row r="1809" spans="1:12" ht="13" hidden="1" x14ac:dyDescent="0.15">
      <c r="A1809" s="50" t="s">
        <v>316</v>
      </c>
      <c r="B1809" s="10">
        <v>-2479.66</v>
      </c>
      <c r="C1809" s="10">
        <v>-124.15</v>
      </c>
      <c r="D1809" s="10">
        <v>0</v>
      </c>
      <c r="E1809" s="10">
        <v>-576.9</v>
      </c>
      <c r="F1809" s="10">
        <v>-38425.839999999997</v>
      </c>
      <c r="G1809" s="10">
        <v>-38940.86</v>
      </c>
      <c r="H1809" s="10">
        <v>-34383.61</v>
      </c>
      <c r="I1809" s="10">
        <v>-60234.85</v>
      </c>
      <c r="J1809" s="10">
        <v>-41593.129999999997</v>
      </c>
      <c r="K1809" s="10">
        <v>-24364</v>
      </c>
      <c r="L1809" s="10">
        <f>SUM(B1809:K1809)</f>
        <v>-241123</v>
      </c>
    </row>
    <row r="1810" spans="1:12" ht="13" hidden="1" x14ac:dyDescent="0.15">
      <c r="A1810" s="38" t="s">
        <v>315</v>
      </c>
      <c r="B1810" s="16">
        <f t="shared" ref="B1810:L1810" si="130">SUM(B1809)</f>
        <v>-2479.66</v>
      </c>
      <c r="C1810" s="16">
        <f t="shared" si="130"/>
        <v>-124.15</v>
      </c>
      <c r="D1810" s="16">
        <f t="shared" si="130"/>
        <v>0</v>
      </c>
      <c r="E1810" s="16">
        <f t="shared" si="130"/>
        <v>-576.9</v>
      </c>
      <c r="F1810" s="16">
        <f t="shared" si="130"/>
        <v>-38425.839999999997</v>
      </c>
      <c r="G1810" s="16">
        <f t="shared" si="130"/>
        <v>-38940.86</v>
      </c>
      <c r="H1810" s="16">
        <f t="shared" si="130"/>
        <v>-34383.61</v>
      </c>
      <c r="I1810" s="16">
        <f t="shared" si="130"/>
        <v>-60234.85</v>
      </c>
      <c r="J1810" s="16">
        <f t="shared" si="130"/>
        <v>-41593.129999999997</v>
      </c>
      <c r="K1810" s="16">
        <f t="shared" si="130"/>
        <v>-24364</v>
      </c>
      <c r="L1810" s="16">
        <f t="shared" si="130"/>
        <v>-241123</v>
      </c>
    </row>
    <row r="1811" spans="1:12" ht="13" hidden="1" x14ac:dyDescent="0.15">
      <c r="A1811" s="34" t="s">
        <v>317</v>
      </c>
      <c r="B1811" s="7"/>
      <c r="C1811" s="7"/>
      <c r="D1811" s="7"/>
      <c r="E1811" s="7"/>
      <c r="F1811" s="7"/>
      <c r="G1811" s="7"/>
      <c r="H1811" s="7"/>
      <c r="I1811" s="7"/>
      <c r="J1811" s="7"/>
      <c r="K1811" s="7"/>
      <c r="L1811" s="7"/>
    </row>
    <row r="1812" spans="1:12" ht="13" hidden="1" x14ac:dyDescent="0.15">
      <c r="A1812" s="50" t="s">
        <v>318</v>
      </c>
      <c r="B1812" s="10">
        <v>-885478.39</v>
      </c>
      <c r="C1812" s="10">
        <v>-959750.64</v>
      </c>
      <c r="D1812" s="10">
        <v>-1053760.74</v>
      </c>
      <c r="E1812" s="10">
        <v>-1070477.67</v>
      </c>
      <c r="F1812" s="10">
        <v>-1105348.6200000001</v>
      </c>
      <c r="G1812" s="10">
        <v>-1176692.31</v>
      </c>
      <c r="H1812" s="10">
        <v>-1186767.3400000001</v>
      </c>
      <c r="I1812" s="10">
        <v>-1332597.21</v>
      </c>
      <c r="J1812" s="10">
        <v>-1471442.98</v>
      </c>
      <c r="K1812" s="10">
        <v>-1127310.3600000001</v>
      </c>
      <c r="L1812" s="10">
        <f>SUM(B1812:K1812)</f>
        <v>-11369626.260000002</v>
      </c>
    </row>
    <row r="1813" spans="1:12" ht="13" hidden="1" x14ac:dyDescent="0.15">
      <c r="A1813" s="50" t="s">
        <v>319</v>
      </c>
      <c r="B1813" s="10">
        <v>404505.42</v>
      </c>
      <c r="C1813" s="10">
        <v>419215.03</v>
      </c>
      <c r="D1813" s="10">
        <v>300378.53000000003</v>
      </c>
      <c r="E1813" s="10">
        <v>171070.65</v>
      </c>
      <c r="F1813" s="10">
        <v>14855.91</v>
      </c>
      <c r="G1813" s="10">
        <v>-274870.32</v>
      </c>
      <c r="H1813" s="10">
        <v>-463936.66</v>
      </c>
      <c r="I1813" s="10">
        <v>-554134.85</v>
      </c>
      <c r="J1813" s="10">
        <v>-579689.29</v>
      </c>
      <c r="K1813" s="10">
        <v>-349119.76</v>
      </c>
      <c r="L1813" s="10">
        <f>SUM(B1813:K1813)</f>
        <v>-911725.3400000002</v>
      </c>
    </row>
    <row r="1814" spans="1:12" ht="13" hidden="1" x14ac:dyDescent="0.15">
      <c r="A1814" s="43" t="s">
        <v>317</v>
      </c>
      <c r="B1814" s="21">
        <f t="shared" ref="B1814:K1814" si="131">-1*(SUM(B1812:B1813))</f>
        <v>480972.97000000003</v>
      </c>
      <c r="C1814" s="21">
        <f t="shared" si="131"/>
        <v>540535.61</v>
      </c>
      <c r="D1814" s="21">
        <f t="shared" si="131"/>
        <v>753382.21</v>
      </c>
      <c r="E1814" s="21">
        <f t="shared" si="131"/>
        <v>899407.0199999999</v>
      </c>
      <c r="F1814" s="21">
        <f t="shared" si="131"/>
        <v>1090492.7100000002</v>
      </c>
      <c r="G1814" s="21">
        <f t="shared" si="131"/>
        <v>1451562.6300000001</v>
      </c>
      <c r="H1814" s="21">
        <f t="shared" si="131"/>
        <v>1650704</v>
      </c>
      <c r="I1814" s="21">
        <f t="shared" si="131"/>
        <v>1886732.06</v>
      </c>
      <c r="J1814" s="21">
        <f t="shared" si="131"/>
        <v>2051132.27</v>
      </c>
      <c r="K1814" s="21">
        <f t="shared" si="131"/>
        <v>1476430.12</v>
      </c>
      <c r="L1814" s="21">
        <f>-1*SUM(L1812:L1813)</f>
        <v>12281351.600000001</v>
      </c>
    </row>
    <row r="1815" spans="1:12" ht="13" hidden="1" x14ac:dyDescent="0.15">
      <c r="A1815" s="34" t="s">
        <v>314</v>
      </c>
      <c r="B1815" s="7"/>
      <c r="C1815" s="7"/>
      <c r="D1815" s="7"/>
      <c r="E1815" s="7"/>
      <c r="F1815" s="7"/>
      <c r="G1815" s="7"/>
      <c r="H1815" s="7"/>
      <c r="I1815" s="7"/>
      <c r="J1815" s="7"/>
      <c r="K1815" s="7"/>
      <c r="L1815" s="7"/>
    </row>
    <row r="1816" spans="1:12" ht="13" hidden="1" x14ac:dyDescent="0.15">
      <c r="A1816" s="50" t="s">
        <v>320</v>
      </c>
      <c r="B1816" s="10">
        <v>-47721.3</v>
      </c>
      <c r="C1816" s="10">
        <v>-47770.01</v>
      </c>
      <c r="D1816" s="10">
        <v>-50171.45</v>
      </c>
      <c r="E1816" s="10">
        <v>-54484.19</v>
      </c>
      <c r="F1816" s="10">
        <v>-54801.919999999998</v>
      </c>
      <c r="G1816" s="10">
        <v>-61952.63</v>
      </c>
      <c r="H1816" s="10">
        <v>-62511.07</v>
      </c>
      <c r="I1816" s="10">
        <v>-62724.27</v>
      </c>
      <c r="J1816" s="10">
        <v>-63241.97</v>
      </c>
      <c r="K1816" s="10">
        <v>-42294.26</v>
      </c>
      <c r="L1816" s="10">
        <f t="shared" ref="L1816:L1825" si="132">SUM(B1816:K1816)</f>
        <v>-547673.07000000007</v>
      </c>
    </row>
    <row r="1817" spans="1:12" ht="13" hidden="1" x14ac:dyDescent="0.15">
      <c r="A1817" s="50" t="s">
        <v>321</v>
      </c>
      <c r="B1817" s="10">
        <v>-1879.11</v>
      </c>
      <c r="C1817" s="10">
        <v>259.20999999999998</v>
      </c>
      <c r="D1817" s="10">
        <v>-273.83</v>
      </c>
      <c r="E1817" s="10">
        <v>-562.52</v>
      </c>
      <c r="F1817" s="10">
        <v>-1273.53</v>
      </c>
      <c r="G1817" s="10">
        <v>406.58</v>
      </c>
      <c r="H1817" s="10">
        <v>572.12</v>
      </c>
      <c r="I1817" s="10">
        <v>-688.33</v>
      </c>
      <c r="J1817" s="10">
        <v>0.28999999999999998</v>
      </c>
      <c r="K1817" s="10">
        <v>0</v>
      </c>
      <c r="L1817" s="10">
        <f t="shared" si="132"/>
        <v>-3439.12</v>
      </c>
    </row>
    <row r="1818" spans="1:12" ht="13" hidden="1" x14ac:dyDescent="0.15">
      <c r="A1818" s="50" t="s">
        <v>322</v>
      </c>
      <c r="B1818" s="10">
        <v>266546.05</v>
      </c>
      <c r="C1818" s="10">
        <v>524180.43</v>
      </c>
      <c r="D1818" s="10">
        <v>-200045.26</v>
      </c>
      <c r="E1818" s="10">
        <v>-195162.2</v>
      </c>
      <c r="F1818" s="10">
        <v>284786.89</v>
      </c>
      <c r="G1818" s="10">
        <v>-1181314.6599999999</v>
      </c>
      <c r="H1818" s="10">
        <v>40502.480000000003</v>
      </c>
      <c r="I1818" s="10">
        <v>-15710.41</v>
      </c>
      <c r="J1818" s="10">
        <v>65662.42</v>
      </c>
      <c r="K1818" s="10">
        <v>11509375.140000001</v>
      </c>
      <c r="L1818" s="10">
        <f t="shared" si="132"/>
        <v>11098820.880000001</v>
      </c>
    </row>
    <row r="1819" spans="1:12" ht="13" hidden="1" x14ac:dyDescent="0.15">
      <c r="A1819" s="50" t="s">
        <v>323</v>
      </c>
      <c r="B1819" s="10">
        <v>307.49</v>
      </c>
      <c r="C1819" s="10">
        <v>-2260.31</v>
      </c>
      <c r="D1819" s="10">
        <v>12359.84</v>
      </c>
      <c r="E1819" s="10">
        <v>-9731</v>
      </c>
      <c r="F1819" s="10">
        <v>-3908.64</v>
      </c>
      <c r="G1819" s="10">
        <v>-1457.98</v>
      </c>
      <c r="H1819" s="10">
        <v>-195534.9</v>
      </c>
      <c r="I1819" s="10">
        <v>45565.36</v>
      </c>
      <c r="J1819" s="10">
        <v>-35615.79</v>
      </c>
      <c r="K1819" s="10">
        <v>-80907.649999999994</v>
      </c>
      <c r="L1819" s="10">
        <f t="shared" si="132"/>
        <v>-271183.58</v>
      </c>
    </row>
    <row r="1820" spans="1:12" ht="13" hidden="1" x14ac:dyDescent="0.15">
      <c r="A1820" s="50" t="s">
        <v>324</v>
      </c>
      <c r="B1820" s="10">
        <v>-271192.48</v>
      </c>
      <c r="C1820" s="10">
        <v>-866650.87</v>
      </c>
      <c r="D1820" s="10">
        <v>-470900.8</v>
      </c>
      <c r="E1820" s="10">
        <v>-93291.79</v>
      </c>
      <c r="F1820" s="10">
        <v>-586161.11</v>
      </c>
      <c r="G1820" s="10">
        <v>926363.81</v>
      </c>
      <c r="H1820" s="10">
        <v>-77623.86</v>
      </c>
      <c r="I1820" s="10">
        <v>302127.77</v>
      </c>
      <c r="J1820" s="10">
        <v>-342569.65</v>
      </c>
      <c r="K1820" s="10">
        <v>-4667.22</v>
      </c>
      <c r="L1820" s="10">
        <f t="shared" si="132"/>
        <v>-1484566.2000000004</v>
      </c>
    </row>
    <row r="1821" spans="1:12" ht="13" hidden="1" x14ac:dyDescent="0.15">
      <c r="A1821" s="50" t="s">
        <v>325</v>
      </c>
      <c r="B1821" s="10">
        <v>5547.16</v>
      </c>
      <c r="C1821" s="10">
        <v>212480.13</v>
      </c>
      <c r="D1821" s="10">
        <v>632431.61</v>
      </c>
      <c r="E1821" s="10">
        <v>100099.57</v>
      </c>
      <c r="F1821" s="10">
        <v>537059.79</v>
      </c>
      <c r="G1821" s="10">
        <v>-82129.929999999993</v>
      </c>
      <c r="H1821" s="10">
        <v>-176443.07</v>
      </c>
      <c r="I1821" s="10">
        <v>-232058.45</v>
      </c>
      <c r="J1821" s="10">
        <v>164105.63</v>
      </c>
      <c r="K1821" s="10">
        <v>-193508.37</v>
      </c>
      <c r="L1821" s="10">
        <f t="shared" si="132"/>
        <v>967584.07</v>
      </c>
    </row>
    <row r="1822" spans="1:12" ht="13" hidden="1" x14ac:dyDescent="0.15">
      <c r="A1822" s="50" t="s">
        <v>326</v>
      </c>
      <c r="B1822" s="10">
        <v>0.68</v>
      </c>
      <c r="C1822" s="10">
        <v>0.01</v>
      </c>
      <c r="D1822" s="10">
        <v>-0.68</v>
      </c>
      <c r="E1822" s="10">
        <v>0.51</v>
      </c>
      <c r="F1822" s="10">
        <v>-0.94</v>
      </c>
      <c r="G1822" s="10">
        <v>-1.42</v>
      </c>
      <c r="H1822" s="10">
        <v>0.28000000000000003</v>
      </c>
      <c r="I1822" s="10">
        <v>34.58</v>
      </c>
      <c r="J1822" s="10">
        <v>-1.44</v>
      </c>
      <c r="K1822" s="10">
        <v>1.1000000000000001</v>
      </c>
      <c r="L1822" s="10">
        <f t="shared" si="132"/>
        <v>32.679999999999993</v>
      </c>
    </row>
    <row r="1823" spans="1:12" ht="13" hidden="1" x14ac:dyDescent="0.15">
      <c r="A1823" s="50" t="s">
        <v>327</v>
      </c>
      <c r="B1823" s="10">
        <v>0</v>
      </c>
      <c r="C1823" s="10">
        <v>0</v>
      </c>
      <c r="D1823" s="10">
        <v>0</v>
      </c>
      <c r="E1823" s="10">
        <v>0</v>
      </c>
      <c r="F1823" s="10">
        <v>0</v>
      </c>
      <c r="G1823" s="10">
        <v>0</v>
      </c>
      <c r="H1823" s="10">
        <v>0</v>
      </c>
      <c r="I1823" s="10">
        <v>0</v>
      </c>
      <c r="J1823" s="10">
        <v>11642.09</v>
      </c>
      <c r="K1823" s="10">
        <v>60849.85</v>
      </c>
      <c r="L1823" s="10">
        <f t="shared" si="132"/>
        <v>72491.94</v>
      </c>
    </row>
    <row r="1824" spans="1:12" ht="13" hidden="1" x14ac:dyDescent="0.15">
      <c r="A1824" s="50" t="s">
        <v>328</v>
      </c>
      <c r="B1824" s="10">
        <v>3565.66</v>
      </c>
      <c r="C1824" s="10">
        <v>-160.86000000000001</v>
      </c>
      <c r="D1824" s="10">
        <v>-6265.62</v>
      </c>
      <c r="E1824" s="10">
        <v>5340.66</v>
      </c>
      <c r="F1824" s="10">
        <v>1815.06</v>
      </c>
      <c r="G1824" s="10">
        <v>-129006.79</v>
      </c>
      <c r="H1824" s="10">
        <v>-31114.52</v>
      </c>
      <c r="I1824" s="10">
        <v>-1489.67</v>
      </c>
      <c r="J1824" s="10">
        <v>-23437.47</v>
      </c>
      <c r="K1824" s="10">
        <v>26290.1</v>
      </c>
      <c r="L1824" s="10">
        <f t="shared" si="132"/>
        <v>-154463.45000000001</v>
      </c>
    </row>
    <row r="1825" spans="1:12" ht="13" hidden="1" x14ac:dyDescent="0.15">
      <c r="A1825" s="50" t="s">
        <v>329</v>
      </c>
      <c r="B1825" s="10">
        <v>19050.46</v>
      </c>
      <c r="C1825" s="10">
        <v>0.03</v>
      </c>
      <c r="D1825" s="10">
        <v>0.76</v>
      </c>
      <c r="E1825" s="10">
        <v>0.18</v>
      </c>
      <c r="F1825" s="10">
        <v>15405.6</v>
      </c>
      <c r="G1825" s="10">
        <v>641.32000000000005</v>
      </c>
      <c r="H1825" s="10">
        <v>1499.06</v>
      </c>
      <c r="I1825" s="10">
        <v>1.31</v>
      </c>
      <c r="J1825" s="10">
        <v>2.31</v>
      </c>
      <c r="K1825" s="10">
        <v>1312.31</v>
      </c>
      <c r="L1825" s="10">
        <f t="shared" si="132"/>
        <v>37913.339999999989</v>
      </c>
    </row>
    <row r="1826" spans="1:12" ht="13" hidden="1" x14ac:dyDescent="0.15">
      <c r="A1826" s="43" t="s">
        <v>330</v>
      </c>
      <c r="B1826" s="21">
        <f t="shared" ref="B1826:L1826" si="133">SUM(B1816:B1825)</f>
        <v>-25775.390000000007</v>
      </c>
      <c r="C1826" s="21">
        <f t="shared" si="133"/>
        <v>-179922.23999999996</v>
      </c>
      <c r="D1826" s="21">
        <f t="shared" si="133"/>
        <v>-82865.430000000008</v>
      </c>
      <c r="E1826" s="21">
        <f t="shared" si="133"/>
        <v>-247790.78</v>
      </c>
      <c r="F1826" s="21">
        <f t="shared" si="133"/>
        <v>192921.20000000004</v>
      </c>
      <c r="G1826" s="21">
        <f t="shared" si="133"/>
        <v>-528451.69999999995</v>
      </c>
      <c r="H1826" s="21">
        <f t="shared" si="133"/>
        <v>-500653.48</v>
      </c>
      <c r="I1826" s="21">
        <f t="shared" si="133"/>
        <v>35057.889999999985</v>
      </c>
      <c r="J1826" s="21">
        <f t="shared" si="133"/>
        <v>-223453.58000000002</v>
      </c>
      <c r="K1826" s="21">
        <f t="shared" si="133"/>
        <v>11276451</v>
      </c>
      <c r="L1826" s="21">
        <f t="shared" si="133"/>
        <v>9715517.4900000002</v>
      </c>
    </row>
    <row r="1827" spans="1:12" ht="13" hidden="1" x14ac:dyDescent="0.15">
      <c r="A1827" s="34" t="s">
        <v>331</v>
      </c>
      <c r="B1827" s="7"/>
      <c r="C1827" s="7"/>
      <c r="D1827" s="7"/>
      <c r="E1827" s="7"/>
      <c r="F1827" s="7"/>
      <c r="G1827" s="7"/>
      <c r="H1827" s="7"/>
      <c r="I1827" s="7"/>
      <c r="J1827" s="7"/>
      <c r="K1827" s="7"/>
      <c r="L1827" s="7"/>
    </row>
    <row r="1828" spans="1:12" ht="13" hidden="1" x14ac:dyDescent="0.15">
      <c r="A1828" s="50" t="s">
        <v>332</v>
      </c>
      <c r="B1828" s="10">
        <v>-24979.599999999999</v>
      </c>
      <c r="C1828" s="10">
        <v>-28316.05</v>
      </c>
      <c r="D1828" s="10">
        <v>-36371.269999999997</v>
      </c>
      <c r="E1828" s="10">
        <v>-36185.03</v>
      </c>
      <c r="F1828" s="10">
        <v>-25082.25</v>
      </c>
      <c r="G1828" s="10">
        <v>-23827.73</v>
      </c>
      <c r="H1828" s="10">
        <v>-25749.94</v>
      </c>
      <c r="I1828" s="10">
        <v>-23274</v>
      </c>
      <c r="J1828" s="10">
        <v>-13465.32</v>
      </c>
      <c r="K1828" s="10">
        <v>-9596.8700000000008</v>
      </c>
      <c r="L1828" s="10">
        <f t="shared" ref="L1828:L1844" si="134">SUM(B1828:K1828)</f>
        <v>-246848.06</v>
      </c>
    </row>
    <row r="1829" spans="1:12" ht="13" hidden="1" x14ac:dyDescent="0.15">
      <c r="A1829" s="50" t="s">
        <v>333</v>
      </c>
      <c r="B1829" s="10">
        <v>-31989.73</v>
      </c>
      <c r="C1829" s="10">
        <v>-31492.799999999999</v>
      </c>
      <c r="D1829" s="10">
        <v>-30331.71</v>
      </c>
      <c r="E1829" s="10">
        <v>-41750.83</v>
      </c>
      <c r="F1829" s="10">
        <v>-21276.76</v>
      </c>
      <c r="G1829" s="10">
        <v>-20517.95</v>
      </c>
      <c r="H1829" s="10">
        <v>-11161.21</v>
      </c>
      <c r="I1829" s="10">
        <v>-14750.68</v>
      </c>
      <c r="J1829" s="10">
        <v>-15195.38</v>
      </c>
      <c r="K1829" s="10">
        <v>-19753.84</v>
      </c>
      <c r="L1829" s="10">
        <f t="shared" si="134"/>
        <v>-238220.89</v>
      </c>
    </row>
    <row r="1830" spans="1:12" ht="13" hidden="1" x14ac:dyDescent="0.15">
      <c r="A1830" s="50" t="s">
        <v>334</v>
      </c>
      <c r="B1830" s="10">
        <v>-1665.29</v>
      </c>
      <c r="C1830" s="10">
        <v>-1388.41</v>
      </c>
      <c r="D1830" s="10">
        <v>-1440.92</v>
      </c>
      <c r="E1830" s="10">
        <v>-1270.26</v>
      </c>
      <c r="F1830" s="10">
        <v>-1285.1099999999999</v>
      </c>
      <c r="G1830" s="10">
        <v>-1524.46</v>
      </c>
      <c r="H1830" s="10">
        <v>-1251.57</v>
      </c>
      <c r="I1830" s="10">
        <v>-2186.39</v>
      </c>
      <c r="J1830" s="10">
        <v>-1298.3</v>
      </c>
      <c r="K1830" s="10">
        <v>-1790.64</v>
      </c>
      <c r="L1830" s="10">
        <f t="shared" si="134"/>
        <v>-15101.349999999999</v>
      </c>
    </row>
    <row r="1831" spans="1:12" ht="13" hidden="1" x14ac:dyDescent="0.15">
      <c r="A1831" s="50" t="s">
        <v>335</v>
      </c>
      <c r="B1831" s="10">
        <v>-55642.97</v>
      </c>
      <c r="C1831" s="10">
        <v>-57219.76</v>
      </c>
      <c r="D1831" s="10">
        <v>-52084.36</v>
      </c>
      <c r="E1831" s="10">
        <v>-114533.86</v>
      </c>
      <c r="F1831" s="10">
        <v>-97593.96</v>
      </c>
      <c r="G1831" s="10">
        <v>-58824.62</v>
      </c>
      <c r="H1831" s="10">
        <v>-87676.7</v>
      </c>
      <c r="I1831" s="10">
        <v>-101545.04</v>
      </c>
      <c r="J1831" s="10">
        <v>-113675.89</v>
      </c>
      <c r="K1831" s="10">
        <v>-48771.66</v>
      </c>
      <c r="L1831" s="10">
        <f t="shared" si="134"/>
        <v>-787568.82000000007</v>
      </c>
    </row>
    <row r="1832" spans="1:12" ht="13" hidden="1" x14ac:dyDescent="0.15">
      <c r="A1832" s="50" t="s">
        <v>336</v>
      </c>
      <c r="B1832" s="10">
        <v>-316452.81</v>
      </c>
      <c r="C1832" s="10">
        <v>-373984.23</v>
      </c>
      <c r="D1832" s="10">
        <v>-464499.95</v>
      </c>
      <c r="E1832" s="10">
        <v>-505606.62</v>
      </c>
      <c r="F1832" s="10">
        <v>-644978.04</v>
      </c>
      <c r="G1832" s="10">
        <v>-646530.51</v>
      </c>
      <c r="H1832" s="10">
        <v>-1076877.7</v>
      </c>
      <c r="I1832" s="10">
        <v>-941643.01</v>
      </c>
      <c r="J1832" s="10">
        <v>-1123639.74</v>
      </c>
      <c r="K1832" s="10">
        <v>-610127.6</v>
      </c>
      <c r="L1832" s="10">
        <f t="shared" si="134"/>
        <v>-6704340.21</v>
      </c>
    </row>
    <row r="1833" spans="1:12" ht="13" hidden="1" x14ac:dyDescent="0.15">
      <c r="A1833" s="50" t="s">
        <v>337</v>
      </c>
      <c r="B1833" s="10">
        <v>-24147.37</v>
      </c>
      <c r="C1833" s="10">
        <v>-20987.17</v>
      </c>
      <c r="D1833" s="10">
        <v>-16735.52</v>
      </c>
      <c r="E1833" s="10">
        <v>-16979.5</v>
      </c>
      <c r="F1833" s="10">
        <v>-22753.49</v>
      </c>
      <c r="G1833" s="10">
        <v>-23173.360000000001</v>
      </c>
      <c r="H1833" s="10">
        <v>-21763.43</v>
      </c>
      <c r="I1833" s="10">
        <v>-24194.91</v>
      </c>
      <c r="J1833" s="10">
        <v>-22292.55</v>
      </c>
      <c r="K1833" s="10">
        <v>-24106.69</v>
      </c>
      <c r="L1833" s="10">
        <f t="shared" si="134"/>
        <v>-217133.99</v>
      </c>
    </row>
    <row r="1834" spans="1:12" ht="13" hidden="1" x14ac:dyDescent="0.15">
      <c r="A1834" s="50" t="s">
        <v>338</v>
      </c>
      <c r="B1834" s="10">
        <v>0</v>
      </c>
      <c r="C1834" s="10">
        <v>-7220.51</v>
      </c>
      <c r="D1834" s="10">
        <v>-77852.3</v>
      </c>
      <c r="E1834" s="10">
        <v>-70484.179999999993</v>
      </c>
      <c r="F1834" s="10">
        <v>-55112.23</v>
      </c>
      <c r="G1834" s="10">
        <v>-53723.94</v>
      </c>
      <c r="H1834" s="10">
        <v>-43717.81</v>
      </c>
      <c r="I1834" s="10">
        <v>-61907.99</v>
      </c>
      <c r="J1834" s="10">
        <v>-42851.62</v>
      </c>
      <c r="K1834" s="10">
        <v>-25056.27</v>
      </c>
      <c r="L1834" s="10">
        <f t="shared" si="134"/>
        <v>-437926.85000000003</v>
      </c>
    </row>
    <row r="1835" spans="1:12" ht="13" hidden="1" x14ac:dyDescent="0.15">
      <c r="A1835" s="50" t="s">
        <v>339</v>
      </c>
      <c r="B1835" s="10">
        <v>-3607.88</v>
      </c>
      <c r="C1835" s="10">
        <v>-3505.47</v>
      </c>
      <c r="D1835" s="10">
        <v>-3932.6</v>
      </c>
      <c r="E1835" s="10">
        <v>-4320.2700000000004</v>
      </c>
      <c r="F1835" s="10">
        <v>-5173.5</v>
      </c>
      <c r="G1835" s="10">
        <v>-4946.53</v>
      </c>
      <c r="H1835" s="10">
        <v>-3851.8</v>
      </c>
      <c r="I1835" s="10">
        <v>-4628.97</v>
      </c>
      <c r="J1835" s="10">
        <v>-3440.3</v>
      </c>
      <c r="K1835" s="10">
        <v>-2807.22</v>
      </c>
      <c r="L1835" s="10">
        <f t="shared" si="134"/>
        <v>-40214.54</v>
      </c>
    </row>
    <row r="1836" spans="1:12" ht="13" hidden="1" x14ac:dyDescent="0.15">
      <c r="A1836" s="50" t="s">
        <v>340</v>
      </c>
      <c r="B1836" s="10">
        <v>-220158.3</v>
      </c>
      <c r="C1836" s="10">
        <v>-252117.26</v>
      </c>
      <c r="D1836" s="10">
        <v>162825.26</v>
      </c>
      <c r="E1836" s="10">
        <v>-265551.65999999997</v>
      </c>
      <c r="F1836" s="10">
        <v>-149450.01999999999</v>
      </c>
      <c r="G1836" s="10">
        <v>-176839</v>
      </c>
      <c r="H1836" s="10">
        <v>-143559.17000000001</v>
      </c>
      <c r="I1836" s="10">
        <v>-262741.13</v>
      </c>
      <c r="J1836" s="10">
        <v>-147614.63</v>
      </c>
      <c r="K1836" s="10">
        <v>-78257.22</v>
      </c>
      <c r="L1836" s="10">
        <f t="shared" si="134"/>
        <v>-1533463.1300000001</v>
      </c>
    </row>
    <row r="1837" spans="1:12" ht="13" hidden="1" x14ac:dyDescent="0.15">
      <c r="A1837" s="50" t="s">
        <v>341</v>
      </c>
      <c r="B1837" s="10">
        <v>-6616.7</v>
      </c>
      <c r="C1837" s="10">
        <v>-9159.07</v>
      </c>
      <c r="D1837" s="10">
        <v>-9216.51</v>
      </c>
      <c r="E1837" s="10">
        <v>-9205.7800000000007</v>
      </c>
      <c r="F1837" s="10">
        <v>-10916.45</v>
      </c>
      <c r="G1837" s="10">
        <v>-10517.49</v>
      </c>
      <c r="H1837" s="10">
        <v>-8372.08</v>
      </c>
      <c r="I1837" s="10">
        <v>-12156.75</v>
      </c>
      <c r="J1837" s="10">
        <v>-9074.9</v>
      </c>
      <c r="K1837" s="10">
        <v>-6309.2</v>
      </c>
      <c r="L1837" s="10">
        <f t="shared" si="134"/>
        <v>-91544.929999999978</v>
      </c>
    </row>
    <row r="1838" spans="1:12" ht="13" hidden="1" x14ac:dyDescent="0.15">
      <c r="A1838" s="50" t="s">
        <v>342</v>
      </c>
      <c r="B1838" s="10">
        <v>-6071.06</v>
      </c>
      <c r="C1838" s="10">
        <v>-5912.77</v>
      </c>
      <c r="D1838" s="10">
        <v>-6147.44</v>
      </c>
      <c r="E1838" s="10">
        <v>-7319.15</v>
      </c>
      <c r="F1838" s="10">
        <v>-5791.58</v>
      </c>
      <c r="G1838" s="10">
        <v>-5933.32</v>
      </c>
      <c r="H1838" s="10">
        <v>-2770.36</v>
      </c>
      <c r="I1838" s="10">
        <v>-4355.83</v>
      </c>
      <c r="J1838" s="10">
        <v>-1716.98</v>
      </c>
      <c r="K1838" s="10">
        <v>-2757.78</v>
      </c>
      <c r="L1838" s="10">
        <f t="shared" si="134"/>
        <v>-48776.270000000004</v>
      </c>
    </row>
    <row r="1839" spans="1:12" ht="13" hidden="1" x14ac:dyDescent="0.15">
      <c r="A1839" s="50" t="s">
        <v>343</v>
      </c>
      <c r="B1839" s="10">
        <v>730956.72</v>
      </c>
      <c r="C1839" s="10">
        <v>827950.59</v>
      </c>
      <c r="D1839" s="10">
        <v>571846.05000000005</v>
      </c>
      <c r="E1839" s="10">
        <v>1111779.67</v>
      </c>
      <c r="F1839" s="10">
        <v>1072502.05</v>
      </c>
      <c r="G1839" s="10">
        <v>1064830.77</v>
      </c>
      <c r="H1839" s="10">
        <v>1461718.8</v>
      </c>
      <c r="I1839" s="10">
        <v>1492329.27</v>
      </c>
      <c r="J1839" s="10">
        <v>1532466.97</v>
      </c>
      <c r="K1839" s="10">
        <v>861915.16</v>
      </c>
      <c r="L1839" s="10">
        <f t="shared" si="134"/>
        <v>10728296.050000001</v>
      </c>
    </row>
    <row r="1840" spans="1:12" ht="13" hidden="1" x14ac:dyDescent="0.15">
      <c r="A1840" s="50" t="s">
        <v>344</v>
      </c>
      <c r="B1840" s="10">
        <v>-10179.35</v>
      </c>
      <c r="C1840" s="10">
        <v>-7111.29</v>
      </c>
      <c r="D1840" s="10">
        <v>-8153.36</v>
      </c>
      <c r="E1840" s="10">
        <v>-11871.12</v>
      </c>
      <c r="F1840" s="10">
        <v>-7501.69</v>
      </c>
      <c r="G1840" s="10">
        <v>-9674.01</v>
      </c>
      <c r="H1840" s="10">
        <v>-9420.08</v>
      </c>
      <c r="I1840" s="10">
        <v>-14500.25</v>
      </c>
      <c r="J1840" s="10">
        <v>-13831.64</v>
      </c>
      <c r="K1840" s="10">
        <v>-10973.64</v>
      </c>
      <c r="L1840" s="10">
        <f t="shared" si="134"/>
        <v>-103216.43000000001</v>
      </c>
    </row>
    <row r="1841" spans="1:12" ht="13" hidden="1" x14ac:dyDescent="0.15">
      <c r="A1841" s="50" t="s">
        <v>345</v>
      </c>
      <c r="B1841" s="10">
        <v>-7059.16</v>
      </c>
      <c r="C1841" s="10">
        <v>-6294.12</v>
      </c>
      <c r="D1841" s="10">
        <v>-6160.59</v>
      </c>
      <c r="E1841" s="10">
        <v>-6016.39</v>
      </c>
      <c r="F1841" s="10">
        <v>-5033.42</v>
      </c>
      <c r="G1841" s="10">
        <v>-6044.71</v>
      </c>
      <c r="H1841" s="10">
        <v>-4979.26</v>
      </c>
      <c r="I1841" s="10">
        <v>-5351.91</v>
      </c>
      <c r="J1841" s="10">
        <v>-5193.3999999999996</v>
      </c>
      <c r="K1841" s="10">
        <v>-3648.84</v>
      </c>
      <c r="L1841" s="10">
        <f t="shared" si="134"/>
        <v>-55781.8</v>
      </c>
    </row>
    <row r="1842" spans="1:12" ht="13" hidden="1" x14ac:dyDescent="0.15">
      <c r="A1842" s="50" t="s">
        <v>346</v>
      </c>
      <c r="B1842" s="10">
        <v>-22386.5</v>
      </c>
      <c r="C1842" s="10">
        <v>-23241.68</v>
      </c>
      <c r="D1842" s="10">
        <v>-21744.78</v>
      </c>
      <c r="E1842" s="10">
        <v>-20685.02</v>
      </c>
      <c r="F1842" s="10">
        <v>-20553.55</v>
      </c>
      <c r="G1842" s="10">
        <v>-22753.14</v>
      </c>
      <c r="H1842" s="10">
        <v>-20567.689999999999</v>
      </c>
      <c r="I1842" s="10">
        <v>-19092.41</v>
      </c>
      <c r="J1842" s="10">
        <v>-19701.43</v>
      </c>
      <c r="K1842" s="10">
        <v>-17957.689999999999</v>
      </c>
      <c r="L1842" s="10">
        <f t="shared" si="134"/>
        <v>-208683.88999999998</v>
      </c>
    </row>
    <row r="1843" spans="1:12" ht="13" hidden="1" x14ac:dyDescent="0.15">
      <c r="A1843" s="50" t="s">
        <v>347</v>
      </c>
      <c r="B1843" s="10">
        <v>0</v>
      </c>
      <c r="C1843" s="10">
        <v>0</v>
      </c>
      <c r="D1843" s="10">
        <v>0</v>
      </c>
      <c r="E1843" s="10">
        <v>0</v>
      </c>
      <c r="F1843" s="10">
        <v>0</v>
      </c>
      <c r="G1843" s="10">
        <v>0</v>
      </c>
      <c r="H1843" s="10">
        <v>0</v>
      </c>
      <c r="I1843" s="10">
        <v>0</v>
      </c>
      <c r="J1843" s="10">
        <v>389694.06</v>
      </c>
      <c r="K1843" s="10">
        <v>0</v>
      </c>
      <c r="L1843" s="10">
        <f t="shared" si="134"/>
        <v>389694.06</v>
      </c>
    </row>
    <row r="1844" spans="1:12" ht="13" hidden="1" x14ac:dyDescent="0.15">
      <c r="A1844" s="50" t="s">
        <v>348</v>
      </c>
      <c r="B1844" s="10">
        <v>0</v>
      </c>
      <c r="C1844" s="10">
        <v>0</v>
      </c>
      <c r="D1844" s="10">
        <v>0</v>
      </c>
      <c r="E1844" s="10">
        <v>0</v>
      </c>
      <c r="F1844" s="10">
        <v>0</v>
      </c>
      <c r="G1844" s="10">
        <v>0</v>
      </c>
      <c r="H1844" s="10">
        <v>0</v>
      </c>
      <c r="I1844" s="10">
        <v>0</v>
      </c>
      <c r="J1844" s="10">
        <v>-389168.95</v>
      </c>
      <c r="K1844" s="10">
        <v>0</v>
      </c>
      <c r="L1844" s="10">
        <f t="shared" si="134"/>
        <v>-389168.95</v>
      </c>
    </row>
    <row r="1845" spans="1:12" ht="13" hidden="1" x14ac:dyDescent="0.15">
      <c r="A1845" s="38" t="s">
        <v>331</v>
      </c>
      <c r="B1845" s="16">
        <f t="shared" ref="B1845:L1845" si="135">SUM(B1828:B1844)</f>
        <v>1.0913936421275139E-11</v>
      </c>
      <c r="C1845" s="16">
        <f t="shared" si="135"/>
        <v>8.3673512563109398E-11</v>
      </c>
      <c r="D1845" s="16">
        <f t="shared" si="135"/>
        <v>9.822542779147625E-11</v>
      </c>
      <c r="E1845" s="16">
        <f t="shared" si="135"/>
        <v>2.5465851649641991E-11</v>
      </c>
      <c r="F1845" s="16">
        <f t="shared" si="135"/>
        <v>3.2741809263825417E-11</v>
      </c>
      <c r="G1845" s="16">
        <f t="shared" si="135"/>
        <v>-1.4551915228366852E-11</v>
      </c>
      <c r="H1845" s="16">
        <f t="shared" si="135"/>
        <v>2.5465851649641991E-11</v>
      </c>
      <c r="I1845" s="16">
        <f t="shared" si="135"/>
        <v>-1.673470251262188E-10</v>
      </c>
      <c r="J1845" s="16">
        <f t="shared" si="135"/>
        <v>0</v>
      </c>
      <c r="K1845" s="16">
        <f t="shared" si="135"/>
        <v>1.6007106751203537E-10</v>
      </c>
      <c r="L1845" s="16">
        <f t="shared" si="135"/>
        <v>1.6880221664905548E-9</v>
      </c>
    </row>
    <row r="1846" spans="1:12" ht="13" hidden="1" x14ac:dyDescent="0.15">
      <c r="A1846" s="34" t="s">
        <v>349</v>
      </c>
      <c r="B1846" s="7"/>
      <c r="C1846" s="7"/>
      <c r="D1846" s="7"/>
      <c r="E1846" s="7"/>
      <c r="F1846" s="7"/>
      <c r="G1846" s="7"/>
      <c r="H1846" s="7"/>
      <c r="I1846" s="7"/>
      <c r="J1846" s="7"/>
      <c r="K1846" s="7"/>
      <c r="L1846" s="7"/>
    </row>
    <row r="1847" spans="1:12" ht="13" hidden="1" x14ac:dyDescent="0.15">
      <c r="A1847" s="50" t="s">
        <v>350</v>
      </c>
      <c r="B1847" s="10">
        <v>8100068.2000000002</v>
      </c>
      <c r="C1847" s="10">
        <v>8796328.1300000008</v>
      </c>
      <c r="D1847" s="10">
        <v>8777708.5199999996</v>
      </c>
      <c r="E1847" s="10">
        <v>10572576.890000001</v>
      </c>
      <c r="F1847" s="10">
        <v>10125848.289999999</v>
      </c>
      <c r="G1847" s="10">
        <v>10532768.02</v>
      </c>
      <c r="H1847" s="10">
        <v>12878963.109999999</v>
      </c>
      <c r="I1847" s="10">
        <v>12876357.83</v>
      </c>
      <c r="J1847" s="10">
        <v>12953860.869999999</v>
      </c>
      <c r="K1847" s="10">
        <v>8507772.5999999996</v>
      </c>
      <c r="L1847" s="10">
        <f t="shared" ref="L1847:L1863" si="136">SUM(B1847:K1847)</f>
        <v>104122252.45999999</v>
      </c>
    </row>
    <row r="1848" spans="1:12" ht="13" hidden="1" x14ac:dyDescent="0.15">
      <c r="A1848" s="50" t="s">
        <v>351</v>
      </c>
      <c r="B1848" s="10">
        <v>-249795.95</v>
      </c>
      <c r="C1848" s="10">
        <v>-283160.51</v>
      </c>
      <c r="D1848" s="10">
        <v>-363712.59</v>
      </c>
      <c r="E1848" s="10">
        <v>-361850.26</v>
      </c>
      <c r="F1848" s="10">
        <v>-250822.56</v>
      </c>
      <c r="G1848" s="10">
        <v>-238277.33</v>
      </c>
      <c r="H1848" s="10">
        <v>-257499.39</v>
      </c>
      <c r="I1848" s="10">
        <v>-232740</v>
      </c>
      <c r="J1848" s="10">
        <v>-134653.34</v>
      </c>
      <c r="K1848" s="10">
        <v>-95968.72</v>
      </c>
      <c r="L1848" s="10">
        <f t="shared" si="136"/>
        <v>-2468480.6500000004</v>
      </c>
    </row>
    <row r="1849" spans="1:12" ht="13" hidden="1" x14ac:dyDescent="0.15">
      <c r="A1849" s="50" t="s">
        <v>352</v>
      </c>
      <c r="B1849" s="10">
        <v>-213264.87</v>
      </c>
      <c r="C1849" s="10">
        <v>-209952.01</v>
      </c>
      <c r="D1849" s="10">
        <v>-202211.43</v>
      </c>
      <c r="E1849" s="10">
        <v>-278338.86</v>
      </c>
      <c r="F1849" s="10">
        <v>-141845.04999999999</v>
      </c>
      <c r="G1849" s="10">
        <v>-136786.32999999999</v>
      </c>
      <c r="H1849" s="10">
        <v>-74408.070000000007</v>
      </c>
      <c r="I1849" s="10">
        <v>-98337.86</v>
      </c>
      <c r="J1849" s="10">
        <v>-101302.54</v>
      </c>
      <c r="K1849" s="10">
        <v>-131692.29999999999</v>
      </c>
      <c r="L1849" s="10">
        <f t="shared" si="136"/>
        <v>-1588139.3200000003</v>
      </c>
    </row>
    <row r="1850" spans="1:12" ht="13" hidden="1" x14ac:dyDescent="0.15">
      <c r="A1850" s="50" t="s">
        <v>353</v>
      </c>
      <c r="B1850" s="10">
        <v>-101793.52</v>
      </c>
      <c r="C1850" s="10">
        <v>-71112.929999999993</v>
      </c>
      <c r="D1850" s="10">
        <v>-81533.59</v>
      </c>
      <c r="E1850" s="10">
        <v>-118711.13</v>
      </c>
      <c r="F1850" s="10">
        <v>-75016.84</v>
      </c>
      <c r="G1850" s="10">
        <v>-96740.13</v>
      </c>
      <c r="H1850" s="10">
        <v>-94200.78</v>
      </c>
      <c r="I1850" s="10">
        <v>-145002.48000000001</v>
      </c>
      <c r="J1850" s="10">
        <v>-138316.4</v>
      </c>
      <c r="K1850" s="10">
        <v>-109736.28</v>
      </c>
      <c r="L1850" s="10">
        <f t="shared" si="136"/>
        <v>-1032164.0800000001</v>
      </c>
    </row>
    <row r="1851" spans="1:12" ht="13" hidden="1" x14ac:dyDescent="0.15">
      <c r="A1851" s="50" t="s">
        <v>354</v>
      </c>
      <c r="B1851" s="10">
        <v>-16652.86</v>
      </c>
      <c r="C1851" s="10">
        <v>-13884.12</v>
      </c>
      <c r="D1851" s="10">
        <v>-14409.26</v>
      </c>
      <c r="E1851" s="10">
        <v>-12702.56</v>
      </c>
      <c r="F1851" s="10">
        <v>-12851.13</v>
      </c>
      <c r="G1851" s="10">
        <v>-15244.73</v>
      </c>
      <c r="H1851" s="10">
        <v>-12515.75</v>
      </c>
      <c r="I1851" s="10">
        <v>-21863.9</v>
      </c>
      <c r="J1851" s="10">
        <v>-12983.05</v>
      </c>
      <c r="K1851" s="10">
        <v>-17906.400000000001</v>
      </c>
      <c r="L1851" s="10">
        <f t="shared" si="136"/>
        <v>-151013.75999999998</v>
      </c>
    </row>
    <row r="1852" spans="1:12" ht="13" hidden="1" x14ac:dyDescent="0.15">
      <c r="A1852" s="50" t="s">
        <v>355</v>
      </c>
      <c r="B1852" s="10">
        <v>-70591.64</v>
      </c>
      <c r="C1852" s="10">
        <v>-62941.15</v>
      </c>
      <c r="D1852" s="10">
        <v>-61605.86</v>
      </c>
      <c r="E1852" s="10">
        <v>-60163.9</v>
      </c>
      <c r="F1852" s="10">
        <v>-50334.27</v>
      </c>
      <c r="G1852" s="10">
        <v>-60447.08</v>
      </c>
      <c r="H1852" s="10">
        <v>-49792.62</v>
      </c>
      <c r="I1852" s="10">
        <v>-53519.18</v>
      </c>
      <c r="J1852" s="10">
        <v>-51933.95</v>
      </c>
      <c r="K1852" s="10">
        <v>-36488.339999999997</v>
      </c>
      <c r="L1852" s="10">
        <f t="shared" si="136"/>
        <v>-557817.99</v>
      </c>
    </row>
    <row r="1853" spans="1:12" ht="13" hidden="1" x14ac:dyDescent="0.15">
      <c r="A1853" s="50" t="s">
        <v>356</v>
      </c>
      <c r="B1853" s="10">
        <v>-2109685.27</v>
      </c>
      <c r="C1853" s="10">
        <v>-2493228.23</v>
      </c>
      <c r="D1853" s="10">
        <v>-3096666.33</v>
      </c>
      <c r="E1853" s="10">
        <v>-3394170.84</v>
      </c>
      <c r="F1853" s="10">
        <v>-4299853.7300000004</v>
      </c>
      <c r="G1853" s="10">
        <v>-4310203.37</v>
      </c>
      <c r="H1853" s="10">
        <v>-7179184.5499999998</v>
      </c>
      <c r="I1853" s="10">
        <v>-6277620.1399999997</v>
      </c>
      <c r="J1853" s="10">
        <v>-7490931.5199999996</v>
      </c>
      <c r="K1853" s="10">
        <v>-4064283.34</v>
      </c>
      <c r="L1853" s="10">
        <f t="shared" si="136"/>
        <v>-44715827.320000008</v>
      </c>
    </row>
    <row r="1854" spans="1:12" ht="13" hidden="1" x14ac:dyDescent="0.15">
      <c r="A1854" s="50" t="s">
        <v>357</v>
      </c>
      <c r="B1854" s="10">
        <v>-223865.02</v>
      </c>
      <c r="C1854" s="10">
        <v>-232416.85</v>
      </c>
      <c r="D1854" s="10">
        <v>-217447.76</v>
      </c>
      <c r="E1854" s="10">
        <v>-206850.25</v>
      </c>
      <c r="F1854" s="10">
        <v>-205535.54</v>
      </c>
      <c r="G1854" s="10">
        <v>-227531.47</v>
      </c>
      <c r="H1854" s="10">
        <v>-205676.94</v>
      </c>
      <c r="I1854" s="10">
        <v>-190924.05</v>
      </c>
      <c r="J1854" s="10">
        <v>-197014.32</v>
      </c>
      <c r="K1854" s="10">
        <v>-179576.87</v>
      </c>
      <c r="L1854" s="10">
        <f t="shared" si="136"/>
        <v>-2086839.0699999998</v>
      </c>
    </row>
    <row r="1855" spans="1:12" ht="13" hidden="1" x14ac:dyDescent="0.15">
      <c r="A1855" s="50" t="s">
        <v>358</v>
      </c>
      <c r="B1855" s="10">
        <v>-241473.71</v>
      </c>
      <c r="C1855" s="10">
        <v>-209871.66</v>
      </c>
      <c r="D1855" s="10">
        <v>-167355.21</v>
      </c>
      <c r="E1855" s="10">
        <v>-169795.01</v>
      </c>
      <c r="F1855" s="10">
        <v>-227534.88</v>
      </c>
      <c r="G1855" s="10">
        <v>-231733.54</v>
      </c>
      <c r="H1855" s="10">
        <v>-217634.25</v>
      </c>
      <c r="I1855" s="10">
        <v>-241949.19</v>
      </c>
      <c r="J1855" s="10">
        <v>-222925.54</v>
      </c>
      <c r="K1855" s="10">
        <v>-241066.89</v>
      </c>
      <c r="L1855" s="10">
        <f t="shared" si="136"/>
        <v>-2171339.88</v>
      </c>
    </row>
    <row r="1856" spans="1:12" ht="13" hidden="1" x14ac:dyDescent="0.15">
      <c r="A1856" s="50" t="s">
        <v>359</v>
      </c>
      <c r="B1856" s="10">
        <v>0</v>
      </c>
      <c r="C1856" s="10">
        <v>-72205.100000000006</v>
      </c>
      <c r="D1856" s="10">
        <v>-778523.04</v>
      </c>
      <c r="E1856" s="10">
        <v>-704841.69</v>
      </c>
      <c r="F1856" s="10">
        <v>-551122.27</v>
      </c>
      <c r="G1856" s="10">
        <v>-537239.51</v>
      </c>
      <c r="H1856" s="10">
        <v>-437178.12</v>
      </c>
      <c r="I1856" s="10">
        <v>-619079.93000000005</v>
      </c>
      <c r="J1856" s="10">
        <v>-428516.21</v>
      </c>
      <c r="K1856" s="10">
        <v>-250562.72</v>
      </c>
      <c r="L1856" s="10">
        <f t="shared" si="136"/>
        <v>-4379268.5900000008</v>
      </c>
    </row>
    <row r="1857" spans="1:12" ht="13" hidden="1" x14ac:dyDescent="0.15">
      <c r="A1857" s="50" t="s">
        <v>360</v>
      </c>
      <c r="B1857" s="10">
        <v>-36078.800000000003</v>
      </c>
      <c r="C1857" s="10">
        <v>-35054.730000000003</v>
      </c>
      <c r="D1857" s="10">
        <v>-39325.949999999997</v>
      </c>
      <c r="E1857" s="10">
        <v>-43202.74</v>
      </c>
      <c r="F1857" s="10">
        <v>-51735.01</v>
      </c>
      <c r="G1857" s="10">
        <v>-49465.24</v>
      </c>
      <c r="H1857" s="10">
        <v>-38518</v>
      </c>
      <c r="I1857" s="10">
        <v>-46289.67</v>
      </c>
      <c r="J1857" s="10">
        <v>-34403.01</v>
      </c>
      <c r="K1857" s="10">
        <v>-28072.19</v>
      </c>
      <c r="L1857" s="10">
        <f t="shared" si="136"/>
        <v>-402145.33999999997</v>
      </c>
    </row>
    <row r="1858" spans="1:12" ht="13" hidden="1" x14ac:dyDescent="0.15">
      <c r="A1858" s="50" t="s">
        <v>361</v>
      </c>
      <c r="B1858" s="10">
        <v>-93644.14</v>
      </c>
      <c r="C1858" s="10">
        <v>-122123.93</v>
      </c>
      <c r="D1858" s="10">
        <v>-119446.52</v>
      </c>
      <c r="E1858" s="10">
        <v>-116547.26</v>
      </c>
      <c r="F1858" s="10">
        <v>-109164.64</v>
      </c>
      <c r="G1858" s="10">
        <v>-105174.91</v>
      </c>
      <c r="H1858" s="10">
        <v>-83720.88</v>
      </c>
      <c r="I1858" s="10">
        <v>-121567.44</v>
      </c>
      <c r="J1858" s="10">
        <v>-90748.91</v>
      </c>
      <c r="K1858" s="10">
        <v>-63092.01</v>
      </c>
      <c r="L1858" s="10">
        <f t="shared" si="136"/>
        <v>-1025230.64</v>
      </c>
    </row>
    <row r="1859" spans="1:12" ht="13" hidden="1" x14ac:dyDescent="0.15">
      <c r="A1859" s="50" t="s">
        <v>362</v>
      </c>
      <c r="B1859" s="10">
        <v>-60710.65</v>
      </c>
      <c r="C1859" s="10">
        <v>-59127.69</v>
      </c>
      <c r="D1859" s="10">
        <v>-61474.46</v>
      </c>
      <c r="E1859" s="10">
        <v>-73191.37</v>
      </c>
      <c r="F1859" s="10">
        <v>-57915.81</v>
      </c>
      <c r="G1859" s="10">
        <v>-59333.22</v>
      </c>
      <c r="H1859" s="10">
        <v>-27703.65</v>
      </c>
      <c r="I1859" s="10">
        <v>-43558.33</v>
      </c>
      <c r="J1859" s="10">
        <v>-17169.86</v>
      </c>
      <c r="K1859" s="10">
        <v>-27577.759999999998</v>
      </c>
      <c r="L1859" s="10">
        <f t="shared" si="136"/>
        <v>-487762.8</v>
      </c>
    </row>
    <row r="1860" spans="1:12" ht="13" hidden="1" x14ac:dyDescent="0.15">
      <c r="A1860" s="50" t="s">
        <v>363</v>
      </c>
      <c r="B1860" s="10">
        <v>-556078.96</v>
      </c>
      <c r="C1860" s="10">
        <v>-572197.57999999996</v>
      </c>
      <c r="D1860" s="10">
        <v>-487938</v>
      </c>
      <c r="E1860" s="10">
        <v>-795752.11</v>
      </c>
      <c r="F1860" s="10">
        <v>-564437.47</v>
      </c>
      <c r="G1860" s="10">
        <v>-629490.72</v>
      </c>
      <c r="H1860" s="10">
        <v>-580123.19999999995</v>
      </c>
      <c r="I1860" s="10">
        <v>-822751.95</v>
      </c>
      <c r="J1860" s="10">
        <v>-549603.24</v>
      </c>
      <c r="K1860" s="10">
        <v>-459387.46</v>
      </c>
      <c r="L1860" s="10">
        <f t="shared" si="136"/>
        <v>-6017760.6900000004</v>
      </c>
    </row>
    <row r="1861" spans="1:12" ht="13" hidden="1" x14ac:dyDescent="0.15">
      <c r="A1861" s="50" t="s">
        <v>364</v>
      </c>
      <c r="B1861" s="10">
        <v>-2204612.63</v>
      </c>
      <c r="C1861" s="10">
        <v>-2521172.4700000002</v>
      </c>
      <c r="D1861" s="10">
        <v>-1644639.68</v>
      </c>
      <c r="E1861" s="10">
        <v>-2429494.04</v>
      </c>
      <c r="F1861" s="10">
        <v>-2233498.2200000002</v>
      </c>
      <c r="G1861" s="10">
        <v>-2250018.16</v>
      </c>
      <c r="H1861" s="10">
        <v>-2333197.31</v>
      </c>
      <c r="I1861" s="10">
        <v>-2649809.37</v>
      </c>
      <c r="J1861" s="10">
        <v>-2113373.8199999998</v>
      </c>
      <c r="K1861" s="10">
        <v>-1943379.51</v>
      </c>
      <c r="L1861" s="10">
        <f t="shared" si="136"/>
        <v>-22323195.210000005</v>
      </c>
    </row>
    <row r="1862" spans="1:12" ht="13" hidden="1" x14ac:dyDescent="0.15">
      <c r="A1862" s="50" t="s">
        <v>365</v>
      </c>
      <c r="B1862" s="10">
        <v>-1921820.18</v>
      </c>
      <c r="C1862" s="10">
        <v>-1837879.17</v>
      </c>
      <c r="D1862" s="10">
        <v>-1441418.84</v>
      </c>
      <c r="E1862" s="10">
        <v>-1806964.87</v>
      </c>
      <c r="F1862" s="10">
        <v>-1294180.8700000001</v>
      </c>
      <c r="G1862" s="10">
        <v>-1585082.28</v>
      </c>
      <c r="H1862" s="10">
        <v>-1256638.25</v>
      </c>
      <c r="I1862" s="10">
        <v>-1305076.42</v>
      </c>
      <c r="J1862" s="10">
        <v>-1130226.44</v>
      </c>
      <c r="K1862" s="10">
        <v>-698082.4</v>
      </c>
      <c r="L1862" s="10">
        <f t="shared" si="136"/>
        <v>-14277369.719999999</v>
      </c>
    </row>
    <row r="1863" spans="1:12" ht="13" hidden="1" x14ac:dyDescent="0.15">
      <c r="A1863" s="50" t="s">
        <v>366</v>
      </c>
      <c r="B1863" s="10">
        <v>0</v>
      </c>
      <c r="C1863" s="10">
        <v>0</v>
      </c>
      <c r="D1863" s="10">
        <v>0</v>
      </c>
      <c r="E1863" s="10">
        <v>0</v>
      </c>
      <c r="F1863" s="10">
        <v>0</v>
      </c>
      <c r="G1863" s="10">
        <v>0</v>
      </c>
      <c r="H1863" s="10">
        <v>-30971.35</v>
      </c>
      <c r="I1863" s="10">
        <v>-6267.92</v>
      </c>
      <c r="J1863" s="10">
        <v>-239758.72</v>
      </c>
      <c r="K1863" s="10">
        <v>-160899.41</v>
      </c>
      <c r="L1863" s="10">
        <f t="shared" si="136"/>
        <v>-437897.4</v>
      </c>
    </row>
    <row r="1864" spans="1:12" ht="13" hidden="1" x14ac:dyDescent="0.15">
      <c r="A1864" s="38" t="s">
        <v>349</v>
      </c>
      <c r="B1864" s="16">
        <f t="shared" ref="B1864:L1864" si="137">SUM(B1847:B1863)</f>
        <v>6.9849193096160889E-10</v>
      </c>
      <c r="C1864" s="16">
        <f t="shared" si="137"/>
        <v>1.3969838619232178E-9</v>
      </c>
      <c r="D1864" s="16">
        <f t="shared" si="137"/>
        <v>0</v>
      </c>
      <c r="E1864" s="16">
        <f t="shared" si="137"/>
        <v>0</v>
      </c>
      <c r="F1864" s="16">
        <f t="shared" si="137"/>
        <v>-2.3283064365386963E-9</v>
      </c>
      <c r="G1864" s="16">
        <f t="shared" si="137"/>
        <v>-1.6298145055770874E-9</v>
      </c>
      <c r="H1864" s="16">
        <f t="shared" si="137"/>
        <v>-8.3673512563109398E-10</v>
      </c>
      <c r="I1864" s="16">
        <f t="shared" si="137"/>
        <v>-7.4578565545380116E-11</v>
      </c>
      <c r="J1864" s="16">
        <f t="shared" si="137"/>
        <v>6.6938810050487518E-10</v>
      </c>
      <c r="K1864" s="16">
        <f t="shared" si="137"/>
        <v>-1.1350493878126144E-9</v>
      </c>
      <c r="L1864" s="16">
        <f t="shared" si="137"/>
        <v>-3.5041011869907379E-8</v>
      </c>
    </row>
    <row r="1865" spans="1:12" ht="13" hidden="1" x14ac:dyDescent="0.15">
      <c r="A1865" s="51" t="s">
        <v>367</v>
      </c>
      <c r="B1865" s="59">
        <f t="shared" ref="B1865:L1865" si="138">+B1810+B1814+B1826+B1845+B1864</f>
        <v>452717.92000000074</v>
      </c>
      <c r="C1865" s="59">
        <f t="shared" si="138"/>
        <v>360489.22000000143</v>
      </c>
      <c r="D1865" s="59">
        <f t="shared" si="138"/>
        <v>670516.78</v>
      </c>
      <c r="E1865" s="59">
        <f t="shared" si="138"/>
        <v>651039.33999999985</v>
      </c>
      <c r="F1865" s="59">
        <f t="shared" si="138"/>
        <v>1244988.0699999977</v>
      </c>
      <c r="G1865" s="59">
        <f t="shared" si="138"/>
        <v>884170.06999999844</v>
      </c>
      <c r="H1865" s="59">
        <f t="shared" si="138"/>
        <v>1115666.909999999</v>
      </c>
      <c r="I1865" s="59">
        <f t="shared" si="138"/>
        <v>1861555.0999999996</v>
      </c>
      <c r="J1865" s="59">
        <f t="shared" si="138"/>
        <v>1786085.5600000008</v>
      </c>
      <c r="K1865" s="59">
        <f t="shared" si="138"/>
        <v>12728517.119999999</v>
      </c>
      <c r="L1865" s="59">
        <f t="shared" si="138"/>
        <v>21755746.08999997</v>
      </c>
    </row>
    <row r="1866" spans="1:12" ht="13" hidden="1" x14ac:dyDescent="0.15">
      <c r="A1866" s="52" t="s">
        <v>368</v>
      </c>
      <c r="B1866" s="16">
        <f t="shared" ref="B1866:L1866" si="139">+B1806+B1865</f>
        <v>17260077.299999993</v>
      </c>
      <c r="C1866" s="16">
        <f t="shared" si="139"/>
        <v>20779694.370000005</v>
      </c>
      <c r="D1866" s="16">
        <f t="shared" si="139"/>
        <v>24533313.220000006</v>
      </c>
      <c r="E1866" s="16">
        <f t="shared" si="139"/>
        <v>24495329.230000004</v>
      </c>
      <c r="F1866" s="16">
        <f t="shared" si="139"/>
        <v>25862822.34</v>
      </c>
      <c r="G1866" s="16">
        <f t="shared" si="139"/>
        <v>27617480.230000004</v>
      </c>
      <c r="H1866" s="16">
        <f t="shared" si="139"/>
        <v>33003861.379999995</v>
      </c>
      <c r="I1866" s="16">
        <f t="shared" si="139"/>
        <v>31002587.859999999</v>
      </c>
      <c r="J1866" s="16">
        <f t="shared" si="139"/>
        <v>32412019.299999997</v>
      </c>
      <c r="K1866" s="16">
        <f t="shared" si="139"/>
        <v>40502801.799999997</v>
      </c>
      <c r="L1866" s="16">
        <f t="shared" si="139"/>
        <v>277469987.02999991</v>
      </c>
    </row>
    <row r="1867" spans="1:12" ht="13" hidden="1" x14ac:dyDescent="0.15">
      <c r="A1867" s="33" t="s">
        <v>369</v>
      </c>
      <c r="B1867" s="7">
        <v>13821381.91</v>
      </c>
      <c r="C1867" s="7">
        <v>-2167526.92</v>
      </c>
      <c r="D1867" s="7">
        <v>-3068003.19</v>
      </c>
      <c r="E1867" s="7">
        <v>-7524156.1799999988</v>
      </c>
      <c r="F1867" s="7">
        <v>-508759.80000000005</v>
      </c>
      <c r="G1867" s="7">
        <v>-1485674.91</v>
      </c>
      <c r="H1867" s="7">
        <v>4235727.3999999994</v>
      </c>
      <c r="I1867" s="7">
        <v>-405281.89999999997</v>
      </c>
      <c r="J1867" s="7">
        <v>-5715582.5599999996</v>
      </c>
      <c r="K1867" s="7">
        <v>-118512.52</v>
      </c>
      <c r="L1867" s="7">
        <v>-2936388.6699999981</v>
      </c>
    </row>
    <row r="1868" spans="1:12" ht="13" hidden="1" x14ac:dyDescent="0.15">
      <c r="A1868" s="53" t="s">
        <v>370</v>
      </c>
      <c r="B1868" s="10">
        <v>-2525.64</v>
      </c>
      <c r="C1868" s="10">
        <v>-774.19</v>
      </c>
      <c r="D1868" s="10">
        <v>-1478.11</v>
      </c>
      <c r="E1868" s="10">
        <v>-1969.78</v>
      </c>
      <c r="F1868" s="10">
        <v>0</v>
      </c>
      <c r="G1868" s="10">
        <v>0</v>
      </c>
      <c r="H1868" s="10">
        <v>0</v>
      </c>
      <c r="I1868" s="10">
        <v>0</v>
      </c>
      <c r="J1868" s="10">
        <v>0</v>
      </c>
      <c r="K1868" s="10">
        <v>0</v>
      </c>
      <c r="L1868" s="10">
        <f t="shared" ref="L1868:L1873" si="140">SUM(B1868:K1868)</f>
        <v>-6747.7199999999993</v>
      </c>
    </row>
    <row r="1869" spans="1:12" ht="13" hidden="1" x14ac:dyDescent="0.15">
      <c r="A1869" s="53" t="s">
        <v>371</v>
      </c>
      <c r="B1869" s="10">
        <v>-1925.96</v>
      </c>
      <c r="C1869" s="10">
        <v>-603.70000000000005</v>
      </c>
      <c r="D1869" s="10">
        <v>-1133.22</v>
      </c>
      <c r="E1869" s="10">
        <v>-1510.17</v>
      </c>
      <c r="F1869" s="10">
        <v>0</v>
      </c>
      <c r="G1869" s="10">
        <v>0</v>
      </c>
      <c r="H1869" s="10">
        <v>0</v>
      </c>
      <c r="I1869" s="10">
        <v>0</v>
      </c>
      <c r="J1869" s="10">
        <v>0</v>
      </c>
      <c r="K1869" s="10">
        <v>0</v>
      </c>
      <c r="L1869" s="10">
        <f t="shared" si="140"/>
        <v>-5173.05</v>
      </c>
    </row>
    <row r="1870" spans="1:12" ht="13" hidden="1" x14ac:dyDescent="0.15">
      <c r="A1870" s="53" t="s">
        <v>372</v>
      </c>
      <c r="B1870" s="10">
        <v>-209411.3</v>
      </c>
      <c r="C1870" s="10">
        <v>-356213.07</v>
      </c>
      <c r="D1870" s="10">
        <v>-212300.32</v>
      </c>
      <c r="E1870" s="10">
        <v>-398968.09</v>
      </c>
      <c r="F1870" s="10">
        <v>-101368.45</v>
      </c>
      <c r="G1870" s="10">
        <v>-305289.99</v>
      </c>
      <c r="H1870" s="10">
        <v>-477964.86</v>
      </c>
      <c r="I1870" s="10">
        <v>-94998.59</v>
      </c>
      <c r="J1870" s="10">
        <v>-479040.76</v>
      </c>
      <c r="K1870" s="10">
        <v>-10266.52</v>
      </c>
      <c r="L1870" s="10">
        <f t="shared" si="140"/>
        <v>-2645821.9499999997</v>
      </c>
    </row>
    <row r="1871" spans="1:12" ht="13" hidden="1" x14ac:dyDescent="0.15">
      <c r="A1871" s="53" t="s">
        <v>373</v>
      </c>
      <c r="B1871" s="10">
        <v>14331871.470000001</v>
      </c>
      <c r="C1871" s="10">
        <v>-1472760.47</v>
      </c>
      <c r="D1871" s="10">
        <v>-2496798</v>
      </c>
      <c r="E1871" s="10">
        <v>-8899979</v>
      </c>
      <c r="F1871" s="10">
        <v>-264307</v>
      </c>
      <c r="G1871" s="10">
        <v>-997873.37</v>
      </c>
      <c r="H1871" s="10">
        <v>4887372</v>
      </c>
      <c r="I1871" s="10">
        <v>-521195</v>
      </c>
      <c r="J1871" s="10">
        <v>-5043857</v>
      </c>
      <c r="K1871" s="10">
        <v>0</v>
      </c>
      <c r="L1871" s="10">
        <f t="shared" si="140"/>
        <v>-477526.37000000011</v>
      </c>
    </row>
    <row r="1872" spans="1:12" ht="13" hidden="1" x14ac:dyDescent="0.15">
      <c r="A1872" s="53" t="s">
        <v>374</v>
      </c>
      <c r="B1872" s="10">
        <v>-210567.94</v>
      </c>
      <c r="C1872" s="10">
        <v>-237461.52</v>
      </c>
      <c r="D1872" s="10">
        <v>-284137</v>
      </c>
      <c r="E1872" s="10">
        <v>1913260.36</v>
      </c>
      <c r="F1872" s="10">
        <v>0</v>
      </c>
      <c r="G1872" s="10">
        <v>-843.33</v>
      </c>
      <c r="H1872" s="10">
        <v>0</v>
      </c>
      <c r="I1872" s="10">
        <v>352147</v>
      </c>
      <c r="J1872" s="10">
        <v>-3064.63</v>
      </c>
      <c r="K1872" s="10">
        <v>-4564</v>
      </c>
      <c r="L1872" s="10">
        <f t="shared" si="140"/>
        <v>1524768.9400000002</v>
      </c>
    </row>
    <row r="1873" spans="1:12" ht="13" hidden="1" x14ac:dyDescent="0.15">
      <c r="A1873" s="53" t="s">
        <v>376</v>
      </c>
      <c r="B1873" s="10">
        <v>-86058.72</v>
      </c>
      <c r="C1873" s="10">
        <v>-99713.97</v>
      </c>
      <c r="D1873" s="10">
        <v>-72156.539999999994</v>
      </c>
      <c r="E1873" s="10">
        <v>-134989.5</v>
      </c>
      <c r="F1873" s="10">
        <v>-143084.35</v>
      </c>
      <c r="G1873" s="10">
        <v>-181668.22</v>
      </c>
      <c r="H1873" s="10">
        <v>-173679.74</v>
      </c>
      <c r="I1873" s="10">
        <v>-141235.31</v>
      </c>
      <c r="J1873" s="10">
        <v>-189620.17</v>
      </c>
      <c r="K1873" s="10">
        <v>-103682</v>
      </c>
      <c r="L1873" s="10">
        <f t="shared" si="140"/>
        <v>-1325888.5199999998</v>
      </c>
    </row>
    <row r="1874" spans="1:12" ht="13" hidden="1" x14ac:dyDescent="0.15">
      <c r="A1874" s="54" t="s">
        <v>369</v>
      </c>
      <c r="B1874" s="61">
        <f t="shared" ref="B1874:L1874" si="141">SUM(B1868:B1873)</f>
        <v>13821381.91</v>
      </c>
      <c r="C1874" s="61">
        <f t="shared" si="141"/>
        <v>-2167526.92</v>
      </c>
      <c r="D1874" s="61">
        <f t="shared" si="141"/>
        <v>-3068003.19</v>
      </c>
      <c r="E1874" s="61">
        <f t="shared" si="141"/>
        <v>-7524156.1799999988</v>
      </c>
      <c r="F1874" s="61">
        <f t="shared" si="141"/>
        <v>-508759.80000000005</v>
      </c>
      <c r="G1874" s="61">
        <f t="shared" si="141"/>
        <v>-1485674.91</v>
      </c>
      <c r="H1874" s="61">
        <f t="shared" si="141"/>
        <v>4235727.3999999994</v>
      </c>
      <c r="I1874" s="61">
        <f t="shared" si="141"/>
        <v>-405281.89999999997</v>
      </c>
      <c r="J1874" s="61">
        <f t="shared" si="141"/>
        <v>-5715582.5599999996</v>
      </c>
      <c r="K1874" s="61">
        <f t="shared" si="141"/>
        <v>-118512.52</v>
      </c>
      <c r="L1874" s="61">
        <f t="shared" si="141"/>
        <v>-2936388.6699999995</v>
      </c>
    </row>
    <row r="1875" spans="1:12" ht="14" hidden="1" thickBot="1" x14ac:dyDescent="0.2">
      <c r="A1875" s="55" t="s">
        <v>377</v>
      </c>
      <c r="B1875" s="62">
        <f t="shared" ref="B1875:L1875" si="142">B1806+B1865+B1874</f>
        <v>31081459.209999993</v>
      </c>
      <c r="C1875" s="62">
        <f t="shared" si="142"/>
        <v>18612167.450000003</v>
      </c>
      <c r="D1875" s="62">
        <f t="shared" si="142"/>
        <v>21465310.030000005</v>
      </c>
      <c r="E1875" s="62">
        <f t="shared" si="142"/>
        <v>16971173.050000004</v>
      </c>
      <c r="F1875" s="62">
        <f t="shared" si="142"/>
        <v>25354062.539999999</v>
      </c>
      <c r="G1875" s="62">
        <f t="shared" si="142"/>
        <v>26131805.320000004</v>
      </c>
      <c r="H1875" s="62">
        <f t="shared" si="142"/>
        <v>37239588.779999994</v>
      </c>
      <c r="I1875" s="62">
        <f t="shared" si="142"/>
        <v>30597305.960000001</v>
      </c>
      <c r="J1875" s="62">
        <f t="shared" si="142"/>
        <v>26696436.739999998</v>
      </c>
      <c r="K1875" s="62">
        <f t="shared" si="142"/>
        <v>40384289.279999994</v>
      </c>
      <c r="L1875" s="62">
        <f t="shared" si="142"/>
        <v>274533598.3599999</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62"/>
  <sheetViews>
    <sheetView workbookViewId="0"/>
  </sheetViews>
  <sheetFormatPr baseColWidth="10" defaultColWidth="9" defaultRowHeight="13" x14ac:dyDescent="0.15"/>
  <cols>
    <col min="1" max="1" width="85.5" style="3" bestFit="1" customWidth="1"/>
    <col min="2" max="3" width="16" style="28" bestFit="1" customWidth="1"/>
    <col min="4" max="8" width="17" style="28" bestFit="1" customWidth="1"/>
    <col min="9" max="16384" width="9" style="3"/>
  </cols>
  <sheetData>
    <row r="1" spans="1:12" ht="16" x14ac:dyDescent="0.2">
      <c r="A1" s="29" t="s">
        <v>0</v>
      </c>
      <c r="B1" s="30"/>
      <c r="C1" s="30"/>
      <c r="D1" s="30"/>
      <c r="E1" s="30"/>
      <c r="F1" s="30"/>
      <c r="G1" s="30"/>
      <c r="H1" s="30"/>
      <c r="I1" s="30"/>
      <c r="J1" s="30"/>
      <c r="K1" s="30"/>
      <c r="L1" s="30"/>
    </row>
    <row r="2" spans="1:12" ht="16" x14ac:dyDescent="0.2">
      <c r="A2" s="29" t="s">
        <v>1</v>
      </c>
      <c r="B2" s="30"/>
      <c r="C2" s="30"/>
      <c r="D2" s="30"/>
      <c r="E2" s="30"/>
      <c r="F2" s="30"/>
      <c r="G2" s="30"/>
      <c r="H2" s="30"/>
      <c r="I2" s="30"/>
      <c r="J2" s="30"/>
      <c r="K2" s="30"/>
      <c r="L2" s="30"/>
    </row>
    <row r="3" spans="1:12" x14ac:dyDescent="0.15">
      <c r="A3" s="29" t="s">
        <v>1</v>
      </c>
      <c r="B3" s="29"/>
      <c r="C3" s="29"/>
      <c r="D3" s="29"/>
      <c r="E3" s="29"/>
      <c r="F3" s="29"/>
      <c r="G3" s="29"/>
      <c r="H3" s="29"/>
    </row>
    <row r="4" spans="1:12" x14ac:dyDescent="0.15">
      <c r="A4" s="29" t="s">
        <v>708</v>
      </c>
      <c r="B4" s="29"/>
      <c r="C4" s="29"/>
      <c r="D4" s="29"/>
      <c r="E4" s="29"/>
      <c r="F4" s="29"/>
      <c r="G4" s="29"/>
      <c r="H4" s="29"/>
    </row>
    <row r="5" spans="1:12" x14ac:dyDescent="0.15">
      <c r="A5" s="29"/>
      <c r="B5" s="29"/>
      <c r="C5" s="29"/>
      <c r="D5" s="29"/>
      <c r="E5" s="29"/>
      <c r="F5" s="29"/>
      <c r="G5" s="29"/>
      <c r="H5" s="29"/>
    </row>
    <row r="6" spans="1:12" x14ac:dyDescent="0.15">
      <c r="A6" s="29"/>
      <c r="B6" s="29"/>
      <c r="C6" s="29"/>
      <c r="D6" s="29"/>
      <c r="E6" s="29"/>
      <c r="F6" s="29"/>
      <c r="G6" s="29"/>
      <c r="H6" s="29"/>
    </row>
    <row r="7" spans="1:12" x14ac:dyDescent="0.15">
      <c r="A7" s="4" t="s">
        <v>6</v>
      </c>
      <c r="B7" s="5">
        <v>43070</v>
      </c>
      <c r="C7" s="5">
        <v>43160</v>
      </c>
      <c r="D7" s="5">
        <v>43252</v>
      </c>
      <c r="E7" s="5">
        <v>43344</v>
      </c>
      <c r="F7" s="5">
        <v>43435</v>
      </c>
      <c r="G7" s="5">
        <v>43525</v>
      </c>
      <c r="H7" s="5">
        <v>43617</v>
      </c>
    </row>
    <row r="8" spans="1:12" x14ac:dyDescent="0.15">
      <c r="A8" s="6" t="s">
        <v>707</v>
      </c>
      <c r="B8" s="7"/>
      <c r="C8" s="7"/>
      <c r="D8" s="7"/>
      <c r="E8" s="7"/>
      <c r="F8" s="7"/>
      <c r="G8" s="7"/>
      <c r="H8" s="7"/>
    </row>
    <row r="9" spans="1:12" hidden="1" x14ac:dyDescent="0.15">
      <c r="A9" s="8" t="s">
        <v>706</v>
      </c>
      <c r="B9" s="7"/>
      <c r="C9" s="7"/>
      <c r="D9" s="7"/>
      <c r="E9" s="7"/>
      <c r="F9" s="7"/>
      <c r="G9" s="7"/>
      <c r="H9" s="7"/>
    </row>
    <row r="10" spans="1:12" x14ac:dyDescent="0.15">
      <c r="A10" s="9" t="s">
        <v>705</v>
      </c>
      <c r="B10" s="10">
        <v>86590694.37000002</v>
      </c>
      <c r="C10" s="10">
        <v>93174360.910000011</v>
      </c>
      <c r="D10" s="10">
        <v>86778657.570000008</v>
      </c>
      <c r="E10" s="10">
        <v>97964478.86999999</v>
      </c>
      <c r="F10" s="10">
        <v>41025751.110000007</v>
      </c>
      <c r="G10" s="10">
        <v>93126786.280000001</v>
      </c>
      <c r="H10" s="10">
        <v>111755481.77000003</v>
      </c>
    </row>
    <row r="11" spans="1:12" hidden="1" x14ac:dyDescent="0.15">
      <c r="A11" s="11" t="s">
        <v>704</v>
      </c>
      <c r="B11" s="10">
        <v>85530.05</v>
      </c>
      <c r="C11" s="10">
        <v>102565.51</v>
      </c>
      <c r="D11" s="10">
        <v>93455.14</v>
      </c>
      <c r="E11" s="10">
        <v>95077.23</v>
      </c>
      <c r="F11" s="10">
        <v>91775.12</v>
      </c>
      <c r="G11" s="10">
        <v>92898.49</v>
      </c>
      <c r="H11" s="10">
        <v>93943.37</v>
      </c>
    </row>
    <row r="12" spans="1:12" hidden="1" x14ac:dyDescent="0.15">
      <c r="A12" s="11" t="s">
        <v>703</v>
      </c>
      <c r="B12" s="10">
        <v>13469.32</v>
      </c>
      <c r="C12" s="10">
        <v>13173.03</v>
      </c>
      <c r="D12" s="10">
        <v>11916.52</v>
      </c>
      <c r="E12" s="10">
        <v>167198.78</v>
      </c>
      <c r="F12" s="10">
        <v>153269.12</v>
      </c>
      <c r="G12" s="10">
        <v>153462.92000000001</v>
      </c>
      <c r="H12" s="10">
        <v>168394.78</v>
      </c>
    </row>
    <row r="13" spans="1:12" hidden="1" x14ac:dyDescent="0.15">
      <c r="A13" s="11" t="s">
        <v>702</v>
      </c>
      <c r="B13" s="10">
        <v>41022.06</v>
      </c>
      <c r="C13" s="10">
        <v>42716.9</v>
      </c>
      <c r="D13" s="10">
        <v>43562.19</v>
      </c>
      <c r="E13" s="10">
        <v>43649.74</v>
      </c>
      <c r="F13" s="10">
        <v>40590.910000000003</v>
      </c>
      <c r="G13" s="10">
        <v>24733.45</v>
      </c>
      <c r="H13" s="10">
        <v>52606.67</v>
      </c>
    </row>
    <row r="14" spans="1:12" hidden="1" x14ac:dyDescent="0.15">
      <c r="A14" s="11" t="s">
        <v>701</v>
      </c>
      <c r="B14" s="10">
        <v>556599.18999999994</v>
      </c>
      <c r="C14" s="10">
        <v>587823.72</v>
      </c>
      <c r="D14" s="10">
        <v>515321.1</v>
      </c>
      <c r="E14" s="10">
        <v>497305.82</v>
      </c>
      <c r="F14" s="10">
        <v>499679.93</v>
      </c>
      <c r="G14" s="10">
        <v>529764.18000000005</v>
      </c>
      <c r="H14" s="10">
        <v>610092.82999999996</v>
      </c>
    </row>
    <row r="15" spans="1:12" hidden="1" x14ac:dyDescent="0.15">
      <c r="A15" s="11" t="s">
        <v>700</v>
      </c>
      <c r="B15" s="10">
        <v>2.4</v>
      </c>
      <c r="C15" s="10">
        <v>2.48</v>
      </c>
      <c r="D15" s="10">
        <v>2.36</v>
      </c>
      <c r="E15" s="10">
        <v>2.36</v>
      </c>
      <c r="F15" s="10">
        <v>2.2999999999999998</v>
      </c>
      <c r="G15" s="10">
        <v>2.27</v>
      </c>
      <c r="H15" s="10">
        <v>-212.32</v>
      </c>
    </row>
    <row r="16" spans="1:12" hidden="1" x14ac:dyDescent="0.15">
      <c r="A16" s="11" t="s">
        <v>699</v>
      </c>
      <c r="B16" s="10">
        <v>0.42</v>
      </c>
      <c r="C16" s="10">
        <v>0.43</v>
      </c>
      <c r="D16" s="10">
        <v>0.41</v>
      </c>
      <c r="E16" s="10">
        <v>0.4</v>
      </c>
      <c r="F16" s="10">
        <v>0.39</v>
      </c>
      <c r="G16" s="10">
        <v>0.4</v>
      </c>
      <c r="H16" s="10">
        <v>931.94</v>
      </c>
    </row>
    <row r="17" spans="1:8" hidden="1" x14ac:dyDescent="0.15">
      <c r="A17" s="11" t="s">
        <v>698</v>
      </c>
      <c r="B17" s="10">
        <v>1265223.8899999999</v>
      </c>
      <c r="C17" s="10">
        <v>1265094.28</v>
      </c>
      <c r="D17" s="10">
        <v>1265027.01</v>
      </c>
      <c r="E17" s="10">
        <v>1264969.67</v>
      </c>
      <c r="F17" s="10">
        <v>1264494.67</v>
      </c>
      <c r="G17" s="10">
        <v>1264424.52</v>
      </c>
      <c r="H17" s="10">
        <v>1264413.6399999999</v>
      </c>
    </row>
    <row r="18" spans="1:8" hidden="1" x14ac:dyDescent="0.15">
      <c r="A18" s="11" t="s">
        <v>697</v>
      </c>
      <c r="B18" s="10">
        <v>35930.74</v>
      </c>
      <c r="C18" s="10">
        <v>47544.639999999999</v>
      </c>
      <c r="D18" s="10">
        <v>54006.77</v>
      </c>
      <c r="E18" s="10">
        <v>-3341.89</v>
      </c>
      <c r="F18" s="10">
        <v>142439.76</v>
      </c>
      <c r="G18" s="10">
        <v>53424.01</v>
      </c>
      <c r="H18" s="10">
        <v>89185.600000000006</v>
      </c>
    </row>
    <row r="19" spans="1:8" hidden="1" x14ac:dyDescent="0.15">
      <c r="A19" s="11" t="s">
        <v>696</v>
      </c>
      <c r="B19" s="10">
        <v>782974.75</v>
      </c>
      <c r="C19" s="10">
        <v>768181.47</v>
      </c>
      <c r="D19" s="10">
        <v>776840.94</v>
      </c>
      <c r="E19" s="10">
        <v>821161.48</v>
      </c>
      <c r="F19" s="10">
        <v>900167.66</v>
      </c>
      <c r="G19" s="10">
        <v>914267.5</v>
      </c>
      <c r="H19" s="10">
        <v>1040342.22</v>
      </c>
    </row>
    <row r="20" spans="1:8" hidden="1" x14ac:dyDescent="0.15">
      <c r="A20" s="11" t="s">
        <v>695</v>
      </c>
      <c r="B20" s="10">
        <v>202403.7</v>
      </c>
      <c r="C20" s="10">
        <v>234796.81</v>
      </c>
      <c r="D20" s="10">
        <v>299514.23999999999</v>
      </c>
      <c r="E20" s="10">
        <v>0</v>
      </c>
      <c r="F20" s="10">
        <v>0</v>
      </c>
      <c r="G20" s="10">
        <v>0</v>
      </c>
      <c r="H20" s="10">
        <v>0</v>
      </c>
    </row>
    <row r="21" spans="1:8" hidden="1" x14ac:dyDescent="0.15">
      <c r="A21" s="11" t="s">
        <v>694</v>
      </c>
      <c r="B21" s="10">
        <v>422.5</v>
      </c>
      <c r="C21" s="10">
        <v>386.86</v>
      </c>
      <c r="D21" s="10">
        <v>215.41</v>
      </c>
      <c r="E21" s="10">
        <v>346.13</v>
      </c>
      <c r="F21" s="10">
        <v>155.88</v>
      </c>
      <c r="G21" s="10">
        <v>97.17</v>
      </c>
      <c r="H21" s="10">
        <v>247.76</v>
      </c>
    </row>
    <row r="22" spans="1:8" hidden="1" x14ac:dyDescent="0.15">
      <c r="A22" s="11" t="s">
        <v>693</v>
      </c>
      <c r="B22" s="10">
        <v>67688.89</v>
      </c>
      <c r="C22" s="10">
        <v>70034.77</v>
      </c>
      <c r="D22" s="10">
        <v>51395.26</v>
      </c>
      <c r="E22" s="10">
        <v>40647.910000000003</v>
      </c>
      <c r="F22" s="10">
        <v>43148.39</v>
      </c>
      <c r="G22" s="10">
        <v>63376.480000000003</v>
      </c>
      <c r="H22" s="10">
        <v>33494.1</v>
      </c>
    </row>
    <row r="23" spans="1:8" hidden="1" x14ac:dyDescent="0.15">
      <c r="A23" s="11" t="s">
        <v>692</v>
      </c>
      <c r="B23" s="10">
        <v>4653.78</v>
      </c>
      <c r="C23" s="10">
        <v>1368.9</v>
      </c>
      <c r="D23" s="10">
        <v>1895.6</v>
      </c>
      <c r="E23" s="10">
        <v>1242.29</v>
      </c>
      <c r="F23" s="10">
        <v>-3714.66</v>
      </c>
      <c r="G23" s="10">
        <v>1147.33</v>
      </c>
      <c r="H23" s="10">
        <v>2452.36</v>
      </c>
    </row>
    <row r="24" spans="1:8" hidden="1" x14ac:dyDescent="0.15">
      <c r="A24" s="11" t="s">
        <v>691</v>
      </c>
      <c r="B24" s="10">
        <v>7259.04</v>
      </c>
      <c r="C24" s="10">
        <v>7431.7</v>
      </c>
      <c r="D24" s="10">
        <v>11459.73</v>
      </c>
      <c r="E24" s="10">
        <v>5772.1</v>
      </c>
      <c r="F24" s="10">
        <v>6479.94</v>
      </c>
      <c r="G24" s="10">
        <v>3330.84</v>
      </c>
      <c r="H24" s="10">
        <v>7636.41</v>
      </c>
    </row>
    <row r="25" spans="1:8" hidden="1" x14ac:dyDescent="0.15">
      <c r="A25" s="11" t="s">
        <v>690</v>
      </c>
      <c r="B25" s="10">
        <v>5409.92</v>
      </c>
      <c r="C25" s="10">
        <v>2692.62</v>
      </c>
      <c r="D25" s="10">
        <v>4566.3599999999997</v>
      </c>
      <c r="E25" s="10">
        <v>2549.12</v>
      </c>
      <c r="F25" s="10">
        <v>6484.18</v>
      </c>
      <c r="G25" s="10">
        <v>2551.4899999999998</v>
      </c>
      <c r="H25" s="10">
        <v>5801.24</v>
      </c>
    </row>
    <row r="26" spans="1:8" hidden="1" x14ac:dyDescent="0.15">
      <c r="A26" s="11" t="s">
        <v>689</v>
      </c>
      <c r="B26" s="10">
        <v>21721.38</v>
      </c>
      <c r="C26" s="10">
        <v>6041.31</v>
      </c>
      <c r="D26" s="10">
        <v>9402.41</v>
      </c>
      <c r="E26" s="10">
        <v>10561.5</v>
      </c>
      <c r="F26" s="10">
        <v>4062.75</v>
      </c>
      <c r="G26" s="10">
        <v>3601.31</v>
      </c>
      <c r="H26" s="10">
        <v>13331.9</v>
      </c>
    </row>
    <row r="27" spans="1:8" hidden="1" x14ac:dyDescent="0.15">
      <c r="A27" s="11" t="s">
        <v>688</v>
      </c>
      <c r="B27" s="10">
        <v>1126582.8999999999</v>
      </c>
      <c r="C27" s="10">
        <v>1382570.59</v>
      </c>
      <c r="D27" s="10">
        <v>1658492.22</v>
      </c>
      <c r="E27" s="10">
        <v>2803967.27</v>
      </c>
      <c r="F27" s="10">
        <v>294439.14</v>
      </c>
      <c r="G27" s="10">
        <v>522212.11</v>
      </c>
      <c r="H27" s="10">
        <v>-260385.02</v>
      </c>
    </row>
    <row r="28" spans="1:8" hidden="1" x14ac:dyDescent="0.15">
      <c r="A28" s="11" t="s">
        <v>687</v>
      </c>
      <c r="B28" s="10">
        <v>192187.2</v>
      </c>
      <c r="C28" s="10">
        <v>138574.42000000001</v>
      </c>
      <c r="D28" s="10">
        <v>158778.16</v>
      </c>
      <c r="E28" s="10">
        <v>172716.36</v>
      </c>
      <c r="F28" s="10">
        <v>186618.36</v>
      </c>
      <c r="G28" s="10">
        <v>194450.81</v>
      </c>
      <c r="H28" s="10">
        <v>307702.39</v>
      </c>
    </row>
    <row r="29" spans="1:8" hidden="1" x14ac:dyDescent="0.15">
      <c r="A29" s="11" t="s">
        <v>686</v>
      </c>
      <c r="B29" s="10">
        <v>31494.02</v>
      </c>
      <c r="C29" s="10">
        <v>12245.35</v>
      </c>
      <c r="D29" s="10">
        <v>34515.599999999999</v>
      </c>
      <c r="E29" s="10">
        <v>10804.37</v>
      </c>
      <c r="F29" s="10">
        <v>34716.21</v>
      </c>
      <c r="G29" s="10">
        <v>10968.26</v>
      </c>
      <c r="H29" s="10">
        <v>4567.88</v>
      </c>
    </row>
    <row r="30" spans="1:8" hidden="1" x14ac:dyDescent="0.15">
      <c r="A30" s="11" t="s">
        <v>685</v>
      </c>
      <c r="B30" s="10">
        <v>194557.6</v>
      </c>
      <c r="C30" s="10">
        <v>157976.98000000001</v>
      </c>
      <c r="D30" s="10">
        <v>148114.04</v>
      </c>
      <c r="E30" s="10">
        <v>142543.57999999999</v>
      </c>
      <c r="F30" s="10">
        <v>159049.54</v>
      </c>
      <c r="G30" s="10">
        <v>167301.29999999999</v>
      </c>
      <c r="H30" s="10">
        <v>0</v>
      </c>
    </row>
    <row r="31" spans="1:8" hidden="1" x14ac:dyDescent="0.15">
      <c r="A31" s="11" t="s">
        <v>684</v>
      </c>
      <c r="B31" s="10">
        <v>21265.38</v>
      </c>
      <c r="C31" s="10">
        <v>21265.38</v>
      </c>
      <c r="D31" s="10">
        <v>21265.38</v>
      </c>
      <c r="E31" s="10">
        <v>21265.38</v>
      </c>
      <c r="F31" s="10">
        <v>21265.38</v>
      </c>
      <c r="G31" s="10">
        <v>21265.38</v>
      </c>
      <c r="H31" s="10">
        <v>21265.38</v>
      </c>
    </row>
    <row r="32" spans="1:8" hidden="1" x14ac:dyDescent="0.15">
      <c r="A32" s="11" t="s">
        <v>683</v>
      </c>
      <c r="B32" s="10">
        <v>199205.6</v>
      </c>
      <c r="C32" s="10">
        <v>145545.14000000001</v>
      </c>
      <c r="D32" s="10">
        <v>123107.31</v>
      </c>
      <c r="E32" s="10">
        <v>123298.89</v>
      </c>
      <c r="F32" s="10">
        <v>86033.45</v>
      </c>
      <c r="G32" s="10">
        <v>71086.84</v>
      </c>
      <c r="H32" s="10">
        <v>166444.51</v>
      </c>
    </row>
    <row r="33" spans="1:8" hidden="1" x14ac:dyDescent="0.15">
      <c r="A33" s="11" t="s">
        <v>682</v>
      </c>
      <c r="B33" s="10">
        <v>382432.5</v>
      </c>
      <c r="C33" s="10">
        <v>384905.42</v>
      </c>
      <c r="D33" s="10">
        <v>389339.85</v>
      </c>
      <c r="E33" s="10">
        <v>384003.11</v>
      </c>
      <c r="F33" s="10">
        <v>397603.99</v>
      </c>
      <c r="G33" s="10">
        <v>399206.22</v>
      </c>
      <c r="H33" s="10">
        <v>443849.89</v>
      </c>
    </row>
    <row r="34" spans="1:8" hidden="1" x14ac:dyDescent="0.15">
      <c r="A34" s="11" t="s">
        <v>681</v>
      </c>
      <c r="B34" s="10">
        <v>1108629.92</v>
      </c>
      <c r="C34" s="10">
        <v>876959.78</v>
      </c>
      <c r="D34" s="10">
        <v>1020735.17</v>
      </c>
      <c r="E34" s="10">
        <v>2006031.97</v>
      </c>
      <c r="F34" s="10">
        <v>2007503.48</v>
      </c>
      <c r="G34" s="10">
        <v>2256015.67</v>
      </c>
      <c r="H34" s="10">
        <v>2569751.96</v>
      </c>
    </row>
    <row r="35" spans="1:8" hidden="1" x14ac:dyDescent="0.15">
      <c r="A35" s="11" t="s">
        <v>680</v>
      </c>
      <c r="B35" s="10">
        <v>72425065.150000006</v>
      </c>
      <c r="C35" s="10">
        <v>53968031.960000001</v>
      </c>
      <c r="D35" s="10">
        <v>44286878.700000003</v>
      </c>
      <c r="E35" s="10">
        <v>51298037.049999997</v>
      </c>
      <c r="F35" s="10">
        <v>23673002.93</v>
      </c>
      <c r="G35" s="10">
        <v>43246719.299999997</v>
      </c>
      <c r="H35" s="10">
        <v>58094112.579999998</v>
      </c>
    </row>
    <row r="36" spans="1:8" hidden="1" x14ac:dyDescent="0.15">
      <c r="A36" s="11" t="s">
        <v>679</v>
      </c>
      <c r="B36" s="10">
        <v>1388136.78</v>
      </c>
      <c r="C36" s="10">
        <v>1561230.96</v>
      </c>
      <c r="D36" s="10">
        <v>1657537.64</v>
      </c>
      <c r="E36" s="10">
        <v>1500536.68</v>
      </c>
      <c r="F36" s="10">
        <v>1604913.81</v>
      </c>
      <c r="G36" s="10">
        <v>1795794.33</v>
      </c>
      <c r="H36" s="10">
        <v>2310643.16</v>
      </c>
    </row>
    <row r="37" spans="1:8" hidden="1" x14ac:dyDescent="0.15">
      <c r="A37" s="11" t="s">
        <v>678</v>
      </c>
      <c r="B37" s="10">
        <v>4032.14</v>
      </c>
      <c r="C37" s="10">
        <v>3515.73</v>
      </c>
      <c r="D37" s="10">
        <v>3050.47</v>
      </c>
      <c r="E37" s="10">
        <v>2793.34</v>
      </c>
      <c r="F37" s="10">
        <v>2210.11</v>
      </c>
      <c r="G37" s="10">
        <v>1796.38</v>
      </c>
      <c r="H37" s="10">
        <v>5308.25</v>
      </c>
    </row>
    <row r="38" spans="1:8" hidden="1" x14ac:dyDescent="0.15">
      <c r="A38" s="11" t="s">
        <v>677</v>
      </c>
      <c r="B38" s="10">
        <v>774103.8</v>
      </c>
      <c r="C38" s="10">
        <v>1024659</v>
      </c>
      <c r="D38" s="10">
        <v>511439.14</v>
      </c>
      <c r="E38" s="10">
        <v>493673.92</v>
      </c>
      <c r="F38" s="10">
        <v>1059162.6100000001</v>
      </c>
      <c r="G38" s="10">
        <v>1202320.93</v>
      </c>
      <c r="H38" s="10">
        <v>1752374.76</v>
      </c>
    </row>
    <row r="39" spans="1:8" hidden="1" x14ac:dyDescent="0.15">
      <c r="A39" s="11" t="s">
        <v>676</v>
      </c>
      <c r="B39" s="10">
        <v>94698.86</v>
      </c>
      <c r="C39" s="10">
        <v>199236.69</v>
      </c>
      <c r="D39" s="10">
        <v>237317.09</v>
      </c>
      <c r="E39" s="10">
        <v>20394.080000000002</v>
      </c>
      <c r="F39" s="10">
        <v>15169.71</v>
      </c>
      <c r="G39" s="10">
        <v>36412.629999999997</v>
      </c>
      <c r="H39" s="10">
        <v>213011.02</v>
      </c>
    </row>
    <row r="40" spans="1:8" hidden="1" x14ac:dyDescent="0.15">
      <c r="A40" s="11" t="s">
        <v>675</v>
      </c>
      <c r="B40" s="10">
        <v>2606193.87</v>
      </c>
      <c r="C40" s="10">
        <v>2953796.96</v>
      </c>
      <c r="D40" s="10">
        <v>3434638.9</v>
      </c>
      <c r="E40" s="10">
        <v>3379860.97</v>
      </c>
      <c r="F40" s="10">
        <v>3779782.05</v>
      </c>
      <c r="G40" s="10">
        <v>3994863.32</v>
      </c>
      <c r="H40" s="10">
        <v>4694780.8099999996</v>
      </c>
    </row>
    <row r="41" spans="1:8" hidden="1" x14ac:dyDescent="0.15">
      <c r="A41" s="11" t="s">
        <v>674</v>
      </c>
      <c r="B41" s="10">
        <v>90428.85</v>
      </c>
      <c r="C41" s="10">
        <v>171928.92</v>
      </c>
      <c r="D41" s="10">
        <v>152004.67000000001</v>
      </c>
      <c r="E41" s="10">
        <v>159251.51</v>
      </c>
      <c r="F41" s="10">
        <v>113908.23</v>
      </c>
      <c r="G41" s="10">
        <v>53596.82</v>
      </c>
      <c r="H41" s="10">
        <v>226784.73</v>
      </c>
    </row>
    <row r="42" spans="1:8" hidden="1" x14ac:dyDescent="0.15">
      <c r="A42" s="11" t="s">
        <v>673</v>
      </c>
      <c r="B42" s="10">
        <v>13429.6</v>
      </c>
      <c r="C42" s="10">
        <v>13895.03</v>
      </c>
      <c r="D42" s="10">
        <v>13213.83</v>
      </c>
      <c r="E42" s="10">
        <v>13177.68</v>
      </c>
      <c r="F42" s="10">
        <v>21956.15</v>
      </c>
      <c r="G42" s="10">
        <v>21599.9</v>
      </c>
      <c r="H42" s="10">
        <v>23849.57</v>
      </c>
    </row>
    <row r="43" spans="1:8" hidden="1" x14ac:dyDescent="0.15">
      <c r="A43" s="11" t="s">
        <v>672</v>
      </c>
      <c r="B43" s="10">
        <v>223334.78</v>
      </c>
      <c r="C43" s="10">
        <v>1016678.65</v>
      </c>
      <c r="D43" s="10">
        <v>1506717.15</v>
      </c>
      <c r="E43" s="10">
        <v>117632.66</v>
      </c>
      <c r="F43" s="10">
        <v>975466.57</v>
      </c>
      <c r="G43" s="10">
        <v>1435375.51</v>
      </c>
      <c r="H43" s="10">
        <v>788694.87</v>
      </c>
    </row>
    <row r="44" spans="1:8" hidden="1" x14ac:dyDescent="0.15">
      <c r="A44" s="11" t="s">
        <v>671</v>
      </c>
      <c r="B44" s="10">
        <v>83304.789999999994</v>
      </c>
      <c r="C44" s="10">
        <v>474170.5</v>
      </c>
      <c r="D44" s="10">
        <v>889488.5</v>
      </c>
      <c r="E44" s="10">
        <v>194193.09</v>
      </c>
      <c r="F44" s="10">
        <v>218217.64</v>
      </c>
      <c r="G44" s="10">
        <v>3105275.85</v>
      </c>
      <c r="H44" s="10">
        <v>683895.84</v>
      </c>
    </row>
    <row r="45" spans="1:8" hidden="1" x14ac:dyDescent="0.15">
      <c r="A45" s="11" t="s">
        <v>670</v>
      </c>
      <c r="B45" s="10">
        <v>509716.99</v>
      </c>
      <c r="C45" s="10">
        <v>2473719.25</v>
      </c>
      <c r="D45" s="10">
        <v>1994187.14</v>
      </c>
      <c r="E45" s="10">
        <v>247796.39</v>
      </c>
      <c r="F45" s="10">
        <v>496750.34</v>
      </c>
      <c r="G45" s="10">
        <v>2276334.73</v>
      </c>
      <c r="H45" s="10">
        <v>1173227.82</v>
      </c>
    </row>
    <row r="46" spans="1:8" hidden="1" x14ac:dyDescent="0.15">
      <c r="A46" s="11" t="s">
        <v>669</v>
      </c>
      <c r="B46" s="10">
        <v>91969.279999999999</v>
      </c>
      <c r="C46" s="10">
        <v>95594.51</v>
      </c>
      <c r="D46" s="10">
        <v>90126.18</v>
      </c>
      <c r="E46" s="10">
        <v>89661.7</v>
      </c>
      <c r="F46" s="10">
        <v>87211.48</v>
      </c>
      <c r="G46" s="10">
        <v>89964.04</v>
      </c>
      <c r="H46" s="10">
        <v>99787.24</v>
      </c>
    </row>
    <row r="47" spans="1:8" hidden="1" x14ac:dyDescent="0.15">
      <c r="A47" s="11" t="s">
        <v>668</v>
      </c>
      <c r="B47" s="10">
        <v>1437795.98</v>
      </c>
      <c r="C47" s="10">
        <v>1865149.35</v>
      </c>
      <c r="D47" s="10">
        <v>1070752.03</v>
      </c>
      <c r="E47" s="10">
        <v>987028.53</v>
      </c>
      <c r="F47" s="10">
        <v>1613323.79</v>
      </c>
      <c r="G47" s="10">
        <v>1826605.08</v>
      </c>
      <c r="H47" s="10">
        <v>2101504.4700000002</v>
      </c>
    </row>
    <row r="48" spans="1:8" hidden="1" x14ac:dyDescent="0.15">
      <c r="A48" s="11" t="s">
        <v>667</v>
      </c>
      <c r="B48" s="10">
        <v>136769.37</v>
      </c>
      <c r="C48" s="10">
        <v>531628.04</v>
      </c>
      <c r="D48" s="10">
        <v>503824.26</v>
      </c>
      <c r="E48" s="10">
        <v>376651.77</v>
      </c>
      <c r="F48" s="10">
        <v>312698.34000000003</v>
      </c>
      <c r="G48" s="10">
        <v>236077.87</v>
      </c>
      <c r="H48" s="10">
        <v>503572.65</v>
      </c>
    </row>
    <row r="49" spans="1:8" hidden="1" x14ac:dyDescent="0.15">
      <c r="A49" s="11" t="s">
        <v>666</v>
      </c>
      <c r="B49" s="10">
        <v>42471.44</v>
      </c>
      <c r="C49" s="10">
        <v>1369728.98</v>
      </c>
      <c r="D49" s="10">
        <v>2301690.9500000002</v>
      </c>
      <c r="E49" s="10">
        <v>70802.94</v>
      </c>
      <c r="F49" s="10">
        <v>480077.38</v>
      </c>
      <c r="G49" s="10">
        <v>486696.48</v>
      </c>
      <c r="H49" s="10">
        <v>603041.42000000004</v>
      </c>
    </row>
    <row r="50" spans="1:8" hidden="1" x14ac:dyDescent="0.15">
      <c r="A50" s="11" t="s">
        <v>665</v>
      </c>
      <c r="B50" s="10">
        <v>130908.59</v>
      </c>
      <c r="C50" s="10">
        <v>19101785.390000001</v>
      </c>
      <c r="D50" s="10">
        <v>21389797.809999999</v>
      </c>
      <c r="E50" s="10">
        <v>30353368.550000001</v>
      </c>
      <c r="F50" s="10">
        <v>120198.92</v>
      </c>
      <c r="G50" s="10">
        <v>26269489.73</v>
      </c>
      <c r="H50" s="10">
        <v>31254623.23</v>
      </c>
    </row>
    <row r="51" spans="1:8" hidden="1" x14ac:dyDescent="0.15">
      <c r="A51" s="11" t="s">
        <v>664</v>
      </c>
      <c r="B51" s="10">
        <v>191666.95</v>
      </c>
      <c r="C51" s="10">
        <v>79712.5</v>
      </c>
      <c r="D51" s="10">
        <v>42043.040000000001</v>
      </c>
      <c r="E51" s="10">
        <v>47490.46</v>
      </c>
      <c r="F51" s="10">
        <v>114865.85</v>
      </c>
      <c r="G51" s="10">
        <v>120813.66</v>
      </c>
      <c r="H51" s="10">
        <v>180121.35</v>
      </c>
    </row>
    <row r="52" spans="1:8" hidden="1" x14ac:dyDescent="0.15">
      <c r="A52" s="11" t="s">
        <v>663</v>
      </c>
      <c r="B52" s="10">
        <v>0</v>
      </c>
      <c r="C52" s="10">
        <v>0</v>
      </c>
      <c r="D52" s="10">
        <v>700.09</v>
      </c>
      <c r="E52" s="10">
        <v>1465.87</v>
      </c>
      <c r="F52" s="10">
        <v>1367.39</v>
      </c>
      <c r="G52" s="10">
        <v>1882.87</v>
      </c>
      <c r="H52" s="10">
        <v>34524.26</v>
      </c>
    </row>
    <row r="53" spans="1:8" hidden="1" x14ac:dyDescent="0.15">
      <c r="A53" s="11" t="s">
        <v>662</v>
      </c>
      <c r="B53" s="10">
        <v>0</v>
      </c>
      <c r="C53" s="10">
        <v>0</v>
      </c>
      <c r="D53" s="10">
        <v>-0.51</v>
      </c>
      <c r="E53" s="10">
        <v>-638.87</v>
      </c>
      <c r="F53" s="10">
        <v>-638.87</v>
      </c>
      <c r="G53" s="10">
        <v>-641.09</v>
      </c>
      <c r="H53" s="10">
        <v>-648.69000000000005</v>
      </c>
    </row>
    <row r="54" spans="1:8" hidden="1" x14ac:dyDescent="0.15">
      <c r="A54" s="11" t="s">
        <v>661</v>
      </c>
      <c r="B54" s="10">
        <v>0</v>
      </c>
      <c r="C54" s="10">
        <v>0</v>
      </c>
      <c r="D54" s="10">
        <v>0</v>
      </c>
      <c r="E54" s="10">
        <v>0</v>
      </c>
      <c r="F54" s="10">
        <v>-0.08</v>
      </c>
      <c r="G54" s="10">
        <v>-128.69999999999999</v>
      </c>
      <c r="H54" s="10">
        <v>-148.83000000000001</v>
      </c>
    </row>
    <row r="55" spans="1:8" hidden="1" x14ac:dyDescent="0.15">
      <c r="A55" s="11" t="s">
        <v>660</v>
      </c>
      <c r="B55" s="10">
        <v>0</v>
      </c>
      <c r="C55" s="10">
        <v>0</v>
      </c>
      <c r="D55" s="10">
        <v>0</v>
      </c>
      <c r="E55" s="10">
        <v>1.1200000000000001</v>
      </c>
      <c r="F55" s="10">
        <v>0.78</v>
      </c>
      <c r="G55" s="10">
        <v>-0.37</v>
      </c>
      <c r="H55" s="10">
        <v>-3.43</v>
      </c>
    </row>
    <row r="56" spans="1:8" hidden="1" x14ac:dyDescent="0.15">
      <c r="A56" s="11" t="s">
        <v>659</v>
      </c>
      <c r="B56" s="10">
        <v>0</v>
      </c>
      <c r="C56" s="10">
        <v>0</v>
      </c>
      <c r="D56" s="10">
        <v>0</v>
      </c>
      <c r="E56" s="10">
        <v>0</v>
      </c>
      <c r="F56" s="10">
        <v>0</v>
      </c>
      <c r="G56" s="10">
        <v>-5.77</v>
      </c>
      <c r="H56" s="10">
        <v>-17.71</v>
      </c>
    </row>
    <row r="57" spans="1:8" hidden="1" x14ac:dyDescent="0.15">
      <c r="A57" s="11" t="s">
        <v>658</v>
      </c>
      <c r="B57" s="10">
        <v>0</v>
      </c>
      <c r="C57" s="10">
        <v>0</v>
      </c>
      <c r="D57" s="10">
        <v>0.11</v>
      </c>
      <c r="E57" s="10">
        <v>-141.97999999999999</v>
      </c>
      <c r="F57" s="10">
        <v>-136.41</v>
      </c>
      <c r="G57" s="10">
        <v>-138.65</v>
      </c>
      <c r="H57" s="10">
        <v>-31444.880000000001</v>
      </c>
    </row>
    <row r="58" spans="1:8" hidden="1" x14ac:dyDescent="0.15">
      <c r="A58" s="11" t="s">
        <v>657</v>
      </c>
      <c r="B58" s="10">
        <v>0</v>
      </c>
      <c r="C58" s="10">
        <v>0</v>
      </c>
      <c r="D58" s="10">
        <v>0</v>
      </c>
      <c r="E58" s="10">
        <v>-13.1</v>
      </c>
      <c r="F58" s="10">
        <v>7.62</v>
      </c>
      <c r="G58" s="10">
        <v>6.81</v>
      </c>
      <c r="H58" s="10">
        <v>-3583.73</v>
      </c>
    </row>
    <row r="59" spans="1:8" hidden="1" x14ac:dyDescent="0.15">
      <c r="A59" s="11" t="s">
        <v>656</v>
      </c>
      <c r="B59" s="10">
        <v>0</v>
      </c>
      <c r="C59" s="10">
        <v>0</v>
      </c>
      <c r="D59" s="10">
        <v>-0.04</v>
      </c>
      <c r="E59" s="10">
        <v>-0.05</v>
      </c>
      <c r="F59" s="10">
        <v>-0.11</v>
      </c>
      <c r="G59" s="10">
        <v>0.11</v>
      </c>
      <c r="H59" s="10">
        <v>1.28</v>
      </c>
    </row>
    <row r="60" spans="1:8" hidden="1" x14ac:dyDescent="0.15">
      <c r="A60" s="11" t="s">
        <v>655</v>
      </c>
      <c r="B60" s="10">
        <v>0</v>
      </c>
      <c r="C60" s="10">
        <v>0</v>
      </c>
      <c r="D60" s="10">
        <v>0</v>
      </c>
      <c r="E60" s="10">
        <v>50.66</v>
      </c>
      <c r="F60" s="10">
        <v>142.9</v>
      </c>
      <c r="G60" s="10">
        <v>9.93</v>
      </c>
      <c r="H60" s="10">
        <v>2156.0700000000002</v>
      </c>
    </row>
    <row r="61" spans="1:8" hidden="1" x14ac:dyDescent="0.15">
      <c r="A61" s="11" t="s">
        <v>654</v>
      </c>
      <c r="B61" s="10">
        <v>0</v>
      </c>
      <c r="C61" s="10">
        <v>0</v>
      </c>
      <c r="D61" s="10">
        <v>320</v>
      </c>
      <c r="E61" s="10">
        <v>15.1</v>
      </c>
      <c r="F61" s="10">
        <v>206.36</v>
      </c>
      <c r="G61" s="10">
        <v>90.51</v>
      </c>
      <c r="H61" s="10">
        <v>4620.74</v>
      </c>
    </row>
    <row r="62" spans="1:8" hidden="1" x14ac:dyDescent="0.15">
      <c r="A62" s="11" t="s">
        <v>653</v>
      </c>
      <c r="B62" s="10">
        <v>0</v>
      </c>
      <c r="C62" s="10">
        <v>0</v>
      </c>
      <c r="D62" s="10">
        <v>0.17</v>
      </c>
      <c r="E62" s="10">
        <v>-112.11</v>
      </c>
      <c r="F62" s="10">
        <v>-107.32</v>
      </c>
      <c r="G62" s="10">
        <v>-109.96</v>
      </c>
      <c r="H62" s="10">
        <v>-16219.84</v>
      </c>
    </row>
    <row r="63" spans="1:8" hidden="1" x14ac:dyDescent="0.15">
      <c r="A63" s="11" t="s">
        <v>652</v>
      </c>
      <c r="B63" s="10">
        <v>0</v>
      </c>
      <c r="C63" s="10">
        <v>0</v>
      </c>
      <c r="D63" s="10">
        <v>-0.1</v>
      </c>
      <c r="E63" s="10">
        <v>-0.03</v>
      </c>
      <c r="F63" s="10">
        <v>0.15</v>
      </c>
      <c r="G63" s="10">
        <v>-0.79</v>
      </c>
      <c r="H63" s="10">
        <v>-2.25</v>
      </c>
    </row>
    <row r="64" spans="1:8" hidden="1" x14ac:dyDescent="0.15">
      <c r="A64" s="11" t="s">
        <v>651</v>
      </c>
      <c r="B64" s="10">
        <v>0</v>
      </c>
      <c r="C64" s="10">
        <v>0</v>
      </c>
      <c r="D64" s="10">
        <v>0</v>
      </c>
      <c r="E64" s="10">
        <v>0</v>
      </c>
      <c r="F64" s="10">
        <v>0</v>
      </c>
      <c r="G64" s="10">
        <v>-3.18</v>
      </c>
      <c r="H64" s="10">
        <v>-8.6199999999999992</v>
      </c>
    </row>
    <row r="65" spans="1:8" hidden="1" x14ac:dyDescent="0.15">
      <c r="A65" s="11" t="s">
        <v>650</v>
      </c>
      <c r="B65" s="10">
        <v>0</v>
      </c>
      <c r="C65" s="10">
        <v>0</v>
      </c>
      <c r="D65" s="10">
        <v>0.01</v>
      </c>
      <c r="E65" s="10">
        <v>0.01</v>
      </c>
      <c r="F65" s="10">
        <v>0.01</v>
      </c>
      <c r="G65" s="10">
        <v>0.01</v>
      </c>
      <c r="H65" s="10">
        <v>0.01</v>
      </c>
    </row>
    <row r="66" spans="1:8" hidden="1" x14ac:dyDescent="0.15">
      <c r="A66" s="11" t="s">
        <v>649</v>
      </c>
      <c r="B66" s="10">
        <v>0</v>
      </c>
      <c r="C66" s="10">
        <v>0</v>
      </c>
      <c r="D66" s="10">
        <v>-0.04</v>
      </c>
      <c r="E66" s="10">
        <v>-0.17</v>
      </c>
      <c r="F66" s="10">
        <v>-0.32</v>
      </c>
      <c r="G66" s="10">
        <v>-2.38</v>
      </c>
      <c r="H66" s="10">
        <v>-9.6</v>
      </c>
    </row>
    <row r="67" spans="1:8" hidden="1" x14ac:dyDescent="0.15">
      <c r="A67" s="11" t="s">
        <v>648</v>
      </c>
      <c r="B67" s="10">
        <v>0</v>
      </c>
      <c r="C67" s="10">
        <v>0</v>
      </c>
      <c r="D67" s="10">
        <v>1.2</v>
      </c>
      <c r="E67" s="10">
        <v>-272.47000000000003</v>
      </c>
      <c r="F67" s="10">
        <v>-272.79000000000002</v>
      </c>
      <c r="G67" s="10">
        <v>-274.97000000000003</v>
      </c>
      <c r="H67" s="10">
        <v>-2922.3</v>
      </c>
    </row>
    <row r="68" spans="1:8" hidden="1" x14ac:dyDescent="0.15">
      <c r="A68" s="11" t="s">
        <v>647</v>
      </c>
      <c r="B68" s="10">
        <v>0</v>
      </c>
      <c r="C68" s="10">
        <v>0</v>
      </c>
      <c r="D68" s="10">
        <v>0</v>
      </c>
      <c r="E68" s="10">
        <v>0</v>
      </c>
      <c r="F68" s="10">
        <v>0</v>
      </c>
      <c r="G68" s="10">
        <v>176776.39</v>
      </c>
      <c r="H68" s="10">
        <v>234851.87</v>
      </c>
    </row>
    <row r="69" spans="1:8" hidden="1" x14ac:dyDescent="0.15">
      <c r="A69" s="11" t="s">
        <v>646</v>
      </c>
      <c r="B69" s="10">
        <v>0</v>
      </c>
      <c r="C69" s="10">
        <v>0</v>
      </c>
      <c r="D69" s="10">
        <v>0</v>
      </c>
      <c r="E69" s="10">
        <v>0</v>
      </c>
      <c r="F69" s="10">
        <v>0</v>
      </c>
      <c r="G69" s="10">
        <v>0</v>
      </c>
      <c r="H69" s="10">
        <v>181207.23</v>
      </c>
    </row>
    <row r="70" spans="1:8" hidden="1" x14ac:dyDescent="0.15">
      <c r="A70" s="11" t="s">
        <v>645</v>
      </c>
      <c r="B70" s="10">
        <v>0</v>
      </c>
      <c r="C70" s="10">
        <v>0</v>
      </c>
      <c r="D70" s="10">
        <v>0</v>
      </c>
      <c r="E70" s="10">
        <v>0</v>
      </c>
      <c r="F70" s="10">
        <v>0</v>
      </c>
      <c r="G70" s="10">
        <v>0</v>
      </c>
      <c r="H70" s="10">
        <v>7936.93</v>
      </c>
    </row>
    <row r="71" spans="1:8" hidden="1" x14ac:dyDescent="0.15">
      <c r="A71" s="12" t="s">
        <v>644</v>
      </c>
      <c r="B71" s="13">
        <f t="shared" ref="B71:H71" si="0">SUM(B11:B70)</f>
        <v>86590694.37000002</v>
      </c>
      <c r="C71" s="13">
        <f t="shared" si="0"/>
        <v>93174360.910000011</v>
      </c>
      <c r="D71" s="13">
        <f t="shared" si="0"/>
        <v>86778657.570000008</v>
      </c>
      <c r="E71" s="13">
        <f t="shared" si="0"/>
        <v>97964478.86999999</v>
      </c>
      <c r="F71" s="13">
        <f t="shared" si="0"/>
        <v>41025751.110000007</v>
      </c>
      <c r="G71" s="13">
        <f t="shared" si="0"/>
        <v>93126786.280000001</v>
      </c>
      <c r="H71" s="13">
        <f t="shared" si="0"/>
        <v>111755481.77000003</v>
      </c>
    </row>
    <row r="72" spans="1:8" x14ac:dyDescent="0.15">
      <c r="A72" s="14" t="s">
        <v>642</v>
      </c>
      <c r="B72" s="7">
        <v>201822518.15000001</v>
      </c>
      <c r="C72" s="7">
        <v>235352936.99000001</v>
      </c>
      <c r="D72" s="7">
        <v>235740367.03999999</v>
      </c>
      <c r="E72" s="7">
        <v>228542014.99000001</v>
      </c>
      <c r="F72" s="7">
        <v>248140193.94999999</v>
      </c>
      <c r="G72" s="7">
        <v>205008595.06999999</v>
      </c>
      <c r="H72" s="7">
        <v>185629107.65000001</v>
      </c>
    </row>
    <row r="73" spans="1:8" hidden="1" x14ac:dyDescent="0.15">
      <c r="A73" s="11" t="s">
        <v>643</v>
      </c>
      <c r="B73" s="10">
        <v>201822518.15000001</v>
      </c>
      <c r="C73" s="10">
        <v>235352936.99000001</v>
      </c>
      <c r="D73" s="10">
        <v>235740367.03999999</v>
      </c>
      <c r="E73" s="10">
        <v>228542014.99000001</v>
      </c>
      <c r="F73" s="10">
        <v>248140193.94999999</v>
      </c>
      <c r="G73" s="10">
        <v>205008595.06999999</v>
      </c>
      <c r="H73" s="10">
        <v>185629107.65000001</v>
      </c>
    </row>
    <row r="74" spans="1:8" hidden="1" x14ac:dyDescent="0.15">
      <c r="A74" s="15" t="s">
        <v>642</v>
      </c>
      <c r="B74" s="16">
        <f t="shared" ref="B74:H74" si="1">SUM(B73)</f>
        <v>201822518.15000001</v>
      </c>
      <c r="C74" s="16">
        <f t="shared" si="1"/>
        <v>235352936.99000001</v>
      </c>
      <c r="D74" s="16">
        <f t="shared" si="1"/>
        <v>235740367.03999999</v>
      </c>
      <c r="E74" s="16">
        <f t="shared" si="1"/>
        <v>228542014.99000001</v>
      </c>
      <c r="F74" s="16">
        <f t="shared" si="1"/>
        <v>248140193.94999999</v>
      </c>
      <c r="G74" s="16">
        <f t="shared" si="1"/>
        <v>205008595.06999999</v>
      </c>
      <c r="H74" s="16">
        <f t="shared" si="1"/>
        <v>185629107.65000001</v>
      </c>
    </row>
    <row r="75" spans="1:8" x14ac:dyDescent="0.15">
      <c r="A75" s="9" t="s">
        <v>641</v>
      </c>
      <c r="B75" s="10">
        <v>64412003.409999996</v>
      </c>
      <c r="C75" s="10">
        <v>49873449.149999999</v>
      </c>
      <c r="D75" s="10">
        <v>52535577.439999998</v>
      </c>
      <c r="E75" s="10">
        <v>58611848.189999998</v>
      </c>
      <c r="F75" s="10">
        <v>75824708.800000012</v>
      </c>
      <c r="G75" s="10">
        <v>67863078.159999996</v>
      </c>
      <c r="H75" s="10">
        <v>40181321.559999995</v>
      </c>
    </row>
    <row r="76" spans="1:8" hidden="1" x14ac:dyDescent="0.15">
      <c r="A76" s="11" t="s">
        <v>640</v>
      </c>
      <c r="B76" s="10">
        <v>65228464.539999999</v>
      </c>
      <c r="C76" s="10">
        <v>50637791.609999999</v>
      </c>
      <c r="D76" s="10">
        <v>51410566.979999997</v>
      </c>
      <c r="E76" s="10">
        <v>59429191.630000003</v>
      </c>
      <c r="F76" s="10">
        <v>76507850.040000007</v>
      </c>
      <c r="G76" s="10">
        <v>68515606.379999995</v>
      </c>
      <c r="H76" s="10">
        <v>40833845.57</v>
      </c>
    </row>
    <row r="77" spans="1:8" hidden="1" x14ac:dyDescent="0.15">
      <c r="A77" s="11" t="s">
        <v>639</v>
      </c>
      <c r="B77" s="10">
        <v>0</v>
      </c>
      <c r="C77" s="10">
        <v>37500</v>
      </c>
      <c r="D77" s="10">
        <v>1872983.26</v>
      </c>
      <c r="E77" s="10">
        <v>-53133.7</v>
      </c>
      <c r="F77" s="10">
        <v>-0.02</v>
      </c>
      <c r="G77" s="10">
        <v>-0.02</v>
      </c>
      <c r="H77" s="10">
        <v>-0.02</v>
      </c>
    </row>
    <row r="78" spans="1:8" hidden="1" x14ac:dyDescent="0.15">
      <c r="A78" s="11" t="s">
        <v>638</v>
      </c>
      <c r="B78" s="10">
        <v>-816461.13</v>
      </c>
      <c r="C78" s="10">
        <v>-801842.46</v>
      </c>
      <c r="D78" s="10">
        <v>-747972.8</v>
      </c>
      <c r="E78" s="10">
        <v>-764209.74</v>
      </c>
      <c r="F78" s="10">
        <v>-683141.22</v>
      </c>
      <c r="G78" s="10">
        <v>-652528.19999999995</v>
      </c>
      <c r="H78" s="10">
        <v>-652523.99</v>
      </c>
    </row>
    <row r="79" spans="1:8" hidden="1" x14ac:dyDescent="0.15">
      <c r="A79" s="12" t="s">
        <v>637</v>
      </c>
      <c r="B79" s="13">
        <f t="shared" ref="B79:H79" si="2">SUM(B76:B78)</f>
        <v>64412003.409999996</v>
      </c>
      <c r="C79" s="13">
        <f t="shared" si="2"/>
        <v>49873449.149999999</v>
      </c>
      <c r="D79" s="13">
        <f t="shared" si="2"/>
        <v>52535577.439999998</v>
      </c>
      <c r="E79" s="13">
        <f t="shared" si="2"/>
        <v>58611848.189999998</v>
      </c>
      <c r="F79" s="13">
        <f t="shared" si="2"/>
        <v>75824708.800000012</v>
      </c>
      <c r="G79" s="13">
        <f t="shared" si="2"/>
        <v>67863078.159999996</v>
      </c>
      <c r="H79" s="13">
        <f t="shared" si="2"/>
        <v>40181321.559999995</v>
      </c>
    </row>
    <row r="80" spans="1:8" x14ac:dyDescent="0.15">
      <c r="A80" s="9" t="s">
        <v>636</v>
      </c>
      <c r="B80" s="10">
        <v>16523727.759999998</v>
      </c>
      <c r="C80" s="10">
        <v>15487982.939999998</v>
      </c>
      <c r="D80" s="10">
        <v>15815068.16</v>
      </c>
      <c r="E80" s="10">
        <v>16623399.870000001</v>
      </c>
      <c r="F80" s="10">
        <v>13973977.950000001</v>
      </c>
      <c r="G80" s="10">
        <v>16538800.199999999</v>
      </c>
      <c r="H80" s="10">
        <v>20353976.150000006</v>
      </c>
    </row>
    <row r="81" spans="1:8" hidden="1" x14ac:dyDescent="0.15">
      <c r="A81" s="11" t="s">
        <v>635</v>
      </c>
      <c r="B81" s="10">
        <v>0</v>
      </c>
      <c r="C81" s="10">
        <v>0</v>
      </c>
      <c r="D81" s="10">
        <v>0</v>
      </c>
      <c r="E81" s="10">
        <v>1060801.3400000001</v>
      </c>
      <c r="F81" s="10">
        <v>127.93</v>
      </c>
      <c r="G81" s="10">
        <v>127.93</v>
      </c>
      <c r="H81" s="10">
        <v>0</v>
      </c>
    </row>
    <row r="82" spans="1:8" hidden="1" x14ac:dyDescent="0.15">
      <c r="A82" s="11" t="s">
        <v>634</v>
      </c>
      <c r="B82" s="10">
        <v>4448.3</v>
      </c>
      <c r="C82" s="10">
        <v>4670.99</v>
      </c>
      <c r="D82" s="10">
        <v>1962.04</v>
      </c>
      <c r="E82" s="10">
        <v>7864.76</v>
      </c>
      <c r="F82" s="10">
        <v>-20.51</v>
      </c>
      <c r="G82" s="10">
        <v>-20.51</v>
      </c>
      <c r="H82" s="10">
        <v>418.23</v>
      </c>
    </row>
    <row r="83" spans="1:8" hidden="1" x14ac:dyDescent="0.15">
      <c r="A83" s="11" t="s">
        <v>633</v>
      </c>
      <c r="B83" s="10">
        <v>107289.77</v>
      </c>
      <c r="C83" s="10">
        <v>16454.560000000001</v>
      </c>
      <c r="D83" s="10">
        <v>16454.560000000001</v>
      </c>
      <c r="E83" s="10">
        <v>16454.560000000001</v>
      </c>
      <c r="F83" s="10">
        <v>16454.57</v>
      </c>
      <c r="G83" s="10">
        <v>16678.34</v>
      </c>
      <c r="H83" s="10">
        <v>18125.310000000001</v>
      </c>
    </row>
    <row r="84" spans="1:8" hidden="1" x14ac:dyDescent="0.15">
      <c r="A84" s="11" t="s">
        <v>632</v>
      </c>
      <c r="B84" s="10">
        <v>0</v>
      </c>
      <c r="C84" s="10">
        <v>0</v>
      </c>
      <c r="D84" s="10">
        <v>0</v>
      </c>
      <c r="E84" s="10">
        <v>0</v>
      </c>
      <c r="F84" s="10">
        <v>0</v>
      </c>
      <c r="G84" s="10">
        <v>0</v>
      </c>
      <c r="H84" s="10">
        <v>-132.15</v>
      </c>
    </row>
    <row r="85" spans="1:8" hidden="1" x14ac:dyDescent="0.15">
      <c r="A85" s="11" t="s">
        <v>631</v>
      </c>
      <c r="B85" s="10">
        <v>558301.81000000006</v>
      </c>
      <c r="C85" s="10">
        <v>318760.5</v>
      </c>
      <c r="D85" s="10">
        <v>637207.15</v>
      </c>
      <c r="E85" s="10">
        <v>388278.96</v>
      </c>
      <c r="F85" s="10">
        <v>644892.89</v>
      </c>
      <c r="G85" s="10">
        <v>610298.69999999995</v>
      </c>
      <c r="H85" s="10">
        <v>848242.91</v>
      </c>
    </row>
    <row r="86" spans="1:8" hidden="1" x14ac:dyDescent="0.15">
      <c r="A86" s="11" t="s">
        <v>630</v>
      </c>
      <c r="B86" s="10">
        <v>177270.46</v>
      </c>
      <c r="C86" s="10">
        <v>119518.94</v>
      </c>
      <c r="D86" s="10">
        <v>7600.31</v>
      </c>
      <c r="E86" s="10">
        <v>627795.06000000006</v>
      </c>
      <c r="F86" s="10">
        <v>162784.51</v>
      </c>
      <c r="G86" s="10">
        <v>144557.32999999999</v>
      </c>
      <c r="H86" s="10">
        <v>69629.19</v>
      </c>
    </row>
    <row r="87" spans="1:8" hidden="1" x14ac:dyDescent="0.15">
      <c r="A87" s="11" t="s">
        <v>629</v>
      </c>
      <c r="B87" s="10">
        <v>4672035.04</v>
      </c>
      <c r="C87" s="10">
        <v>6346049.0899999999</v>
      </c>
      <c r="D87" s="10">
        <v>7619959.1299999999</v>
      </c>
      <c r="E87" s="10">
        <v>7301811.5999999996</v>
      </c>
      <c r="F87" s="10">
        <v>6003856.1900000004</v>
      </c>
      <c r="G87" s="10">
        <v>7197083.1699999999</v>
      </c>
      <c r="H87" s="10">
        <v>9832341.1099999994</v>
      </c>
    </row>
    <row r="88" spans="1:8" hidden="1" x14ac:dyDescent="0.15">
      <c r="A88" s="11" t="s">
        <v>628</v>
      </c>
      <c r="B88" s="10">
        <v>154892.75</v>
      </c>
      <c r="C88" s="10">
        <v>124519.99</v>
      </c>
      <c r="D88" s="10">
        <v>556270.24</v>
      </c>
      <c r="E88" s="10">
        <v>258360.59</v>
      </c>
      <c r="F88" s="10">
        <v>164284.99</v>
      </c>
      <c r="G88" s="10">
        <v>174920.76</v>
      </c>
      <c r="H88" s="10">
        <v>165243.01</v>
      </c>
    </row>
    <row r="89" spans="1:8" hidden="1" x14ac:dyDescent="0.15">
      <c r="A89" s="11" t="s">
        <v>627</v>
      </c>
      <c r="B89" s="10">
        <v>1091034.1599999999</v>
      </c>
      <c r="C89" s="10">
        <v>2264727.19</v>
      </c>
      <c r="D89" s="10">
        <v>1812747.75</v>
      </c>
      <c r="E89" s="10">
        <v>2016521.7</v>
      </c>
      <c r="F89" s="10">
        <v>1422748.49</v>
      </c>
      <c r="G89" s="10">
        <v>1705374.77</v>
      </c>
      <c r="H89" s="10">
        <v>2533180.0099999998</v>
      </c>
    </row>
    <row r="90" spans="1:8" hidden="1" x14ac:dyDescent="0.15">
      <c r="A90" s="11" t="s">
        <v>626</v>
      </c>
      <c r="B90" s="10">
        <v>0</v>
      </c>
      <c r="C90" s="10">
        <v>0</v>
      </c>
      <c r="D90" s="10">
        <v>424633.73</v>
      </c>
      <c r="E90" s="10">
        <v>514971.89</v>
      </c>
      <c r="F90" s="10">
        <v>688233.42</v>
      </c>
      <c r="G90" s="10">
        <v>607067.18000000005</v>
      </c>
      <c r="H90" s="10">
        <v>33884.050000000003</v>
      </c>
    </row>
    <row r="91" spans="1:8" hidden="1" x14ac:dyDescent="0.15">
      <c r="A91" s="11" t="s">
        <v>625</v>
      </c>
      <c r="B91" s="10">
        <v>0</v>
      </c>
      <c r="C91" s="10">
        <v>0</v>
      </c>
      <c r="D91" s="10">
        <v>81278.600000000006</v>
      </c>
      <c r="E91" s="10">
        <v>95332.97</v>
      </c>
      <c r="F91" s="10">
        <v>-82239.23</v>
      </c>
      <c r="G91" s="10">
        <v>110889.74</v>
      </c>
      <c r="H91" s="10">
        <v>4957.6000000000004</v>
      </c>
    </row>
    <row r="92" spans="1:8" hidden="1" x14ac:dyDescent="0.15">
      <c r="A92" s="11" t="s">
        <v>624</v>
      </c>
      <c r="B92" s="10">
        <v>0</v>
      </c>
      <c r="C92" s="10">
        <v>0</v>
      </c>
      <c r="D92" s="10">
        <v>424633.72</v>
      </c>
      <c r="E92" s="10">
        <v>514971.88</v>
      </c>
      <c r="F92" s="10">
        <v>688233.41</v>
      </c>
      <c r="G92" s="10">
        <v>807501.9</v>
      </c>
      <c r="H92" s="10">
        <v>885132.32</v>
      </c>
    </row>
    <row r="93" spans="1:8" hidden="1" x14ac:dyDescent="0.15">
      <c r="A93" s="11" t="s">
        <v>623</v>
      </c>
      <c r="B93" s="10">
        <v>0</v>
      </c>
      <c r="C93" s="10">
        <v>0</v>
      </c>
      <c r="D93" s="10">
        <v>0</v>
      </c>
      <c r="E93" s="10">
        <v>0</v>
      </c>
      <c r="F93" s="10">
        <v>0</v>
      </c>
      <c r="G93" s="10">
        <v>0</v>
      </c>
      <c r="H93" s="10">
        <v>840948.36</v>
      </c>
    </row>
    <row r="94" spans="1:8" hidden="1" x14ac:dyDescent="0.15">
      <c r="A94" s="11" t="s">
        <v>622</v>
      </c>
      <c r="B94" s="10">
        <v>125846.01</v>
      </c>
      <c r="C94" s="10">
        <v>147176.04</v>
      </c>
      <c r="D94" s="10">
        <v>138578.04</v>
      </c>
      <c r="E94" s="10">
        <v>92462.04</v>
      </c>
      <c r="F94" s="10">
        <v>125846.04</v>
      </c>
      <c r="G94" s="10">
        <v>66112.039999999994</v>
      </c>
      <c r="H94" s="10">
        <v>54311.38</v>
      </c>
    </row>
    <row r="95" spans="1:8" hidden="1" x14ac:dyDescent="0.15">
      <c r="A95" s="11" t="s">
        <v>621</v>
      </c>
      <c r="B95" s="10">
        <v>0</v>
      </c>
      <c r="C95" s="10">
        <v>844596.71</v>
      </c>
      <c r="D95" s="10">
        <v>1004027.96</v>
      </c>
      <c r="E95" s="10">
        <v>1175099.6599999999</v>
      </c>
      <c r="F95" s="10">
        <v>1480472.83</v>
      </c>
      <c r="G95" s="10">
        <v>1691054.49</v>
      </c>
      <c r="H95" s="10">
        <v>1678698.77</v>
      </c>
    </row>
    <row r="96" spans="1:8" hidden="1" x14ac:dyDescent="0.15">
      <c r="A96" s="11" t="s">
        <v>620</v>
      </c>
      <c r="B96" s="10">
        <v>1027007.23</v>
      </c>
      <c r="C96" s="10">
        <v>1468829.43</v>
      </c>
      <c r="D96" s="10">
        <v>1147089.8999999999</v>
      </c>
      <c r="E96" s="10">
        <v>1044464.68</v>
      </c>
      <c r="F96" s="10">
        <v>1534814.59</v>
      </c>
      <c r="G96" s="10">
        <v>1880184.66</v>
      </c>
      <c r="H96" s="10">
        <v>1965947.43</v>
      </c>
    </row>
    <row r="97" spans="1:8" hidden="1" x14ac:dyDescent="0.15">
      <c r="A97" s="11" t="s">
        <v>619</v>
      </c>
      <c r="B97" s="10">
        <v>7459069.2599999998</v>
      </c>
      <c r="C97" s="10">
        <v>1996850.47</v>
      </c>
      <c r="D97" s="10">
        <v>928115.53</v>
      </c>
      <c r="E97" s="10">
        <v>931087.33</v>
      </c>
      <c r="F97" s="10">
        <v>209919.63</v>
      </c>
      <c r="G97" s="10">
        <v>182973.62</v>
      </c>
      <c r="H97" s="10">
        <v>892942.76</v>
      </c>
    </row>
    <row r="98" spans="1:8" hidden="1" x14ac:dyDescent="0.15">
      <c r="A98" s="11" t="s">
        <v>618</v>
      </c>
      <c r="B98" s="10">
        <v>103051.6</v>
      </c>
      <c r="C98" s="10">
        <v>79004.41</v>
      </c>
      <c r="D98" s="10">
        <v>81469.740000000005</v>
      </c>
      <c r="E98" s="10">
        <v>137578.87</v>
      </c>
      <c r="F98" s="10">
        <v>136389.81</v>
      </c>
      <c r="G98" s="10">
        <v>104961.28</v>
      </c>
      <c r="H98" s="10">
        <v>94791.67</v>
      </c>
    </row>
    <row r="99" spans="1:8" hidden="1" x14ac:dyDescent="0.15">
      <c r="A99" s="11" t="s">
        <v>617</v>
      </c>
      <c r="B99" s="10">
        <v>0</v>
      </c>
      <c r="C99" s="10">
        <v>0</v>
      </c>
      <c r="D99" s="10">
        <v>4</v>
      </c>
      <c r="E99" s="10">
        <v>0.21</v>
      </c>
      <c r="F99" s="10">
        <v>0.21</v>
      </c>
      <c r="G99" s="10">
        <v>0.21</v>
      </c>
      <c r="H99" s="10">
        <v>0.21</v>
      </c>
    </row>
    <row r="100" spans="1:8" hidden="1" x14ac:dyDescent="0.15">
      <c r="A100" s="11" t="s">
        <v>616</v>
      </c>
      <c r="B100" s="10">
        <v>0</v>
      </c>
      <c r="C100" s="10">
        <v>0</v>
      </c>
      <c r="D100" s="10">
        <v>23.27</v>
      </c>
      <c r="E100" s="10">
        <v>1.21</v>
      </c>
      <c r="F100" s="10">
        <v>-18.07</v>
      </c>
      <c r="G100" s="10">
        <v>1.63</v>
      </c>
      <c r="H100" s="10">
        <v>1.63</v>
      </c>
    </row>
    <row r="101" spans="1:8" hidden="1" x14ac:dyDescent="0.15">
      <c r="A101" s="11" t="s">
        <v>615</v>
      </c>
      <c r="B101" s="10">
        <v>0</v>
      </c>
      <c r="C101" s="10">
        <v>0</v>
      </c>
      <c r="D101" s="10">
        <v>4</v>
      </c>
      <c r="E101" s="10">
        <v>0.21</v>
      </c>
      <c r="F101" s="10">
        <v>0.21</v>
      </c>
      <c r="G101" s="10">
        <v>0.21</v>
      </c>
      <c r="H101" s="10">
        <v>0.21</v>
      </c>
    </row>
    <row r="102" spans="1:8" hidden="1" x14ac:dyDescent="0.15">
      <c r="A102" s="11" t="s">
        <v>614</v>
      </c>
      <c r="B102" s="10">
        <v>0</v>
      </c>
      <c r="C102" s="10">
        <v>0</v>
      </c>
      <c r="D102" s="10">
        <v>7418.99</v>
      </c>
      <c r="E102" s="10">
        <v>3293.29</v>
      </c>
      <c r="F102" s="10">
        <v>760.75</v>
      </c>
      <c r="G102" s="10">
        <v>4030.28</v>
      </c>
      <c r="H102" s="10">
        <v>0</v>
      </c>
    </row>
    <row r="103" spans="1:8" hidden="1" x14ac:dyDescent="0.15">
      <c r="A103" s="11" t="s">
        <v>613</v>
      </c>
      <c r="B103" s="10">
        <v>0</v>
      </c>
      <c r="C103" s="10">
        <v>0</v>
      </c>
      <c r="D103" s="10">
        <v>0</v>
      </c>
      <c r="E103" s="10">
        <v>0</v>
      </c>
      <c r="F103" s="10">
        <v>25358.47</v>
      </c>
      <c r="G103" s="10">
        <v>758776.1</v>
      </c>
      <c r="H103" s="10">
        <v>0</v>
      </c>
    </row>
    <row r="104" spans="1:8" hidden="1" x14ac:dyDescent="0.15">
      <c r="A104" s="11" t="s">
        <v>612</v>
      </c>
      <c r="B104" s="10">
        <v>330641.91999999998</v>
      </c>
      <c r="C104" s="10">
        <v>157329.07</v>
      </c>
      <c r="D104" s="10">
        <v>171162.9</v>
      </c>
      <c r="E104" s="10">
        <v>184632.38</v>
      </c>
      <c r="F104" s="10">
        <v>113727.11</v>
      </c>
      <c r="G104" s="10">
        <v>25708.35</v>
      </c>
      <c r="H104" s="10">
        <v>-0.5</v>
      </c>
    </row>
    <row r="105" spans="1:8" hidden="1" x14ac:dyDescent="0.15">
      <c r="A105" s="11" t="s">
        <v>611</v>
      </c>
      <c r="B105" s="10">
        <v>240074.81</v>
      </c>
      <c r="C105" s="10">
        <v>263656.95</v>
      </c>
      <c r="D105" s="10">
        <v>257128.82</v>
      </c>
      <c r="E105" s="10">
        <v>251614.68</v>
      </c>
      <c r="F105" s="10">
        <v>259235.45</v>
      </c>
      <c r="G105" s="10">
        <v>169231.57</v>
      </c>
      <c r="H105" s="10">
        <v>154006.03</v>
      </c>
    </row>
    <row r="106" spans="1:8" hidden="1" x14ac:dyDescent="0.15">
      <c r="A106" s="11" t="s">
        <v>610</v>
      </c>
      <c r="B106" s="10">
        <v>93.27</v>
      </c>
      <c r="C106" s="10">
        <v>227.68</v>
      </c>
      <c r="D106" s="10">
        <v>0</v>
      </c>
      <c r="E106" s="10">
        <v>0</v>
      </c>
      <c r="F106" s="10">
        <v>0</v>
      </c>
      <c r="G106" s="10">
        <v>0</v>
      </c>
      <c r="H106" s="10">
        <v>0</v>
      </c>
    </row>
    <row r="107" spans="1:8" hidden="1" x14ac:dyDescent="0.15">
      <c r="A107" s="11" t="s">
        <v>609</v>
      </c>
      <c r="B107" s="10">
        <v>472671.37</v>
      </c>
      <c r="C107" s="10">
        <v>1184539.73</v>
      </c>
      <c r="D107" s="10">
        <v>486337</v>
      </c>
      <c r="E107" s="10">
        <v>0</v>
      </c>
      <c r="F107" s="10">
        <v>100767.26</v>
      </c>
      <c r="G107" s="10">
        <v>92046.45</v>
      </c>
      <c r="H107" s="10">
        <v>92066.61</v>
      </c>
    </row>
    <row r="108" spans="1:8" hidden="1" x14ac:dyDescent="0.15">
      <c r="A108" s="11" t="s">
        <v>608</v>
      </c>
      <c r="B108" s="10">
        <v>0</v>
      </c>
      <c r="C108" s="10">
        <v>1085.6500000000001</v>
      </c>
      <c r="D108" s="10">
        <v>10960.78</v>
      </c>
      <c r="E108" s="10">
        <v>0</v>
      </c>
      <c r="F108" s="10">
        <v>277347</v>
      </c>
      <c r="G108" s="10">
        <v>189240</v>
      </c>
      <c r="H108" s="10">
        <v>189240</v>
      </c>
    </row>
    <row r="109" spans="1:8" hidden="1" x14ac:dyDescent="0.15">
      <c r="A109" s="11" t="s">
        <v>607</v>
      </c>
      <c r="B109" s="10">
        <v>0</v>
      </c>
      <c r="C109" s="10">
        <v>149985.54</v>
      </c>
      <c r="D109" s="10">
        <v>0</v>
      </c>
      <c r="E109" s="10">
        <v>0</v>
      </c>
      <c r="F109" s="10">
        <v>0</v>
      </c>
      <c r="G109" s="10">
        <v>0</v>
      </c>
      <c r="H109" s="10">
        <v>0</v>
      </c>
    </row>
    <row r="110" spans="1:8" hidden="1" x14ac:dyDescent="0.15">
      <c r="A110" s="12" t="s">
        <v>606</v>
      </c>
      <c r="B110" s="13">
        <f t="shared" ref="B110:H110" si="3">SUM(B81:B109)</f>
        <v>16523727.759999998</v>
      </c>
      <c r="C110" s="13">
        <f t="shared" si="3"/>
        <v>15487982.939999998</v>
      </c>
      <c r="D110" s="13">
        <f t="shared" si="3"/>
        <v>15815068.16</v>
      </c>
      <c r="E110" s="13">
        <f t="shared" si="3"/>
        <v>16623399.870000001</v>
      </c>
      <c r="F110" s="13">
        <f t="shared" si="3"/>
        <v>13973977.950000001</v>
      </c>
      <c r="G110" s="13">
        <f t="shared" si="3"/>
        <v>16538800.199999999</v>
      </c>
      <c r="H110" s="13">
        <f t="shared" si="3"/>
        <v>20353976.150000006</v>
      </c>
    </row>
    <row r="111" spans="1:8" x14ac:dyDescent="0.15">
      <c r="A111" s="17" t="s">
        <v>605</v>
      </c>
      <c r="B111" s="18">
        <f t="shared" ref="B111:H111" si="4">B71+B74+B79+B110</f>
        <v>369348943.69000006</v>
      </c>
      <c r="C111" s="18">
        <f t="shared" si="4"/>
        <v>393888729.99000001</v>
      </c>
      <c r="D111" s="18">
        <f t="shared" si="4"/>
        <v>390869670.21000004</v>
      </c>
      <c r="E111" s="18">
        <f t="shared" si="4"/>
        <v>401741741.92000002</v>
      </c>
      <c r="F111" s="18">
        <f t="shared" si="4"/>
        <v>378964631.81</v>
      </c>
      <c r="G111" s="18">
        <f t="shared" si="4"/>
        <v>382537259.70999998</v>
      </c>
      <c r="H111" s="18">
        <f t="shared" si="4"/>
        <v>357919887.13</v>
      </c>
    </row>
    <row r="112" spans="1:8" x14ac:dyDescent="0.15">
      <c r="A112" s="8" t="s">
        <v>603</v>
      </c>
      <c r="B112" s="7">
        <v>1200000</v>
      </c>
      <c r="C112" s="7">
        <v>1200000</v>
      </c>
      <c r="D112" s="7">
        <v>1200000</v>
      </c>
      <c r="E112" s="7">
        <v>1200000</v>
      </c>
      <c r="F112" s="7">
        <v>1200000</v>
      </c>
      <c r="G112" s="7">
        <v>1200000</v>
      </c>
      <c r="H112" s="7">
        <v>1200000</v>
      </c>
    </row>
    <row r="113" spans="1:8" hidden="1" x14ac:dyDescent="0.15">
      <c r="A113" s="9" t="s">
        <v>604</v>
      </c>
      <c r="B113" s="10">
        <v>1200000</v>
      </c>
      <c r="C113" s="10">
        <v>1200000</v>
      </c>
      <c r="D113" s="10">
        <v>1200000</v>
      </c>
      <c r="E113" s="10">
        <v>1200000</v>
      </c>
      <c r="F113" s="10">
        <v>1200000</v>
      </c>
      <c r="G113" s="10">
        <v>1200000</v>
      </c>
      <c r="H113" s="10">
        <v>1200000</v>
      </c>
    </row>
    <row r="114" spans="1:8" hidden="1" x14ac:dyDescent="0.15">
      <c r="A114" s="19" t="s">
        <v>603</v>
      </c>
      <c r="B114" s="16">
        <f t="shared" ref="B114:H114" si="5">SUM(B113)</f>
        <v>1200000</v>
      </c>
      <c r="C114" s="16">
        <f t="shared" si="5"/>
        <v>1200000</v>
      </c>
      <c r="D114" s="16">
        <f t="shared" si="5"/>
        <v>1200000</v>
      </c>
      <c r="E114" s="16">
        <f t="shared" si="5"/>
        <v>1200000</v>
      </c>
      <c r="F114" s="16">
        <f t="shared" si="5"/>
        <v>1200000</v>
      </c>
      <c r="G114" s="16">
        <f t="shared" si="5"/>
        <v>1200000</v>
      </c>
      <c r="H114" s="16">
        <f t="shared" si="5"/>
        <v>1200000</v>
      </c>
    </row>
    <row r="115" spans="1:8" x14ac:dyDescent="0.15">
      <c r="A115" s="8" t="s">
        <v>601</v>
      </c>
      <c r="B115" s="7">
        <v>67223845.810000002</v>
      </c>
      <c r="C115" s="7">
        <v>65362656.729999997</v>
      </c>
      <c r="D115" s="7">
        <v>64214614.659999996</v>
      </c>
      <c r="E115" s="7">
        <v>64103064.770000003</v>
      </c>
      <c r="F115" s="7">
        <v>76710193.969999999</v>
      </c>
      <c r="G115" s="7">
        <v>96322284.659999996</v>
      </c>
      <c r="H115" s="7">
        <v>112619587.26000001</v>
      </c>
    </row>
    <row r="116" spans="1:8" hidden="1" x14ac:dyDescent="0.15">
      <c r="A116" s="9" t="s">
        <v>602</v>
      </c>
      <c r="B116" s="10">
        <v>67223845.810000002</v>
      </c>
      <c r="C116" s="10">
        <v>65362656.729999997</v>
      </c>
      <c r="D116" s="10">
        <v>64214614.659999996</v>
      </c>
      <c r="E116" s="10">
        <v>64103064.770000003</v>
      </c>
      <c r="F116" s="10">
        <v>76710193.969999999</v>
      </c>
      <c r="G116" s="10">
        <v>96322284.659999996</v>
      </c>
      <c r="H116" s="10">
        <v>112619587.26000001</v>
      </c>
    </row>
    <row r="117" spans="1:8" hidden="1" x14ac:dyDescent="0.15">
      <c r="A117" s="19" t="s">
        <v>601</v>
      </c>
      <c r="B117" s="16">
        <f t="shared" ref="B117:H117" si="6">SUM(B116)</f>
        <v>67223845.810000002</v>
      </c>
      <c r="C117" s="16">
        <f t="shared" si="6"/>
        <v>65362656.729999997</v>
      </c>
      <c r="D117" s="16">
        <f t="shared" si="6"/>
        <v>64214614.659999996</v>
      </c>
      <c r="E117" s="16">
        <f t="shared" si="6"/>
        <v>64103064.770000003</v>
      </c>
      <c r="F117" s="16">
        <f t="shared" si="6"/>
        <v>76710193.969999999</v>
      </c>
      <c r="G117" s="16">
        <f t="shared" si="6"/>
        <v>96322284.659999996</v>
      </c>
      <c r="H117" s="16">
        <f t="shared" si="6"/>
        <v>112619587.26000001</v>
      </c>
    </row>
    <row r="118" spans="1:8" x14ac:dyDescent="0.15">
      <c r="A118" s="8" t="s">
        <v>586</v>
      </c>
      <c r="B118" s="7">
        <v>58557344.929999992</v>
      </c>
      <c r="C118" s="7">
        <v>60695692.130000025</v>
      </c>
      <c r="D118" s="7">
        <v>64973351.76000002</v>
      </c>
      <c r="E118" s="7">
        <v>64503325.790000021</v>
      </c>
      <c r="F118" s="7">
        <v>61442215.990000039</v>
      </c>
      <c r="G118" s="7">
        <v>60486008.74000001</v>
      </c>
      <c r="H118" s="7">
        <v>60735524.840000018</v>
      </c>
    </row>
    <row r="119" spans="1:8" hidden="1" x14ac:dyDescent="0.15">
      <c r="A119" s="14" t="s">
        <v>588</v>
      </c>
      <c r="B119" s="7"/>
      <c r="C119" s="7"/>
      <c r="D119" s="7"/>
      <c r="E119" s="7"/>
      <c r="F119" s="7"/>
      <c r="G119" s="7"/>
      <c r="H119" s="7"/>
    </row>
    <row r="120" spans="1:8" hidden="1" x14ac:dyDescent="0.15">
      <c r="A120" s="11" t="s">
        <v>600</v>
      </c>
      <c r="B120" s="10">
        <v>3953497.47</v>
      </c>
      <c r="C120" s="10">
        <v>4036728.45</v>
      </c>
      <c r="D120" s="10">
        <v>4069874.79</v>
      </c>
      <c r="E120" s="10">
        <v>4072836.82</v>
      </c>
      <c r="F120" s="10">
        <v>4339772.1900000004</v>
      </c>
      <c r="G120" s="10">
        <v>4385824.1900000004</v>
      </c>
      <c r="H120" s="10">
        <v>4426505.13</v>
      </c>
    </row>
    <row r="121" spans="1:8" hidden="1" x14ac:dyDescent="0.15">
      <c r="A121" s="11" t="s">
        <v>599</v>
      </c>
      <c r="B121" s="10">
        <v>68325107.219999999</v>
      </c>
      <c r="C121" s="10">
        <v>76771940.420000002</v>
      </c>
      <c r="D121" s="10">
        <v>82899309.870000005</v>
      </c>
      <c r="E121" s="10">
        <v>86092921.579999998</v>
      </c>
      <c r="F121" s="10">
        <v>88636167.219999999</v>
      </c>
      <c r="G121" s="10">
        <v>93553512.040000007</v>
      </c>
      <c r="H121" s="10">
        <v>97963993.719999999</v>
      </c>
    </row>
    <row r="122" spans="1:8" hidden="1" x14ac:dyDescent="0.15">
      <c r="A122" s="11" t="s">
        <v>598</v>
      </c>
      <c r="B122" s="10">
        <v>20236365.489999998</v>
      </c>
      <c r="C122" s="10">
        <v>21172430.420000002</v>
      </c>
      <c r="D122" s="10">
        <v>21253986.600000001</v>
      </c>
      <c r="E122" s="10">
        <v>25969460.280000001</v>
      </c>
      <c r="F122" s="10">
        <v>25995685.68</v>
      </c>
      <c r="G122" s="10">
        <v>25996025.52</v>
      </c>
      <c r="H122" s="10">
        <v>26325713.510000002</v>
      </c>
    </row>
    <row r="123" spans="1:8" hidden="1" x14ac:dyDescent="0.15">
      <c r="A123" s="11" t="s">
        <v>597</v>
      </c>
      <c r="B123" s="10">
        <v>977382.95</v>
      </c>
      <c r="C123" s="10">
        <v>1242577.8600000001</v>
      </c>
      <c r="D123" s="10">
        <v>1252048.43</v>
      </c>
      <c r="E123" s="10">
        <v>1278359.3</v>
      </c>
      <c r="F123" s="10">
        <v>1283871.02</v>
      </c>
      <c r="G123" s="10">
        <v>1316637</v>
      </c>
      <c r="H123" s="10">
        <v>1343641.76</v>
      </c>
    </row>
    <row r="124" spans="1:8" hidden="1" x14ac:dyDescent="0.15">
      <c r="A124" s="11" t="s">
        <v>596</v>
      </c>
      <c r="B124" s="10">
        <v>116395.94</v>
      </c>
      <c r="C124" s="10">
        <v>118305.54</v>
      </c>
      <c r="D124" s="10">
        <v>129334.27</v>
      </c>
      <c r="E124" s="10">
        <v>130414.67</v>
      </c>
      <c r="F124" s="10">
        <v>136172.4</v>
      </c>
      <c r="G124" s="10">
        <v>136172.4</v>
      </c>
      <c r="H124" s="10">
        <v>136172.4</v>
      </c>
    </row>
    <row r="125" spans="1:8" hidden="1" x14ac:dyDescent="0.15">
      <c r="A125" s="11" t="s">
        <v>595</v>
      </c>
      <c r="B125" s="10">
        <v>0</v>
      </c>
      <c r="C125" s="10">
        <v>3503280.43</v>
      </c>
      <c r="D125" s="10">
        <v>3503280.43</v>
      </c>
      <c r="E125" s="10">
        <v>3503280.43</v>
      </c>
      <c r="F125" s="10">
        <v>3503280.43</v>
      </c>
      <c r="G125" s="10">
        <v>3503280.43</v>
      </c>
      <c r="H125" s="10">
        <v>3503280.43</v>
      </c>
    </row>
    <row r="126" spans="1:8" hidden="1" x14ac:dyDescent="0.15">
      <c r="A126" s="11" t="s">
        <v>594</v>
      </c>
      <c r="B126" s="10">
        <v>1854338.72</v>
      </c>
      <c r="C126" s="10">
        <v>1854338.72</v>
      </c>
      <c r="D126" s="10">
        <v>1827635.92</v>
      </c>
      <c r="E126" s="10">
        <v>1781982.78</v>
      </c>
      <c r="F126" s="10">
        <v>1781982.78</v>
      </c>
      <c r="G126" s="10">
        <v>1781982.78</v>
      </c>
      <c r="H126" s="10">
        <v>1781982.78</v>
      </c>
    </row>
    <row r="127" spans="1:8" hidden="1" x14ac:dyDescent="0.15">
      <c r="A127" s="11" t="s">
        <v>593</v>
      </c>
      <c r="B127" s="10">
        <v>3104111.1</v>
      </c>
      <c r="C127" s="10">
        <v>3104111.1</v>
      </c>
      <c r="D127" s="10">
        <v>2898133.99</v>
      </c>
      <c r="E127" s="10">
        <v>2712252.92</v>
      </c>
      <c r="F127" s="10">
        <v>2712252.92</v>
      </c>
      <c r="G127" s="10">
        <v>2712252.92</v>
      </c>
      <c r="H127" s="10">
        <v>2360648.54</v>
      </c>
    </row>
    <row r="128" spans="1:8" hidden="1" x14ac:dyDescent="0.15">
      <c r="A128" s="11" t="s">
        <v>592</v>
      </c>
      <c r="B128" s="10">
        <v>8927284.2400000002</v>
      </c>
      <c r="C128" s="10">
        <v>9229626</v>
      </c>
      <c r="D128" s="10">
        <v>9564443.6099999994</v>
      </c>
      <c r="E128" s="10">
        <v>9942997.1199999992</v>
      </c>
      <c r="F128" s="10">
        <v>10320461.779999999</v>
      </c>
      <c r="G128" s="10">
        <v>10554713.84</v>
      </c>
      <c r="H128" s="10">
        <v>10683854.68</v>
      </c>
    </row>
    <row r="129" spans="1:8" hidden="1" x14ac:dyDescent="0.15">
      <c r="A129" s="11" t="s">
        <v>591</v>
      </c>
      <c r="B129" s="10">
        <v>439448.71</v>
      </c>
      <c r="C129" s="10">
        <v>822231.98</v>
      </c>
      <c r="D129" s="10">
        <v>944164.35</v>
      </c>
      <c r="E129" s="10">
        <v>729240.19</v>
      </c>
      <c r="F129" s="10">
        <v>540775.53</v>
      </c>
      <c r="G129" s="10">
        <v>615523.47</v>
      </c>
      <c r="H129" s="10">
        <v>491782.63</v>
      </c>
    </row>
    <row r="130" spans="1:8" hidden="1" x14ac:dyDescent="0.15">
      <c r="A130" s="11" t="s">
        <v>590</v>
      </c>
      <c r="B130" s="10">
        <v>15853909.800000001</v>
      </c>
      <c r="C130" s="10">
        <v>16339612.710000001</v>
      </c>
      <c r="D130" s="10">
        <v>16339612.710000001</v>
      </c>
      <c r="E130" s="10">
        <v>16339612.710000001</v>
      </c>
      <c r="F130" s="10">
        <v>16430999.33</v>
      </c>
      <c r="G130" s="10">
        <v>16467750.33</v>
      </c>
      <c r="H130" s="10">
        <v>16467750.33</v>
      </c>
    </row>
    <row r="131" spans="1:8" hidden="1" x14ac:dyDescent="0.15">
      <c r="A131" s="11" t="s">
        <v>589</v>
      </c>
      <c r="B131" s="10">
        <v>10009341.119999999</v>
      </c>
      <c r="C131" s="10">
        <v>3464579.51</v>
      </c>
      <c r="D131" s="10">
        <v>7352955.2000000002</v>
      </c>
      <c r="E131" s="10">
        <v>4866736.18</v>
      </c>
      <c r="F131" s="10">
        <v>4990762.3499999996</v>
      </c>
      <c r="G131" s="10">
        <v>5098631.75</v>
      </c>
      <c r="H131" s="10">
        <v>4790843</v>
      </c>
    </row>
    <row r="132" spans="1:8" hidden="1" x14ac:dyDescent="0.15">
      <c r="A132" s="20" t="s">
        <v>588</v>
      </c>
      <c r="B132" s="21">
        <f t="shared" ref="B132:H132" si="7">SUM(B120:B131)</f>
        <v>133797182.75999998</v>
      </c>
      <c r="C132" s="21">
        <f t="shared" si="7"/>
        <v>141659763.14000002</v>
      </c>
      <c r="D132" s="21">
        <f t="shared" si="7"/>
        <v>152034780.17000002</v>
      </c>
      <c r="E132" s="21">
        <f t="shared" si="7"/>
        <v>157420094.98000002</v>
      </c>
      <c r="F132" s="21">
        <f t="shared" si="7"/>
        <v>160672183.63000003</v>
      </c>
      <c r="G132" s="21">
        <f t="shared" si="7"/>
        <v>166122306.67000002</v>
      </c>
      <c r="H132" s="21">
        <f t="shared" si="7"/>
        <v>170276168.91000003</v>
      </c>
    </row>
    <row r="133" spans="1:8" hidden="1" x14ac:dyDescent="0.15">
      <c r="A133" s="9" t="s">
        <v>587</v>
      </c>
      <c r="B133" s="10">
        <v>-75239837.829999983</v>
      </c>
      <c r="C133" s="10">
        <v>-80964071.00999999</v>
      </c>
      <c r="D133" s="10">
        <v>-87061428.409999996</v>
      </c>
      <c r="E133" s="10">
        <v>-92916769.189999998</v>
      </c>
      <c r="F133" s="10">
        <v>-99229967.639999986</v>
      </c>
      <c r="G133" s="10">
        <v>-105636297.93000001</v>
      </c>
      <c r="H133" s="10">
        <v>-109540644.07000001</v>
      </c>
    </row>
    <row r="134" spans="1:8" hidden="1" x14ac:dyDescent="0.15">
      <c r="A134" s="19" t="s">
        <v>586</v>
      </c>
      <c r="B134" s="16">
        <f t="shared" ref="B134:H134" si="8">B132+B133</f>
        <v>58557344.929999992</v>
      </c>
      <c r="C134" s="16">
        <f t="shared" si="8"/>
        <v>60695692.130000025</v>
      </c>
      <c r="D134" s="16">
        <f t="shared" si="8"/>
        <v>64973351.76000002</v>
      </c>
      <c r="E134" s="16">
        <f t="shared" si="8"/>
        <v>64503325.790000021</v>
      </c>
      <c r="F134" s="16">
        <f t="shared" si="8"/>
        <v>61442215.990000039</v>
      </c>
      <c r="G134" s="16">
        <f t="shared" si="8"/>
        <v>60486008.74000001</v>
      </c>
      <c r="H134" s="16">
        <f t="shared" si="8"/>
        <v>60735524.840000018</v>
      </c>
    </row>
    <row r="135" spans="1:8" x14ac:dyDescent="0.15">
      <c r="A135" s="8" t="s">
        <v>584</v>
      </c>
      <c r="B135" s="7">
        <v>0</v>
      </c>
      <c r="C135" s="7">
        <v>0</v>
      </c>
      <c r="D135" s="7">
        <v>0</v>
      </c>
      <c r="E135" s="7">
        <v>0</v>
      </c>
      <c r="F135" s="7">
        <v>0</v>
      </c>
      <c r="G135" s="7">
        <v>29603672.100000001</v>
      </c>
      <c r="H135" s="7">
        <v>28570154.609999999</v>
      </c>
    </row>
    <row r="136" spans="1:8" hidden="1" x14ac:dyDescent="0.15">
      <c r="A136" s="9" t="s">
        <v>585</v>
      </c>
      <c r="B136" s="10">
        <v>0</v>
      </c>
      <c r="C136" s="10">
        <v>0</v>
      </c>
      <c r="D136" s="10">
        <v>0</v>
      </c>
      <c r="E136" s="10">
        <v>0</v>
      </c>
      <c r="F136" s="10">
        <v>0</v>
      </c>
      <c r="G136" s="10">
        <v>29603672.100000001</v>
      </c>
      <c r="H136" s="10">
        <v>28570154.609999999</v>
      </c>
    </row>
    <row r="137" spans="1:8" hidden="1" x14ac:dyDescent="0.15">
      <c r="A137" s="19" t="s">
        <v>584</v>
      </c>
      <c r="B137" s="16">
        <f t="shared" ref="B137:H137" si="9">SUM(B136)</f>
        <v>0</v>
      </c>
      <c r="C137" s="16">
        <f t="shared" si="9"/>
        <v>0</v>
      </c>
      <c r="D137" s="16">
        <f t="shared" si="9"/>
        <v>0</v>
      </c>
      <c r="E137" s="16">
        <f t="shared" si="9"/>
        <v>0</v>
      </c>
      <c r="F137" s="16">
        <f t="shared" si="9"/>
        <v>0</v>
      </c>
      <c r="G137" s="16">
        <f t="shared" si="9"/>
        <v>29603672.100000001</v>
      </c>
      <c r="H137" s="16">
        <f t="shared" si="9"/>
        <v>28570154.609999999</v>
      </c>
    </row>
    <row r="138" spans="1:8" x14ac:dyDescent="0.15">
      <c r="A138" s="8" t="s">
        <v>583</v>
      </c>
      <c r="B138" s="7">
        <v>5.8207660913467407E-11</v>
      </c>
      <c r="C138" s="7">
        <v>5.8207660913467407E-11</v>
      </c>
      <c r="D138" s="7">
        <v>5.8207660913467407E-11</v>
      </c>
      <c r="E138" s="7">
        <v>5.8207660913467407E-11</v>
      </c>
      <c r="F138" s="7">
        <v>5.8207660913467407E-11</v>
      </c>
      <c r="G138" s="7">
        <v>5.8207660913467407E-11</v>
      </c>
      <c r="H138" s="7">
        <v>5.8207660913467407E-11</v>
      </c>
    </row>
    <row r="139" spans="1:8" hidden="1" x14ac:dyDescent="0.15">
      <c r="A139" s="9" t="s">
        <v>582</v>
      </c>
      <c r="B139" s="10">
        <v>-567137.31999999995</v>
      </c>
      <c r="C139" s="10">
        <v>-567137.31999999995</v>
      </c>
      <c r="D139" s="10">
        <v>-567137.31999999995</v>
      </c>
      <c r="E139" s="10">
        <v>-567137.31999999995</v>
      </c>
      <c r="F139" s="10">
        <v>-567137.31999999995</v>
      </c>
      <c r="G139" s="10">
        <v>-567137.31999999995</v>
      </c>
      <c r="H139" s="10">
        <v>-567137.31999999995</v>
      </c>
    </row>
    <row r="140" spans="1:8" hidden="1" x14ac:dyDescent="0.15">
      <c r="A140" s="9" t="s">
        <v>581</v>
      </c>
      <c r="B140" s="10">
        <v>400266.32</v>
      </c>
      <c r="C140" s="10">
        <v>400266.32</v>
      </c>
      <c r="D140" s="10">
        <v>400266.32</v>
      </c>
      <c r="E140" s="10">
        <v>400266.32</v>
      </c>
      <c r="F140" s="10">
        <v>400266.32</v>
      </c>
      <c r="G140" s="10">
        <v>400266.32</v>
      </c>
      <c r="H140" s="10">
        <v>400266.32</v>
      </c>
    </row>
    <row r="141" spans="1:8" hidden="1" x14ac:dyDescent="0.15">
      <c r="A141" s="9" t="s">
        <v>580</v>
      </c>
      <c r="B141" s="10">
        <v>87260</v>
      </c>
      <c r="C141" s="10">
        <v>87260</v>
      </c>
      <c r="D141" s="10">
        <v>87260</v>
      </c>
      <c r="E141" s="10">
        <v>87260</v>
      </c>
      <c r="F141" s="10">
        <v>87260</v>
      </c>
      <c r="G141" s="10">
        <v>87260</v>
      </c>
      <c r="H141" s="10">
        <v>87260</v>
      </c>
    </row>
    <row r="142" spans="1:8" hidden="1" x14ac:dyDescent="0.15">
      <c r="A142" s="9" t="s">
        <v>579</v>
      </c>
      <c r="B142" s="10">
        <v>103</v>
      </c>
      <c r="C142" s="10">
        <v>103</v>
      </c>
      <c r="D142" s="10">
        <v>103</v>
      </c>
      <c r="E142" s="10">
        <v>103</v>
      </c>
      <c r="F142" s="10">
        <v>103</v>
      </c>
      <c r="G142" s="10">
        <v>103</v>
      </c>
      <c r="H142" s="10">
        <v>103</v>
      </c>
    </row>
    <row r="143" spans="1:8" hidden="1" x14ac:dyDescent="0.15">
      <c r="A143" s="9" t="s">
        <v>578</v>
      </c>
      <c r="B143" s="10">
        <v>2276.4499999999998</v>
      </c>
      <c r="C143" s="10">
        <v>2276.4499999999998</v>
      </c>
      <c r="D143" s="10">
        <v>2276.4499999999998</v>
      </c>
      <c r="E143" s="10">
        <v>2276.4499999999998</v>
      </c>
      <c r="F143" s="10">
        <v>2276.4499999999998</v>
      </c>
      <c r="G143" s="10">
        <v>2276.4499999999998</v>
      </c>
      <c r="H143" s="10">
        <v>2276.4499999999998</v>
      </c>
    </row>
    <row r="144" spans="1:8" hidden="1" x14ac:dyDescent="0.15">
      <c r="A144" s="9" t="s">
        <v>577</v>
      </c>
      <c r="B144" s="10">
        <v>26300</v>
      </c>
      <c r="C144" s="10">
        <v>26300</v>
      </c>
      <c r="D144" s="10">
        <v>26300</v>
      </c>
      <c r="E144" s="10">
        <v>26300</v>
      </c>
      <c r="F144" s="10">
        <v>26300</v>
      </c>
      <c r="G144" s="10">
        <v>26300</v>
      </c>
      <c r="H144" s="10">
        <v>26300</v>
      </c>
    </row>
    <row r="145" spans="1:8" hidden="1" x14ac:dyDescent="0.15">
      <c r="A145" s="9" t="s">
        <v>576</v>
      </c>
      <c r="B145" s="10">
        <v>50931.55</v>
      </c>
      <c r="C145" s="10">
        <v>50931.55</v>
      </c>
      <c r="D145" s="10">
        <v>50931.55</v>
      </c>
      <c r="E145" s="10">
        <v>50931.55</v>
      </c>
      <c r="F145" s="10">
        <v>50931.55</v>
      </c>
      <c r="G145" s="10">
        <v>50931.55</v>
      </c>
      <c r="H145" s="10">
        <v>50931.55</v>
      </c>
    </row>
    <row r="146" spans="1:8" hidden="1" x14ac:dyDescent="0.15">
      <c r="A146" s="19" t="s">
        <v>575</v>
      </c>
      <c r="B146" s="16">
        <f t="shared" ref="B146:H146" si="10">SUM(B139:B145)</f>
        <v>5.8207660913467407E-11</v>
      </c>
      <c r="C146" s="16">
        <f t="shared" si="10"/>
        <v>5.8207660913467407E-11</v>
      </c>
      <c r="D146" s="16">
        <f t="shared" si="10"/>
        <v>5.8207660913467407E-11</v>
      </c>
      <c r="E146" s="16">
        <f t="shared" si="10"/>
        <v>5.8207660913467407E-11</v>
      </c>
      <c r="F146" s="16">
        <f t="shared" si="10"/>
        <v>5.8207660913467407E-11</v>
      </c>
      <c r="G146" s="16">
        <f t="shared" si="10"/>
        <v>5.8207660913467407E-11</v>
      </c>
      <c r="H146" s="16">
        <f t="shared" si="10"/>
        <v>5.8207660913467407E-11</v>
      </c>
    </row>
    <row r="147" spans="1:8" x14ac:dyDescent="0.15">
      <c r="A147" s="8" t="s">
        <v>403</v>
      </c>
      <c r="B147" s="7">
        <v>-5.2386894822120667E-10</v>
      </c>
      <c r="C147" s="7">
        <v>1.1641532182693481E-9</v>
      </c>
      <c r="D147" s="7">
        <v>6.1118043959140778E-10</v>
      </c>
      <c r="E147" s="7">
        <v>1.4551915228366852E-9</v>
      </c>
      <c r="F147" s="7">
        <v>-5.8207660913467407E-11</v>
      </c>
      <c r="G147" s="7">
        <v>-1.0477378964424133E-9</v>
      </c>
      <c r="H147" s="7">
        <v>-8592.5599999995902</v>
      </c>
    </row>
    <row r="148" spans="1:8" hidden="1" x14ac:dyDescent="0.15">
      <c r="A148" s="9" t="s">
        <v>574</v>
      </c>
      <c r="B148" s="10">
        <v>-2540422.38</v>
      </c>
      <c r="C148" s="10">
        <v>-2572631.66</v>
      </c>
      <c r="D148" s="10">
        <v>-3019081.7</v>
      </c>
      <c r="E148" s="10">
        <v>-3936006.42</v>
      </c>
      <c r="F148" s="10">
        <v>-2079670.55</v>
      </c>
      <c r="G148" s="10">
        <v>-1827036.59</v>
      </c>
      <c r="H148" s="10">
        <v>-2978981.05</v>
      </c>
    </row>
    <row r="149" spans="1:8" hidden="1" x14ac:dyDescent="0.15">
      <c r="A149" s="9" t="s">
        <v>573</v>
      </c>
      <c r="B149" s="10">
        <v>-1707674.95</v>
      </c>
      <c r="C149" s="10">
        <v>-1890903.46</v>
      </c>
      <c r="D149" s="10">
        <v>-1587900.64</v>
      </c>
      <c r="E149" s="10">
        <v>-873945.59</v>
      </c>
      <c r="F149" s="10">
        <v>-1065989.33</v>
      </c>
      <c r="G149" s="10">
        <v>-589207.48</v>
      </c>
      <c r="H149" s="10">
        <v>-325791.19</v>
      </c>
    </row>
    <row r="150" spans="1:8" hidden="1" x14ac:dyDescent="0.15">
      <c r="A150" s="9" t="s">
        <v>572</v>
      </c>
      <c r="B150" s="10">
        <v>-1036341.36</v>
      </c>
      <c r="C150" s="10">
        <v>-1421810.64</v>
      </c>
      <c r="D150" s="10">
        <v>-1489508.25</v>
      </c>
      <c r="E150" s="10">
        <v>-1620957.35</v>
      </c>
      <c r="F150" s="10">
        <v>-1676858.37</v>
      </c>
      <c r="G150" s="10">
        <v>-1898967.48</v>
      </c>
      <c r="H150" s="10">
        <v>-352786.35</v>
      </c>
    </row>
    <row r="151" spans="1:8" hidden="1" x14ac:dyDescent="0.15">
      <c r="A151" s="9" t="s">
        <v>571</v>
      </c>
      <c r="B151" s="10">
        <v>-66253.94</v>
      </c>
      <c r="C151" s="10">
        <v>-149106.9</v>
      </c>
      <c r="D151" s="10">
        <v>-155437.4</v>
      </c>
      <c r="E151" s="10">
        <v>-136507.13</v>
      </c>
      <c r="F151" s="10">
        <v>-143358.03</v>
      </c>
      <c r="G151" s="10">
        <v>-136742.07999999999</v>
      </c>
      <c r="H151" s="10">
        <v>-103682.98</v>
      </c>
    </row>
    <row r="152" spans="1:8" hidden="1" x14ac:dyDescent="0.15">
      <c r="A152" s="9" t="s">
        <v>570</v>
      </c>
      <c r="B152" s="10">
        <v>-45628.07</v>
      </c>
      <c r="C152" s="10">
        <v>-30276.85</v>
      </c>
      <c r="D152" s="10">
        <v>-44758.76</v>
      </c>
      <c r="E152" s="10">
        <v>-42988.05</v>
      </c>
      <c r="F152" s="10">
        <v>-46292.35</v>
      </c>
      <c r="G152" s="10">
        <v>-49427.79</v>
      </c>
      <c r="H152" s="10">
        <v>-4942.34</v>
      </c>
    </row>
    <row r="153" spans="1:8" hidden="1" x14ac:dyDescent="0.15">
      <c r="A153" s="9" t="s">
        <v>569</v>
      </c>
      <c r="B153" s="10">
        <v>-29185.33</v>
      </c>
      <c r="C153" s="10">
        <v>-39712.76</v>
      </c>
      <c r="D153" s="10">
        <v>-76160.22</v>
      </c>
      <c r="E153" s="10">
        <v>-89924.37</v>
      </c>
      <c r="F153" s="10">
        <v>-130173.73</v>
      </c>
      <c r="G153" s="10">
        <v>-151684.20000000001</v>
      </c>
      <c r="H153" s="10">
        <v>-63765.86</v>
      </c>
    </row>
    <row r="154" spans="1:8" hidden="1" x14ac:dyDescent="0.15">
      <c r="A154" s="9" t="s">
        <v>568</v>
      </c>
      <c r="B154" s="10">
        <v>509028.19</v>
      </c>
      <c r="C154" s="10">
        <v>509028.19</v>
      </c>
      <c r="D154" s="10">
        <v>509028.19</v>
      </c>
      <c r="E154" s="10">
        <v>509028.19</v>
      </c>
      <c r="F154" s="10">
        <v>509028.19</v>
      </c>
      <c r="G154" s="10">
        <v>509028.19</v>
      </c>
      <c r="H154" s="10">
        <v>509028.19</v>
      </c>
    </row>
    <row r="155" spans="1:8" hidden="1" x14ac:dyDescent="0.15">
      <c r="A155" s="9" t="s">
        <v>567</v>
      </c>
      <c r="B155" s="10">
        <v>9607.5300000000007</v>
      </c>
      <c r="C155" s="10">
        <v>-31480.06</v>
      </c>
      <c r="D155" s="10">
        <v>-33969.730000000003</v>
      </c>
      <c r="E155" s="10">
        <v>-34200.639999999999</v>
      </c>
      <c r="F155" s="10">
        <v>-48527.78</v>
      </c>
      <c r="G155" s="10">
        <v>-46093.38</v>
      </c>
      <c r="H155" s="10">
        <v>-20063.71</v>
      </c>
    </row>
    <row r="156" spans="1:8" hidden="1" x14ac:dyDescent="0.15">
      <c r="A156" s="9" t="s">
        <v>566</v>
      </c>
      <c r="B156" s="10">
        <v>740672.35</v>
      </c>
      <c r="C156" s="10">
        <v>844754.17</v>
      </c>
      <c r="D156" s="10">
        <v>817757.13</v>
      </c>
      <c r="E156" s="10">
        <v>901326.69</v>
      </c>
      <c r="F156" s="10">
        <v>908156.2</v>
      </c>
      <c r="G156" s="10">
        <v>941904.45</v>
      </c>
      <c r="H156" s="10">
        <v>960635.38</v>
      </c>
    </row>
    <row r="157" spans="1:8" hidden="1" x14ac:dyDescent="0.15">
      <c r="A157" s="9" t="s">
        <v>565</v>
      </c>
      <c r="B157" s="10">
        <v>3018707.13</v>
      </c>
      <c r="C157" s="10">
        <v>3762044.42</v>
      </c>
      <c r="D157" s="10">
        <v>4239261.1900000004</v>
      </c>
      <c r="E157" s="10">
        <v>4292601.3099999996</v>
      </c>
      <c r="F157" s="10">
        <v>3115021.08</v>
      </c>
      <c r="G157" s="10">
        <v>1808079.33</v>
      </c>
      <c r="H157" s="10">
        <v>523352.12</v>
      </c>
    </row>
    <row r="158" spans="1:8" hidden="1" x14ac:dyDescent="0.15">
      <c r="A158" s="9" t="s">
        <v>564</v>
      </c>
      <c r="B158" s="10">
        <v>280704.90000000002</v>
      </c>
      <c r="C158" s="10">
        <v>333613.25</v>
      </c>
      <c r="D158" s="10">
        <v>287584.59000000003</v>
      </c>
      <c r="E158" s="10">
        <v>283329.21999999997</v>
      </c>
      <c r="F158" s="10">
        <v>247265.74</v>
      </c>
      <c r="G158" s="10">
        <v>266334.39</v>
      </c>
      <c r="H158" s="10">
        <v>217589.85</v>
      </c>
    </row>
    <row r="159" spans="1:8" hidden="1" x14ac:dyDescent="0.15">
      <c r="A159" s="9" t="s">
        <v>563</v>
      </c>
      <c r="B159" s="10">
        <v>-167323.88</v>
      </c>
      <c r="C159" s="10">
        <v>-196798.2</v>
      </c>
      <c r="D159" s="10">
        <v>-181109.96</v>
      </c>
      <c r="E159" s="10">
        <v>-8626.56</v>
      </c>
      <c r="F159" s="10">
        <v>-43532.71</v>
      </c>
      <c r="G159" s="10">
        <v>-34737.49</v>
      </c>
      <c r="H159" s="10">
        <v>-15702.12</v>
      </c>
    </row>
    <row r="160" spans="1:8" hidden="1" x14ac:dyDescent="0.15">
      <c r="A160" s="9" t="s">
        <v>562</v>
      </c>
      <c r="B160" s="10">
        <v>1083714.72</v>
      </c>
      <c r="C160" s="10">
        <v>1037770.08</v>
      </c>
      <c r="D160" s="10">
        <v>921079.82</v>
      </c>
      <c r="E160" s="10">
        <v>960591.51</v>
      </c>
      <c r="F160" s="10">
        <v>975927.2</v>
      </c>
      <c r="G160" s="10">
        <v>1140143.51</v>
      </c>
      <c r="H160" s="10">
        <v>1143175.82</v>
      </c>
    </row>
    <row r="161" spans="1:8" hidden="1" x14ac:dyDescent="0.15">
      <c r="A161" s="9" t="s">
        <v>561</v>
      </c>
      <c r="B161" s="10">
        <v>-92899.16</v>
      </c>
      <c r="C161" s="10">
        <v>-172984.3</v>
      </c>
      <c r="D161" s="10">
        <v>-177589.08</v>
      </c>
      <c r="E161" s="10">
        <v>-154119</v>
      </c>
      <c r="F161" s="10">
        <v>-173293.6</v>
      </c>
      <c r="G161" s="10">
        <v>-168956.44</v>
      </c>
      <c r="H161" s="10">
        <v>-94341.75</v>
      </c>
    </row>
    <row r="162" spans="1:8" hidden="1" x14ac:dyDescent="0.15">
      <c r="A162" s="9" t="s">
        <v>560</v>
      </c>
      <c r="B162" s="10">
        <v>-100893.96</v>
      </c>
      <c r="C162" s="10">
        <v>-148406.82999999999</v>
      </c>
      <c r="D162" s="10">
        <v>-168448.29</v>
      </c>
      <c r="E162" s="10">
        <v>-172548.51</v>
      </c>
      <c r="F162" s="10">
        <v>-199032.95</v>
      </c>
      <c r="G162" s="10">
        <v>-114803.16</v>
      </c>
      <c r="H162" s="10">
        <v>-55662.05</v>
      </c>
    </row>
    <row r="163" spans="1:8" hidden="1" x14ac:dyDescent="0.15">
      <c r="A163" s="9" t="s">
        <v>559</v>
      </c>
      <c r="B163" s="10">
        <v>-50591.53</v>
      </c>
      <c r="C163" s="10">
        <v>-41259.83</v>
      </c>
      <c r="D163" s="10">
        <v>-43724.9</v>
      </c>
      <c r="E163" s="10">
        <v>-13524.01</v>
      </c>
      <c r="F163" s="10">
        <v>-61342.07</v>
      </c>
      <c r="G163" s="10">
        <v>420378.85</v>
      </c>
      <c r="H163" s="10">
        <v>417421.48</v>
      </c>
    </row>
    <row r="164" spans="1:8" hidden="1" x14ac:dyDescent="0.15">
      <c r="A164" s="9" t="s">
        <v>558</v>
      </c>
      <c r="B164" s="10">
        <v>396137.07</v>
      </c>
      <c r="C164" s="10">
        <v>396137.07</v>
      </c>
      <c r="D164" s="10">
        <v>396137.07</v>
      </c>
      <c r="E164" s="10">
        <v>396137.07</v>
      </c>
      <c r="F164" s="10">
        <v>396137.07</v>
      </c>
      <c r="G164" s="10">
        <v>396137.07</v>
      </c>
      <c r="H164" s="10">
        <v>396137.07</v>
      </c>
    </row>
    <row r="165" spans="1:8" hidden="1" x14ac:dyDescent="0.15">
      <c r="A165" s="9" t="s">
        <v>557</v>
      </c>
      <c r="B165" s="10">
        <v>-865.4</v>
      </c>
      <c r="C165" s="10">
        <v>-15891.63</v>
      </c>
      <c r="D165" s="10">
        <v>-12942.43</v>
      </c>
      <c r="E165" s="10">
        <v>-22300.43</v>
      </c>
      <c r="F165" s="10">
        <v>-43231.839999999997</v>
      </c>
      <c r="G165" s="10">
        <v>-33058.769999999997</v>
      </c>
      <c r="H165" s="10">
        <v>-10737.32</v>
      </c>
    </row>
    <row r="166" spans="1:8" hidden="1" x14ac:dyDescent="0.15">
      <c r="A166" s="9" t="s">
        <v>556</v>
      </c>
      <c r="B166" s="10">
        <v>-17051.150000000001</v>
      </c>
      <c r="C166" s="10">
        <v>-9491.8799999999992</v>
      </c>
      <c r="D166" s="10">
        <v>-8434.69</v>
      </c>
      <c r="E166" s="10">
        <v>-10626.74</v>
      </c>
      <c r="F166" s="10">
        <v>-12655.11</v>
      </c>
      <c r="G166" s="10">
        <v>-7997.25</v>
      </c>
      <c r="H166" s="10">
        <v>-8774.66</v>
      </c>
    </row>
    <row r="167" spans="1:8" hidden="1" x14ac:dyDescent="0.15">
      <c r="A167" s="9" t="s">
        <v>555</v>
      </c>
      <c r="B167" s="10">
        <v>-183440.78</v>
      </c>
      <c r="C167" s="10">
        <v>-162592.18</v>
      </c>
      <c r="D167" s="10">
        <v>-171781.94</v>
      </c>
      <c r="E167" s="10">
        <v>-226739.19</v>
      </c>
      <c r="F167" s="10">
        <v>-427577.06</v>
      </c>
      <c r="G167" s="10">
        <v>-423293.68</v>
      </c>
      <c r="H167" s="10">
        <v>-140701.09</v>
      </c>
    </row>
    <row r="168" spans="1:8" hidden="1" x14ac:dyDescent="0.15">
      <c r="A168" s="19" t="s">
        <v>403</v>
      </c>
      <c r="B168" s="16">
        <f t="shared" ref="B168:H168" si="11">SUM(B148:B167)</f>
        <v>-5.2386894822120667E-10</v>
      </c>
      <c r="C168" s="16">
        <f t="shared" si="11"/>
        <v>1.1641532182693481E-9</v>
      </c>
      <c r="D168" s="16">
        <f t="shared" si="11"/>
        <v>6.1118043959140778E-10</v>
      </c>
      <c r="E168" s="16">
        <f t="shared" si="11"/>
        <v>1.4551915228366852E-9</v>
      </c>
      <c r="F168" s="16">
        <f t="shared" si="11"/>
        <v>0</v>
      </c>
      <c r="G168" s="16">
        <f t="shared" si="11"/>
        <v>-1.0477378964424133E-9</v>
      </c>
      <c r="H168" s="16">
        <f t="shared" si="11"/>
        <v>-8592.5599999995902</v>
      </c>
    </row>
    <row r="169" spans="1:8" x14ac:dyDescent="0.15">
      <c r="A169" s="8" t="s">
        <v>540</v>
      </c>
      <c r="B169" s="7">
        <v>12401427.109999999</v>
      </c>
      <c r="C169" s="7">
        <v>11768644.220000001</v>
      </c>
      <c r="D169" s="7">
        <v>14604611.33</v>
      </c>
      <c r="E169" s="7">
        <v>13740450.59</v>
      </c>
      <c r="F169" s="7">
        <v>21976417.740000002</v>
      </c>
      <c r="G169" s="7">
        <v>21356134.890000001</v>
      </c>
      <c r="H169" s="7">
        <v>20342612.989999998</v>
      </c>
    </row>
    <row r="170" spans="1:8" hidden="1" x14ac:dyDescent="0.15">
      <c r="A170" s="9" t="s">
        <v>554</v>
      </c>
      <c r="B170" s="10">
        <v>0</v>
      </c>
      <c r="C170" s="10">
        <v>0</v>
      </c>
      <c r="D170" s="10">
        <v>0</v>
      </c>
      <c r="E170" s="10">
        <v>0</v>
      </c>
      <c r="F170" s="10">
        <v>0</v>
      </c>
      <c r="G170" s="10">
        <v>900000</v>
      </c>
      <c r="H170" s="10">
        <v>900000</v>
      </c>
    </row>
    <row r="171" spans="1:8" hidden="1" x14ac:dyDescent="0.15">
      <c r="A171" s="9" t="s">
        <v>553</v>
      </c>
      <c r="B171" s="10">
        <v>0</v>
      </c>
      <c r="C171" s="10">
        <v>0</v>
      </c>
      <c r="D171" s="10">
        <v>0</v>
      </c>
      <c r="E171" s="10">
        <v>0</v>
      </c>
      <c r="F171" s="10">
        <v>9600000</v>
      </c>
      <c r="G171" s="10">
        <v>9600000</v>
      </c>
      <c r="H171" s="10">
        <v>9600000</v>
      </c>
    </row>
    <row r="172" spans="1:8" hidden="1" x14ac:dyDescent="0.15">
      <c r="A172" s="9" t="s">
        <v>552</v>
      </c>
      <c r="B172" s="10">
        <v>1910400</v>
      </c>
      <c r="C172" s="10">
        <v>1910400</v>
      </c>
      <c r="D172" s="10">
        <v>1910400</v>
      </c>
      <c r="E172" s="10">
        <v>1910400</v>
      </c>
      <c r="F172" s="10">
        <v>1910400</v>
      </c>
      <c r="G172" s="10">
        <v>1910400</v>
      </c>
      <c r="H172" s="10">
        <v>1910400</v>
      </c>
    </row>
    <row r="173" spans="1:8" hidden="1" x14ac:dyDescent="0.15">
      <c r="A173" s="9" t="s">
        <v>551</v>
      </c>
      <c r="B173" s="10">
        <v>1387750</v>
      </c>
      <c r="C173" s="10">
        <v>1387750</v>
      </c>
      <c r="D173" s="10">
        <v>1387750</v>
      </c>
      <c r="E173" s="10">
        <v>1387750</v>
      </c>
      <c r="F173" s="10">
        <v>1387750</v>
      </c>
      <c r="G173" s="10">
        <v>1387750</v>
      </c>
      <c r="H173" s="10">
        <v>1387750</v>
      </c>
    </row>
    <row r="174" spans="1:8" hidden="1" x14ac:dyDescent="0.15">
      <c r="A174" s="9" t="s">
        <v>550</v>
      </c>
      <c r="B174" s="10">
        <v>5156400</v>
      </c>
      <c r="C174" s="10">
        <v>5156400</v>
      </c>
      <c r="D174" s="10">
        <v>5156400</v>
      </c>
      <c r="E174" s="10">
        <v>5156400</v>
      </c>
      <c r="F174" s="10">
        <v>5156400</v>
      </c>
      <c r="G174" s="10">
        <v>5156400</v>
      </c>
      <c r="H174" s="10">
        <v>5156400</v>
      </c>
    </row>
    <row r="175" spans="1:8" hidden="1" x14ac:dyDescent="0.15">
      <c r="A175" s="9" t="s">
        <v>549</v>
      </c>
      <c r="B175" s="10">
        <v>7000000</v>
      </c>
      <c r="C175" s="10">
        <v>7000000</v>
      </c>
      <c r="D175" s="10">
        <v>7000000</v>
      </c>
      <c r="E175" s="10">
        <v>7000000</v>
      </c>
      <c r="F175" s="10">
        <v>7000000</v>
      </c>
      <c r="G175" s="10">
        <v>7000000</v>
      </c>
      <c r="H175" s="10">
        <v>7000000</v>
      </c>
    </row>
    <row r="176" spans="1:8" hidden="1" x14ac:dyDescent="0.15">
      <c r="A176" s="9" t="s">
        <v>548</v>
      </c>
      <c r="B176" s="10">
        <v>0</v>
      </c>
      <c r="C176" s="10">
        <v>0</v>
      </c>
      <c r="D176" s="10">
        <v>3700000</v>
      </c>
      <c r="E176" s="10">
        <v>3700000</v>
      </c>
      <c r="F176" s="10">
        <v>3700000</v>
      </c>
      <c r="G176" s="10">
        <v>3700000</v>
      </c>
      <c r="H176" s="10">
        <v>3700000</v>
      </c>
    </row>
    <row r="177" spans="1:8" hidden="1" x14ac:dyDescent="0.15">
      <c r="A177" s="9" t="s">
        <v>547</v>
      </c>
      <c r="B177" s="10">
        <v>-2632696.2200000002</v>
      </c>
      <c r="C177" s="10">
        <v>-2657659.1</v>
      </c>
      <c r="D177" s="10">
        <v>-2682621.98</v>
      </c>
      <c r="E177" s="10">
        <v>-2707712.74</v>
      </c>
      <c r="F177" s="10">
        <v>-2732675.62</v>
      </c>
      <c r="G177" s="10">
        <v>-2757638.5</v>
      </c>
      <c r="H177" s="10">
        <v>-2774280.42</v>
      </c>
    </row>
    <row r="178" spans="1:8" hidden="1" x14ac:dyDescent="0.15">
      <c r="A178" s="9" t="s">
        <v>546</v>
      </c>
      <c r="B178" s="10">
        <v>0</v>
      </c>
      <c r="C178" s="10">
        <v>0</v>
      </c>
      <c r="D178" s="10">
        <v>0</v>
      </c>
      <c r="E178" s="10">
        <v>0</v>
      </c>
      <c r="F178" s="10">
        <v>0</v>
      </c>
      <c r="G178" s="10">
        <v>-56250</v>
      </c>
      <c r="H178" s="10">
        <v>-93750</v>
      </c>
    </row>
    <row r="179" spans="1:8" hidden="1" x14ac:dyDescent="0.15">
      <c r="A179" s="9" t="s">
        <v>545</v>
      </c>
      <c r="B179" s="10">
        <v>0</v>
      </c>
      <c r="C179" s="10">
        <v>0</v>
      </c>
      <c r="D179" s="10">
        <v>0</v>
      </c>
      <c r="E179" s="10">
        <v>0</v>
      </c>
      <c r="F179" s="10">
        <v>-500000</v>
      </c>
      <c r="G179" s="10">
        <v>-1100000</v>
      </c>
      <c r="H179" s="10">
        <v>-1500000</v>
      </c>
    </row>
    <row r="180" spans="1:8" hidden="1" x14ac:dyDescent="0.15">
      <c r="A180" s="9" t="s">
        <v>544</v>
      </c>
      <c r="B180" s="10">
        <v>-343760</v>
      </c>
      <c r="C180" s="10">
        <v>-601580</v>
      </c>
      <c r="D180" s="10">
        <v>-859400</v>
      </c>
      <c r="E180" s="10">
        <v>-1117220</v>
      </c>
      <c r="F180" s="10">
        <v>-1375040</v>
      </c>
      <c r="G180" s="10">
        <v>-1632860</v>
      </c>
      <c r="H180" s="10">
        <v>-1804740</v>
      </c>
    </row>
    <row r="181" spans="1:8" hidden="1" x14ac:dyDescent="0.15">
      <c r="A181" s="9" t="s">
        <v>543</v>
      </c>
      <c r="B181" s="10">
        <v>-116666.67</v>
      </c>
      <c r="C181" s="10">
        <v>-466666.68</v>
      </c>
      <c r="D181" s="10">
        <v>-816666.69</v>
      </c>
      <c r="E181" s="10">
        <v>-1166666.67</v>
      </c>
      <c r="F181" s="10">
        <v>-1516666.65</v>
      </c>
      <c r="G181" s="10">
        <v>-1866666.63</v>
      </c>
      <c r="H181" s="10">
        <v>-2099999.9500000002</v>
      </c>
    </row>
    <row r="182" spans="1:8" hidden="1" x14ac:dyDescent="0.15">
      <c r="A182" s="9" t="s">
        <v>542</v>
      </c>
      <c r="B182" s="10">
        <v>0</v>
      </c>
      <c r="C182" s="10">
        <v>0</v>
      </c>
      <c r="D182" s="10">
        <v>-231250</v>
      </c>
      <c r="E182" s="10">
        <v>-462500</v>
      </c>
      <c r="F182" s="10">
        <v>-693749.99</v>
      </c>
      <c r="G182" s="10">
        <v>-924999.98</v>
      </c>
      <c r="H182" s="10">
        <v>-1079166.6399999999</v>
      </c>
    </row>
    <row r="183" spans="1:8" hidden="1" x14ac:dyDescent="0.15">
      <c r="A183" s="9" t="s">
        <v>541</v>
      </c>
      <c r="B183" s="10">
        <v>40000</v>
      </c>
      <c r="C183" s="10">
        <v>40000</v>
      </c>
      <c r="D183" s="10">
        <v>40000</v>
      </c>
      <c r="E183" s="10">
        <v>40000</v>
      </c>
      <c r="F183" s="10">
        <v>40000</v>
      </c>
      <c r="G183" s="10">
        <v>40000</v>
      </c>
      <c r="H183" s="10">
        <v>40000</v>
      </c>
    </row>
    <row r="184" spans="1:8" hidden="1" x14ac:dyDescent="0.15">
      <c r="A184" s="19" t="s">
        <v>540</v>
      </c>
      <c r="B184" s="16">
        <f t="shared" ref="B184:H184" si="12">SUM(B170:B183)</f>
        <v>12401427.109999999</v>
      </c>
      <c r="C184" s="16">
        <f t="shared" si="12"/>
        <v>11768644.220000001</v>
      </c>
      <c r="D184" s="16">
        <f t="shared" si="12"/>
        <v>14604611.33</v>
      </c>
      <c r="E184" s="16">
        <f t="shared" si="12"/>
        <v>13740450.59</v>
      </c>
      <c r="F184" s="16">
        <f t="shared" si="12"/>
        <v>21976417.740000002</v>
      </c>
      <c r="G184" s="16">
        <f t="shared" si="12"/>
        <v>21356134.890000001</v>
      </c>
      <c r="H184" s="16">
        <f t="shared" si="12"/>
        <v>20342612.989999998</v>
      </c>
    </row>
    <row r="185" spans="1:8" x14ac:dyDescent="0.15">
      <c r="A185" s="8" t="s">
        <v>533</v>
      </c>
      <c r="B185" s="7">
        <v>1549413.55</v>
      </c>
      <c r="C185" s="7">
        <v>1549413.55</v>
      </c>
      <c r="D185" s="7">
        <v>1849413.55</v>
      </c>
      <c r="E185" s="7">
        <v>1849413.55</v>
      </c>
      <c r="F185" s="7">
        <v>7225373.0999999996</v>
      </c>
      <c r="G185" s="7">
        <v>7325373.0999999996</v>
      </c>
      <c r="H185" s="7">
        <v>7325373.0999999996</v>
      </c>
    </row>
    <row r="186" spans="1:8" hidden="1" x14ac:dyDescent="0.15">
      <c r="A186" s="9" t="s">
        <v>539</v>
      </c>
      <c r="B186" s="10">
        <v>0</v>
      </c>
      <c r="C186" s="10">
        <v>0</v>
      </c>
      <c r="D186" s="10">
        <v>0</v>
      </c>
      <c r="E186" s="10">
        <v>0</v>
      </c>
      <c r="F186" s="10">
        <v>0</v>
      </c>
      <c r="G186" s="10">
        <v>100000</v>
      </c>
      <c r="H186" s="10">
        <v>100000</v>
      </c>
    </row>
    <row r="187" spans="1:8" hidden="1" x14ac:dyDescent="0.15">
      <c r="A187" s="9" t="s">
        <v>538</v>
      </c>
      <c r="B187" s="10">
        <v>0</v>
      </c>
      <c r="C187" s="10">
        <v>0</v>
      </c>
      <c r="D187" s="10">
        <v>0</v>
      </c>
      <c r="E187" s="10">
        <v>0</v>
      </c>
      <c r="F187" s="10">
        <v>5375959.5499999998</v>
      </c>
      <c r="G187" s="10">
        <v>5375959.5499999998</v>
      </c>
      <c r="H187" s="10">
        <v>5375959.5499999998</v>
      </c>
    </row>
    <row r="188" spans="1:8" hidden="1" x14ac:dyDescent="0.15">
      <c r="A188" s="9" t="s">
        <v>537</v>
      </c>
      <c r="B188" s="10">
        <v>0</v>
      </c>
      <c r="C188" s="10">
        <v>0</v>
      </c>
      <c r="D188" s="10">
        <v>300000</v>
      </c>
      <c r="E188" s="10">
        <v>300000</v>
      </c>
      <c r="F188" s="10">
        <v>300000</v>
      </c>
      <c r="G188" s="10">
        <v>300000</v>
      </c>
      <c r="H188" s="10">
        <v>300000</v>
      </c>
    </row>
    <row r="189" spans="1:8" hidden="1" x14ac:dyDescent="0.15">
      <c r="A189" s="9" t="s">
        <v>536</v>
      </c>
      <c r="B189" s="10">
        <v>316595</v>
      </c>
      <c r="C189" s="10">
        <v>316595</v>
      </c>
      <c r="D189" s="10">
        <v>316595</v>
      </c>
      <c r="E189" s="10">
        <v>316595</v>
      </c>
      <c r="F189" s="10">
        <v>316595</v>
      </c>
      <c r="G189" s="10">
        <v>316595</v>
      </c>
      <c r="H189" s="10">
        <v>316595</v>
      </c>
    </row>
    <row r="190" spans="1:8" hidden="1" x14ac:dyDescent="0.15">
      <c r="A190" s="9" t="s">
        <v>535</v>
      </c>
      <c r="B190" s="10">
        <v>649672.55000000005</v>
      </c>
      <c r="C190" s="10">
        <v>649672.55000000005</v>
      </c>
      <c r="D190" s="10">
        <v>649672.55000000005</v>
      </c>
      <c r="E190" s="10">
        <v>649672.55000000005</v>
      </c>
      <c r="F190" s="10">
        <v>649672.55000000005</v>
      </c>
      <c r="G190" s="10">
        <v>649672.55000000005</v>
      </c>
      <c r="H190" s="10">
        <v>649672.55000000005</v>
      </c>
    </row>
    <row r="191" spans="1:8" hidden="1" x14ac:dyDescent="0.15">
      <c r="A191" s="9" t="s">
        <v>534</v>
      </c>
      <c r="B191" s="10">
        <v>583146</v>
      </c>
      <c r="C191" s="10">
        <v>583146</v>
      </c>
      <c r="D191" s="10">
        <v>583146</v>
      </c>
      <c r="E191" s="10">
        <v>583146</v>
      </c>
      <c r="F191" s="10">
        <v>583146</v>
      </c>
      <c r="G191" s="10">
        <v>583146</v>
      </c>
      <c r="H191" s="10">
        <v>583146</v>
      </c>
    </row>
    <row r="192" spans="1:8" hidden="1" x14ac:dyDescent="0.15">
      <c r="A192" s="19" t="s">
        <v>533</v>
      </c>
      <c r="B192" s="16">
        <f t="shared" ref="B192:H192" si="13">SUM(B186:B191)</f>
        <v>1549413.55</v>
      </c>
      <c r="C192" s="16">
        <f t="shared" si="13"/>
        <v>1549413.55</v>
      </c>
      <c r="D192" s="16">
        <f t="shared" si="13"/>
        <v>1849413.55</v>
      </c>
      <c r="E192" s="16">
        <f t="shared" si="13"/>
        <v>1849413.55</v>
      </c>
      <c r="F192" s="16">
        <f t="shared" si="13"/>
        <v>7225373.0999999996</v>
      </c>
      <c r="G192" s="16">
        <f t="shared" si="13"/>
        <v>7325373.0999999996</v>
      </c>
      <c r="H192" s="16">
        <f t="shared" si="13"/>
        <v>7325373.0999999996</v>
      </c>
    </row>
    <row r="193" spans="1:8" x14ac:dyDescent="0.15">
      <c r="A193" s="8" t="s">
        <v>532</v>
      </c>
      <c r="B193" s="7">
        <v>27243867.909999996</v>
      </c>
      <c r="C193" s="7">
        <v>31146430.779999997</v>
      </c>
      <c r="D193" s="7">
        <v>33203312</v>
      </c>
      <c r="E193" s="7">
        <v>38862254.780000001</v>
      </c>
      <c r="F193" s="7">
        <v>38161409.690000005</v>
      </c>
      <c r="G193" s="7">
        <v>37310469.230000004</v>
      </c>
      <c r="H193" s="7">
        <v>38340493.329999991</v>
      </c>
    </row>
    <row r="194" spans="1:8" x14ac:dyDescent="0.15">
      <c r="A194" s="9" t="s">
        <v>531</v>
      </c>
      <c r="B194" s="10">
        <v>0</v>
      </c>
      <c r="C194" s="10">
        <v>3141540.39</v>
      </c>
      <c r="D194" s="10">
        <v>3502560.15</v>
      </c>
      <c r="E194" s="10">
        <v>3867373.88</v>
      </c>
      <c r="F194" s="10">
        <v>4692423.6399999997</v>
      </c>
      <c r="G194" s="10">
        <v>5087509.7300000004</v>
      </c>
      <c r="H194" s="10">
        <v>5493102.2999999998</v>
      </c>
    </row>
    <row r="195" spans="1:8" x14ac:dyDescent="0.15">
      <c r="A195" s="9" t="s">
        <v>530</v>
      </c>
      <c r="B195" s="10">
        <v>1233638.45</v>
      </c>
      <c r="C195" s="10">
        <v>2805012.06</v>
      </c>
      <c r="D195" s="10">
        <v>2789882.21</v>
      </c>
      <c r="E195" s="10">
        <v>2483951.0499999998</v>
      </c>
      <c r="F195" s="10">
        <v>2208552.86</v>
      </c>
      <c r="G195" s="10">
        <v>2374395.98</v>
      </c>
      <c r="H195" s="10">
        <v>2843861.42</v>
      </c>
    </row>
    <row r="196" spans="1:8" x14ac:dyDescent="0.15">
      <c r="A196" s="9" t="s">
        <v>529</v>
      </c>
      <c r="B196" s="10">
        <v>0</v>
      </c>
      <c r="C196" s="10">
        <v>0</v>
      </c>
      <c r="D196" s="10">
        <v>0</v>
      </c>
      <c r="E196" s="10">
        <v>0</v>
      </c>
      <c r="F196" s="10">
        <v>6686.86</v>
      </c>
      <c r="G196" s="10">
        <v>0</v>
      </c>
      <c r="H196" s="10">
        <v>0</v>
      </c>
    </row>
    <row r="197" spans="1:8" x14ac:dyDescent="0.15">
      <c r="A197" s="9" t="s">
        <v>528</v>
      </c>
      <c r="B197" s="10">
        <v>57225</v>
      </c>
      <c r="C197" s="10">
        <v>57225</v>
      </c>
      <c r="D197" s="10">
        <v>57225</v>
      </c>
      <c r="E197" s="10">
        <v>57225</v>
      </c>
      <c r="F197" s="10">
        <v>57225</v>
      </c>
      <c r="G197" s="10">
        <v>57225</v>
      </c>
      <c r="H197" s="10">
        <v>57225</v>
      </c>
    </row>
    <row r="198" spans="1:8" x14ac:dyDescent="0.15">
      <c r="A198" s="9" t="s">
        <v>527</v>
      </c>
      <c r="B198" s="10">
        <v>-57235</v>
      </c>
      <c r="C198" s="10">
        <v>-57235</v>
      </c>
      <c r="D198" s="10">
        <v>-57235</v>
      </c>
      <c r="E198" s="10">
        <v>-57225</v>
      </c>
      <c r="F198" s="10">
        <v>-57225</v>
      </c>
      <c r="G198" s="10">
        <v>-57225</v>
      </c>
      <c r="H198" s="10">
        <v>-57225</v>
      </c>
    </row>
    <row r="199" spans="1:8" x14ac:dyDescent="0.15">
      <c r="A199" s="9" t="s">
        <v>526</v>
      </c>
      <c r="B199" s="10">
        <v>916893.63</v>
      </c>
      <c r="C199" s="10">
        <v>1103921.8400000001</v>
      </c>
      <c r="D199" s="10">
        <v>840913.83</v>
      </c>
      <c r="E199" s="10">
        <v>964709.53</v>
      </c>
      <c r="F199" s="10">
        <v>1131808.3600000001</v>
      </c>
      <c r="G199" s="10">
        <v>1277543.73</v>
      </c>
      <c r="H199" s="10">
        <v>1311977.02</v>
      </c>
    </row>
    <row r="200" spans="1:8" x14ac:dyDescent="0.15">
      <c r="A200" s="9" t="s">
        <v>525</v>
      </c>
      <c r="B200" s="10">
        <v>25066021.829999998</v>
      </c>
      <c r="C200" s="10">
        <v>24085036.829999998</v>
      </c>
      <c r="D200" s="10">
        <v>23569965.710000001</v>
      </c>
      <c r="E200" s="10">
        <v>28247625.640000001</v>
      </c>
      <c r="F200" s="10">
        <v>26386635.989999998</v>
      </c>
      <c r="G200" s="10">
        <v>24652756.890000001</v>
      </c>
      <c r="H200" s="10">
        <v>24659943.780000001</v>
      </c>
    </row>
    <row r="201" spans="1:8" x14ac:dyDescent="0.15">
      <c r="A201" s="9" t="s">
        <v>524</v>
      </c>
      <c r="B201" s="10">
        <v>447522.18</v>
      </c>
      <c r="C201" s="10">
        <v>447522.18</v>
      </c>
      <c r="D201" s="10">
        <v>447522.18</v>
      </c>
      <c r="E201" s="10">
        <v>1260712.76</v>
      </c>
      <c r="F201" s="10">
        <v>1698153.59</v>
      </c>
      <c r="G201" s="10">
        <v>1890155.51</v>
      </c>
      <c r="H201" s="10">
        <v>2032972.33</v>
      </c>
    </row>
    <row r="202" spans="1:8" x14ac:dyDescent="0.15">
      <c r="A202" s="9" t="s">
        <v>523</v>
      </c>
      <c r="B202" s="10">
        <v>-420198.18</v>
      </c>
      <c r="C202" s="10">
        <v>-436592.52</v>
      </c>
      <c r="D202" s="10">
        <v>-447522.08</v>
      </c>
      <c r="E202" s="10">
        <v>-462118.08</v>
      </c>
      <c r="F202" s="10">
        <v>-462851.61</v>
      </c>
      <c r="G202" s="10">
        <v>-471892.61</v>
      </c>
      <c r="H202" s="10">
        <v>-501363.52</v>
      </c>
    </row>
    <row r="203" spans="1:8" x14ac:dyDescent="0.15">
      <c r="A203" s="9" t="s">
        <v>522</v>
      </c>
      <c r="B203" s="10">
        <v>0</v>
      </c>
      <c r="C203" s="10">
        <v>0</v>
      </c>
      <c r="D203" s="10">
        <v>2500000</v>
      </c>
      <c r="E203" s="10">
        <v>2500000</v>
      </c>
      <c r="F203" s="10">
        <v>2500000</v>
      </c>
      <c r="G203" s="10">
        <v>2500000</v>
      </c>
      <c r="H203" s="10">
        <v>2500000</v>
      </c>
    </row>
    <row r="204" spans="1:8" x14ac:dyDescent="0.15">
      <c r="A204" s="22" t="s">
        <v>521</v>
      </c>
      <c r="B204" s="21">
        <f t="shared" ref="B204:H204" si="14">SUM(B194:B203)</f>
        <v>27243867.909999996</v>
      </c>
      <c r="C204" s="21">
        <f t="shared" si="14"/>
        <v>31146430.779999997</v>
      </c>
      <c r="D204" s="21">
        <f t="shared" si="14"/>
        <v>33203312</v>
      </c>
      <c r="E204" s="21">
        <f t="shared" si="14"/>
        <v>38862254.780000001</v>
      </c>
      <c r="F204" s="21">
        <f t="shared" si="14"/>
        <v>38161409.690000005</v>
      </c>
      <c r="G204" s="21">
        <f t="shared" si="14"/>
        <v>37310469.230000004</v>
      </c>
      <c r="H204" s="21">
        <f t="shared" si="14"/>
        <v>38340493.329999991</v>
      </c>
    </row>
    <row r="205" spans="1:8" x14ac:dyDescent="0.15">
      <c r="A205" s="23" t="s">
        <v>520</v>
      </c>
      <c r="B205" s="16">
        <f t="shared" ref="B205:H205" si="15">B111+B114+B117+B134+B137+B146+B168+B184+B192+B204</f>
        <v>537524843.00000012</v>
      </c>
      <c r="C205" s="16">
        <f t="shared" si="15"/>
        <v>565611567.4000001</v>
      </c>
      <c r="D205" s="16">
        <f t="shared" si="15"/>
        <v>570914973.50999999</v>
      </c>
      <c r="E205" s="16">
        <f t="shared" si="15"/>
        <v>586000251.39999998</v>
      </c>
      <c r="F205" s="16">
        <f t="shared" si="15"/>
        <v>585680242.30000007</v>
      </c>
      <c r="G205" s="16">
        <f t="shared" si="15"/>
        <v>636141202.43000007</v>
      </c>
      <c r="H205" s="16">
        <f t="shared" si="15"/>
        <v>627045040.70000017</v>
      </c>
    </row>
    <row r="206" spans="1:8" x14ac:dyDescent="0.15">
      <c r="A206" s="6" t="s">
        <v>519</v>
      </c>
      <c r="B206" s="7"/>
      <c r="C206" s="7"/>
      <c r="D206" s="7"/>
      <c r="E206" s="7"/>
      <c r="F206" s="7"/>
      <c r="G206" s="7"/>
      <c r="H206" s="7"/>
    </row>
    <row r="207" spans="1:8" x14ac:dyDescent="0.15">
      <c r="A207" s="8" t="s">
        <v>402</v>
      </c>
      <c r="B207" s="7"/>
      <c r="C207" s="7"/>
      <c r="D207" s="7"/>
      <c r="E207" s="7"/>
      <c r="F207" s="7"/>
      <c r="G207" s="7"/>
      <c r="H207" s="7"/>
    </row>
    <row r="208" spans="1:8" x14ac:dyDescent="0.15">
      <c r="A208" s="14" t="s">
        <v>518</v>
      </c>
      <c r="B208" s="7"/>
      <c r="C208" s="7"/>
      <c r="D208" s="7"/>
      <c r="E208" s="7"/>
      <c r="F208" s="7"/>
      <c r="G208" s="7"/>
      <c r="H208" s="7"/>
    </row>
    <row r="209" spans="1:8" x14ac:dyDescent="0.15">
      <c r="A209" s="24" t="s">
        <v>517</v>
      </c>
      <c r="B209" s="7">
        <v>1143582.02</v>
      </c>
      <c r="C209" s="7">
        <v>1310300.47</v>
      </c>
      <c r="D209" s="7">
        <v>1024020.73</v>
      </c>
      <c r="E209" s="7">
        <v>4723103.67</v>
      </c>
      <c r="F209" s="7">
        <v>5587920.9100000001</v>
      </c>
      <c r="G209" s="7">
        <v>566220.51</v>
      </c>
      <c r="H209" s="7">
        <v>4242030.49</v>
      </c>
    </row>
    <row r="210" spans="1:8" hidden="1" x14ac:dyDescent="0.15">
      <c r="A210" s="25" t="s">
        <v>516</v>
      </c>
      <c r="B210" s="10">
        <v>1143582.02</v>
      </c>
      <c r="C210" s="10">
        <v>1310300.47</v>
      </c>
      <c r="D210" s="10">
        <v>1024020.73</v>
      </c>
      <c r="E210" s="10">
        <v>4723103.67</v>
      </c>
      <c r="F210" s="10">
        <v>5587920.9100000001</v>
      </c>
      <c r="G210" s="10">
        <v>566220.51</v>
      </c>
      <c r="H210" s="10">
        <v>4242030.49</v>
      </c>
    </row>
    <row r="211" spans="1:8" hidden="1" x14ac:dyDescent="0.15">
      <c r="A211" s="26" t="s">
        <v>515</v>
      </c>
      <c r="B211" s="21">
        <f t="shared" ref="B211:H211" si="16">SUM(B210)</f>
        <v>1143582.02</v>
      </c>
      <c r="C211" s="21">
        <f t="shared" si="16"/>
        <v>1310300.47</v>
      </c>
      <c r="D211" s="21">
        <f t="shared" si="16"/>
        <v>1024020.73</v>
      </c>
      <c r="E211" s="21">
        <f t="shared" si="16"/>
        <v>4723103.67</v>
      </c>
      <c r="F211" s="21">
        <f t="shared" si="16"/>
        <v>5587920.9100000001</v>
      </c>
      <c r="G211" s="21">
        <f t="shared" si="16"/>
        <v>566220.51</v>
      </c>
      <c r="H211" s="21">
        <f t="shared" si="16"/>
        <v>4242030.49</v>
      </c>
    </row>
    <row r="212" spans="1:8" x14ac:dyDescent="0.15">
      <c r="A212" s="24" t="s">
        <v>453</v>
      </c>
      <c r="B212" s="7">
        <v>21444530.959999993</v>
      </c>
      <c r="C212" s="7">
        <v>20538196.820000004</v>
      </c>
      <c r="D212" s="7">
        <v>25829759.120000005</v>
      </c>
      <c r="E212" s="7">
        <v>21634947.059999999</v>
      </c>
      <c r="F212" s="7">
        <v>25129729.699999999</v>
      </c>
      <c r="G212" s="7">
        <v>32016993.930000003</v>
      </c>
      <c r="H212" s="7">
        <v>19689283.029999997</v>
      </c>
    </row>
    <row r="213" spans="1:8" x14ac:dyDescent="0.15">
      <c r="A213" s="25" t="s">
        <v>514</v>
      </c>
      <c r="B213" s="10">
        <v>222873.42</v>
      </c>
      <c r="C213" s="10">
        <v>203898.83</v>
      </c>
      <c r="D213" s="10">
        <v>249498.83</v>
      </c>
      <c r="E213" s="10">
        <v>317617.28000000003</v>
      </c>
      <c r="F213" s="10">
        <v>341689.14</v>
      </c>
      <c r="G213" s="10">
        <v>369289.14</v>
      </c>
      <c r="H213" s="10">
        <v>333793.8</v>
      </c>
    </row>
    <row r="214" spans="1:8" x14ac:dyDescent="0.15">
      <c r="A214" s="25" t="s">
        <v>513</v>
      </c>
      <c r="B214" s="10">
        <v>0</v>
      </c>
      <c r="C214" s="10">
        <v>0</v>
      </c>
      <c r="D214" s="10">
        <v>0</v>
      </c>
      <c r="E214" s="10">
        <v>0</v>
      </c>
      <c r="F214" s="10">
        <v>0</v>
      </c>
      <c r="G214" s="10">
        <v>0</v>
      </c>
      <c r="H214" s="10">
        <v>-24.01</v>
      </c>
    </row>
    <row r="215" spans="1:8" x14ac:dyDescent="0.15">
      <c r="A215" s="25" t="s">
        <v>512</v>
      </c>
      <c r="B215" s="10">
        <v>0</v>
      </c>
      <c r="C215" s="10">
        <v>0</v>
      </c>
      <c r="D215" s="10">
        <v>0</v>
      </c>
      <c r="E215" s="10">
        <v>0</v>
      </c>
      <c r="F215" s="10">
        <v>116066.75</v>
      </c>
      <c r="G215" s="10">
        <v>100054.87</v>
      </c>
      <c r="H215" s="10">
        <v>0</v>
      </c>
    </row>
    <row r="216" spans="1:8" x14ac:dyDescent="0.15">
      <c r="A216" s="25" t="s">
        <v>511</v>
      </c>
      <c r="B216" s="10">
        <v>685312.6</v>
      </c>
      <c r="C216" s="10">
        <v>1799574.01</v>
      </c>
      <c r="D216" s="10">
        <v>868331.3</v>
      </c>
      <c r="E216" s="10">
        <v>1014452.05</v>
      </c>
      <c r="F216" s="10">
        <v>668735.46</v>
      </c>
      <c r="G216" s="10">
        <v>942155.74</v>
      </c>
      <c r="H216" s="10">
        <v>984035.49</v>
      </c>
    </row>
    <row r="217" spans="1:8" x14ac:dyDescent="0.15">
      <c r="A217" s="25" t="s">
        <v>510</v>
      </c>
      <c r="B217" s="10">
        <v>173758.05</v>
      </c>
      <c r="C217" s="10">
        <v>268496.59000000003</v>
      </c>
      <c r="D217" s="10">
        <v>269206.78000000003</v>
      </c>
      <c r="E217" s="10">
        <v>213677.33</v>
      </c>
      <c r="F217" s="10">
        <v>282488.34999999998</v>
      </c>
      <c r="G217" s="10">
        <v>473431.36</v>
      </c>
      <c r="H217" s="10">
        <v>436941.26</v>
      </c>
    </row>
    <row r="218" spans="1:8" x14ac:dyDescent="0.15">
      <c r="A218" s="25" t="s">
        <v>509</v>
      </c>
      <c r="B218" s="10">
        <v>1771532.37</v>
      </c>
      <c r="C218" s="10">
        <v>1949565.2</v>
      </c>
      <c r="D218" s="10">
        <v>1852047.69</v>
      </c>
      <c r="E218" s="10">
        <v>1549309.01</v>
      </c>
      <c r="F218" s="10">
        <v>1648757.41</v>
      </c>
      <c r="G218" s="10">
        <v>2151683.6</v>
      </c>
      <c r="H218" s="10">
        <v>-0.13</v>
      </c>
    </row>
    <row r="219" spans="1:8" x14ac:dyDescent="0.15">
      <c r="A219" s="25" t="s">
        <v>508</v>
      </c>
      <c r="B219" s="10">
        <v>1067658.2</v>
      </c>
      <c r="C219" s="10">
        <v>748758.85</v>
      </c>
      <c r="D219" s="10">
        <v>849848.52</v>
      </c>
      <c r="E219" s="10">
        <v>829831.6</v>
      </c>
      <c r="F219" s="10">
        <v>1590030.88</v>
      </c>
      <c r="G219" s="10">
        <v>1166290.8700000001</v>
      </c>
      <c r="H219" s="10">
        <v>217406.59</v>
      </c>
    </row>
    <row r="220" spans="1:8" x14ac:dyDescent="0.15">
      <c r="A220" s="25" t="s">
        <v>507</v>
      </c>
      <c r="B220" s="10">
        <v>807307.57</v>
      </c>
      <c r="C220" s="10">
        <v>946154.34</v>
      </c>
      <c r="D220" s="10">
        <v>306696.73</v>
      </c>
      <c r="E220" s="10">
        <v>370805.91</v>
      </c>
      <c r="F220" s="10">
        <v>577792.56000000006</v>
      </c>
      <c r="G220" s="10">
        <v>500427.21</v>
      </c>
      <c r="H220" s="10">
        <v>1083247.33</v>
      </c>
    </row>
    <row r="221" spans="1:8" x14ac:dyDescent="0.15">
      <c r="A221" s="25" t="s">
        <v>506</v>
      </c>
      <c r="B221" s="10">
        <v>2967951.46</v>
      </c>
      <c r="C221" s="10">
        <v>3292538.33</v>
      </c>
      <c r="D221" s="10">
        <v>3440380.07</v>
      </c>
      <c r="E221" s="10">
        <v>3497567.4</v>
      </c>
      <c r="F221" s="10">
        <v>3582914.5</v>
      </c>
      <c r="G221" s="10">
        <v>3705069.74</v>
      </c>
      <c r="H221" s="10">
        <v>2545106.1</v>
      </c>
    </row>
    <row r="222" spans="1:8" x14ac:dyDescent="0.15">
      <c r="A222" s="25" t="s">
        <v>505</v>
      </c>
      <c r="B222" s="10">
        <v>77791.75</v>
      </c>
      <c r="C222" s="10">
        <v>113892.44</v>
      </c>
      <c r="D222" s="10">
        <v>136720.1</v>
      </c>
      <c r="E222" s="10">
        <v>125300.59</v>
      </c>
      <c r="F222" s="10">
        <v>101551.86</v>
      </c>
      <c r="G222" s="10">
        <v>153695.85999999999</v>
      </c>
      <c r="H222" s="10">
        <v>162270.91</v>
      </c>
    </row>
    <row r="223" spans="1:8" x14ac:dyDescent="0.15">
      <c r="A223" s="25" t="s">
        <v>504</v>
      </c>
      <c r="B223" s="10">
        <v>96.4</v>
      </c>
      <c r="C223" s="10">
        <v>166.4</v>
      </c>
      <c r="D223" s="10">
        <v>653.79999999999995</v>
      </c>
      <c r="E223" s="10">
        <v>169.8</v>
      </c>
      <c r="F223" s="10">
        <v>-1318.2</v>
      </c>
      <c r="G223" s="10">
        <v>-483.2</v>
      </c>
      <c r="H223" s="10">
        <v>-611.20000000000005</v>
      </c>
    </row>
    <row r="224" spans="1:8" x14ac:dyDescent="0.15">
      <c r="A224" s="25" t="s">
        <v>503</v>
      </c>
      <c r="B224" s="10">
        <v>276008.52</v>
      </c>
      <c r="C224" s="10">
        <v>304420.52</v>
      </c>
      <c r="D224" s="10">
        <v>351315.21</v>
      </c>
      <c r="E224" s="10">
        <v>286697.51</v>
      </c>
      <c r="F224" s="10">
        <v>420661.47</v>
      </c>
      <c r="G224" s="10">
        <v>484290.17</v>
      </c>
      <c r="H224" s="10">
        <v>47880.21</v>
      </c>
    </row>
    <row r="225" spans="1:8" x14ac:dyDescent="0.15">
      <c r="A225" s="25" t="s">
        <v>502</v>
      </c>
      <c r="B225" s="10">
        <v>197396.56</v>
      </c>
      <c r="C225" s="10">
        <v>265894.53000000003</v>
      </c>
      <c r="D225" s="10">
        <v>320795.75</v>
      </c>
      <c r="E225" s="10">
        <v>271957.2</v>
      </c>
      <c r="F225" s="10">
        <v>247296.87</v>
      </c>
      <c r="G225" s="10">
        <v>289128.03000000003</v>
      </c>
      <c r="H225" s="10">
        <v>324818.93</v>
      </c>
    </row>
    <row r="226" spans="1:8" x14ac:dyDescent="0.15">
      <c r="A226" s="25" t="s">
        <v>501</v>
      </c>
      <c r="B226" s="10">
        <v>2313.0500000000002</v>
      </c>
      <c r="C226" s="10">
        <v>627.89</v>
      </c>
      <c r="D226" s="10">
        <v>1186.6099999999999</v>
      </c>
      <c r="E226" s="10">
        <v>1795.06</v>
      </c>
      <c r="F226" s="10">
        <v>2276.9499999999998</v>
      </c>
      <c r="G226" s="10">
        <v>478.47</v>
      </c>
      <c r="H226" s="10">
        <v>815.9</v>
      </c>
    </row>
    <row r="227" spans="1:8" x14ac:dyDescent="0.15">
      <c r="A227" s="25" t="s">
        <v>500</v>
      </c>
      <c r="B227" s="10">
        <v>43756.639999999999</v>
      </c>
      <c r="C227" s="10">
        <v>47007.46</v>
      </c>
      <c r="D227" s="10">
        <v>51842.96</v>
      </c>
      <c r="E227" s="10">
        <v>54937.03</v>
      </c>
      <c r="F227" s="10">
        <v>49969.24</v>
      </c>
      <c r="G227" s="10">
        <v>54282.79</v>
      </c>
      <c r="H227" s="10">
        <v>75924.639999999999</v>
      </c>
    </row>
    <row r="228" spans="1:8" x14ac:dyDescent="0.15">
      <c r="A228" s="25" t="s">
        <v>499</v>
      </c>
      <c r="B228" s="10">
        <v>17571.8</v>
      </c>
      <c r="C228" s="10">
        <v>17218.72</v>
      </c>
      <c r="D228" s="10">
        <v>17602.21</v>
      </c>
      <c r="E228" s="10">
        <v>19119.349999999999</v>
      </c>
      <c r="F228" s="10">
        <v>17749.45</v>
      </c>
      <c r="G228" s="10">
        <v>18159.32</v>
      </c>
      <c r="H228" s="10">
        <v>12779.65</v>
      </c>
    </row>
    <row r="229" spans="1:8" x14ac:dyDescent="0.15">
      <c r="A229" s="25" t="s">
        <v>498</v>
      </c>
      <c r="B229" s="10">
        <v>19761.759999999998</v>
      </c>
      <c r="C229" s="10">
        <v>19939.650000000001</v>
      </c>
      <c r="D229" s="10">
        <v>19434.43</v>
      </c>
      <c r="E229" s="10">
        <v>22361.21</v>
      </c>
      <c r="F229" s="10">
        <v>21023.84</v>
      </c>
      <c r="G229" s="10">
        <v>19756.759999999998</v>
      </c>
      <c r="H229" s="10">
        <v>15274.86</v>
      </c>
    </row>
    <row r="230" spans="1:8" x14ac:dyDescent="0.15">
      <c r="A230" s="25" t="s">
        <v>497</v>
      </c>
      <c r="B230" s="10">
        <v>137056.67000000001</v>
      </c>
      <c r="C230" s="10">
        <v>162456.63</v>
      </c>
      <c r="D230" s="10">
        <v>160144.98000000001</v>
      </c>
      <c r="E230" s="10">
        <v>146612.01999999999</v>
      </c>
      <c r="F230" s="10">
        <v>69302.009999999995</v>
      </c>
      <c r="G230" s="10">
        <v>72505.78</v>
      </c>
      <c r="H230" s="10">
        <v>2487.36</v>
      </c>
    </row>
    <row r="231" spans="1:8" x14ac:dyDescent="0.15">
      <c r="A231" s="25" t="s">
        <v>496</v>
      </c>
      <c r="B231" s="10">
        <v>24934.47</v>
      </c>
      <c r="C231" s="10">
        <v>6678.42</v>
      </c>
      <c r="D231" s="10">
        <v>12900.81</v>
      </c>
      <c r="E231" s="10">
        <v>20305.29</v>
      </c>
      <c r="F231" s="10">
        <v>27935.81</v>
      </c>
      <c r="G231" s="10">
        <v>3183.45</v>
      </c>
      <c r="H231" s="10">
        <v>0</v>
      </c>
    </row>
    <row r="232" spans="1:8" x14ac:dyDescent="0.15">
      <c r="A232" s="25" t="s">
        <v>495</v>
      </c>
      <c r="B232" s="10">
        <v>38301.94</v>
      </c>
      <c r="C232" s="10">
        <v>10263.120000000001</v>
      </c>
      <c r="D232" s="10">
        <v>19825.419999999998</v>
      </c>
      <c r="E232" s="10">
        <v>31319.439999999999</v>
      </c>
      <c r="F232" s="10">
        <v>40282.660000000003</v>
      </c>
      <c r="G232" s="10">
        <v>6996.36</v>
      </c>
      <c r="H232" s="10">
        <v>16812.45</v>
      </c>
    </row>
    <row r="233" spans="1:8" x14ac:dyDescent="0.15">
      <c r="A233" s="25" t="s">
        <v>494</v>
      </c>
      <c r="B233" s="10">
        <v>59102.35</v>
      </c>
      <c r="C233" s="10">
        <v>65505.25</v>
      </c>
      <c r="D233" s="10">
        <v>68894.759999999995</v>
      </c>
      <c r="E233" s="10">
        <v>73474.179999999993</v>
      </c>
      <c r="F233" s="10">
        <v>84617.12</v>
      </c>
      <c r="G233" s="10">
        <v>0</v>
      </c>
      <c r="H233" s="10">
        <v>0</v>
      </c>
    </row>
    <row r="234" spans="1:8" x14ac:dyDescent="0.15">
      <c r="A234" s="25" t="s">
        <v>493</v>
      </c>
      <c r="B234" s="10">
        <v>0</v>
      </c>
      <c r="C234" s="10">
        <v>0</v>
      </c>
      <c r="D234" s="10">
        <v>0</v>
      </c>
      <c r="E234" s="10">
        <v>0</v>
      </c>
      <c r="F234" s="10">
        <v>0</v>
      </c>
      <c r="G234" s="10">
        <v>6760025.3300000001</v>
      </c>
      <c r="H234" s="10">
        <v>6780707.2000000002</v>
      </c>
    </row>
    <row r="235" spans="1:8" x14ac:dyDescent="0.15">
      <c r="A235" s="25" t="s">
        <v>492</v>
      </c>
      <c r="B235" s="10">
        <v>32715.62</v>
      </c>
      <c r="C235" s="10">
        <v>6154.94</v>
      </c>
      <c r="D235" s="10">
        <v>10262.219999999999</v>
      </c>
      <c r="E235" s="10">
        <v>6482</v>
      </c>
      <c r="F235" s="10">
        <v>21582.89</v>
      </c>
      <c r="G235" s="10">
        <v>27610.55</v>
      </c>
      <c r="H235" s="10">
        <v>0</v>
      </c>
    </row>
    <row r="236" spans="1:8" x14ac:dyDescent="0.15">
      <c r="A236" s="25" t="s">
        <v>491</v>
      </c>
      <c r="B236" s="10">
        <v>201902.43</v>
      </c>
      <c r="C236" s="10">
        <v>77581.509999999995</v>
      </c>
      <c r="D236" s="10">
        <v>202535.41</v>
      </c>
      <c r="E236" s="10">
        <v>176067.56</v>
      </c>
      <c r="F236" s="10">
        <v>170221.66</v>
      </c>
      <c r="G236" s="10">
        <v>127123.23</v>
      </c>
      <c r="H236" s="10">
        <v>34993.449999999997</v>
      </c>
    </row>
    <row r="237" spans="1:8" x14ac:dyDescent="0.15">
      <c r="A237" s="25" t="s">
        <v>490</v>
      </c>
      <c r="B237" s="10">
        <v>394221.11</v>
      </c>
      <c r="C237" s="10">
        <v>500338.74</v>
      </c>
      <c r="D237" s="10">
        <v>538200.31999999995</v>
      </c>
      <c r="E237" s="10">
        <v>519586.39</v>
      </c>
      <c r="F237" s="10">
        <v>764814.87</v>
      </c>
      <c r="G237" s="10">
        <v>396791.93</v>
      </c>
      <c r="H237" s="10">
        <v>-7.0000000000000007E-2</v>
      </c>
    </row>
    <row r="238" spans="1:8" x14ac:dyDescent="0.15">
      <c r="A238" s="25" t="s">
        <v>489</v>
      </c>
      <c r="B238" s="10">
        <v>145514.16</v>
      </c>
      <c r="C238" s="10">
        <v>236420.71</v>
      </c>
      <c r="D238" s="10">
        <v>258113.13</v>
      </c>
      <c r="E238" s="10">
        <v>231593.47</v>
      </c>
      <c r="F238" s="10">
        <v>223197.4</v>
      </c>
      <c r="G238" s="10">
        <v>223227.47</v>
      </c>
      <c r="H238" s="10">
        <v>5582.71</v>
      </c>
    </row>
    <row r="239" spans="1:8" x14ac:dyDescent="0.15">
      <c r="A239" s="25" t="s">
        <v>488</v>
      </c>
      <c r="B239" s="10">
        <v>300732.01</v>
      </c>
      <c r="C239" s="10">
        <v>418434.56</v>
      </c>
      <c r="D239" s="10">
        <v>266586.02</v>
      </c>
      <c r="E239" s="10">
        <v>348838.03</v>
      </c>
      <c r="F239" s="10">
        <v>296464.93</v>
      </c>
      <c r="G239" s="10">
        <v>390917.03</v>
      </c>
      <c r="H239" s="10">
        <v>9165</v>
      </c>
    </row>
    <row r="240" spans="1:8" x14ac:dyDescent="0.15">
      <c r="A240" s="25" t="s">
        <v>487</v>
      </c>
      <c r="B240" s="10">
        <v>122339.77</v>
      </c>
      <c r="C240" s="10">
        <v>254669.08</v>
      </c>
      <c r="D240" s="10">
        <v>189133.21</v>
      </c>
      <c r="E240" s="10">
        <v>230954.64</v>
      </c>
      <c r="F240" s="10">
        <v>311381.56</v>
      </c>
      <c r="G240" s="10">
        <v>355040.17</v>
      </c>
      <c r="H240" s="10">
        <v>-0.23</v>
      </c>
    </row>
    <row r="241" spans="1:8" x14ac:dyDescent="0.15">
      <c r="A241" s="25" t="s">
        <v>486</v>
      </c>
      <c r="B241" s="10">
        <v>734255.45</v>
      </c>
      <c r="C241" s="10">
        <v>734255.45</v>
      </c>
      <c r="D241" s="10">
        <v>734255.45</v>
      </c>
      <c r="E241" s="10">
        <v>734255.45</v>
      </c>
      <c r="F241" s="10">
        <v>734255.45</v>
      </c>
      <c r="G241" s="10">
        <v>0</v>
      </c>
      <c r="H241" s="10">
        <v>0</v>
      </c>
    </row>
    <row r="242" spans="1:8" x14ac:dyDescent="0.15">
      <c r="A242" s="25" t="s">
        <v>485</v>
      </c>
      <c r="B242" s="10">
        <v>34000</v>
      </c>
      <c r="C242" s="10">
        <v>34000</v>
      </c>
      <c r="D242" s="10">
        <v>34000</v>
      </c>
      <c r="E242" s="10">
        <v>34000</v>
      </c>
      <c r="F242" s="10">
        <v>34000</v>
      </c>
      <c r="G242" s="10">
        <v>34000</v>
      </c>
      <c r="H242" s="10">
        <v>34000</v>
      </c>
    </row>
    <row r="243" spans="1:8" x14ac:dyDescent="0.15">
      <c r="A243" s="25" t="s">
        <v>484</v>
      </c>
      <c r="B243" s="10">
        <v>102480.34</v>
      </c>
      <c r="C243" s="10">
        <v>0</v>
      </c>
      <c r="D243" s="10">
        <v>0</v>
      </c>
      <c r="E243" s="10">
        <v>0</v>
      </c>
      <c r="F243" s="10">
        <v>0</v>
      </c>
      <c r="G243" s="10">
        <v>0</v>
      </c>
      <c r="H243" s="10">
        <v>0</v>
      </c>
    </row>
    <row r="244" spans="1:8" x14ac:dyDescent="0.15">
      <c r="A244" s="25" t="s">
        <v>483</v>
      </c>
      <c r="B244" s="10">
        <v>-0.01</v>
      </c>
      <c r="C244" s="10">
        <v>-0.01</v>
      </c>
      <c r="D244" s="10">
        <v>-0.01</v>
      </c>
      <c r="E244" s="10">
        <v>-0.02</v>
      </c>
      <c r="F244" s="10">
        <v>0</v>
      </c>
      <c r="G244" s="10">
        <v>0.01</v>
      </c>
      <c r="H244" s="10">
        <v>-20402.759999999998</v>
      </c>
    </row>
    <row r="245" spans="1:8" x14ac:dyDescent="0.15">
      <c r="A245" s="25" t="s">
        <v>482</v>
      </c>
      <c r="B245" s="10">
        <v>92669.74</v>
      </c>
      <c r="C245" s="10">
        <v>370678.96</v>
      </c>
      <c r="D245" s="10">
        <v>1100266.26</v>
      </c>
      <c r="E245" s="10">
        <v>1743237.51</v>
      </c>
      <c r="F245" s="10">
        <v>4725599.91</v>
      </c>
      <c r="G245" s="10">
        <v>3314571.16</v>
      </c>
      <c r="H245" s="10">
        <v>2343218.66</v>
      </c>
    </row>
    <row r="246" spans="1:8" x14ac:dyDescent="0.15">
      <c r="A246" s="25" t="s">
        <v>481</v>
      </c>
      <c r="B246" s="10">
        <v>0</v>
      </c>
      <c r="C246" s="10">
        <v>0</v>
      </c>
      <c r="D246" s="10">
        <v>32.85</v>
      </c>
      <c r="E246" s="10">
        <v>31.05</v>
      </c>
      <c r="F246" s="10">
        <v>32.4</v>
      </c>
      <c r="G246" s="10">
        <v>846.26</v>
      </c>
      <c r="H246" s="10">
        <v>1648.66</v>
      </c>
    </row>
    <row r="247" spans="1:8" x14ac:dyDescent="0.15">
      <c r="A247" s="25" t="s">
        <v>480</v>
      </c>
      <c r="B247" s="10">
        <v>0</v>
      </c>
      <c r="C247" s="10">
        <v>0</v>
      </c>
      <c r="D247" s="10">
        <v>2264.33</v>
      </c>
      <c r="E247" s="10">
        <v>6678.76</v>
      </c>
      <c r="F247" s="10">
        <v>48017.09</v>
      </c>
      <c r="G247" s="10">
        <v>105486.25</v>
      </c>
      <c r="H247" s="10">
        <v>4315.93</v>
      </c>
    </row>
    <row r="248" spans="1:8" x14ac:dyDescent="0.15">
      <c r="A248" s="25" t="s">
        <v>479</v>
      </c>
      <c r="B248" s="10">
        <v>0</v>
      </c>
      <c r="C248" s="10">
        <v>0</v>
      </c>
      <c r="D248" s="10">
        <v>32.85</v>
      </c>
      <c r="E248" s="10">
        <v>31.05</v>
      </c>
      <c r="F248" s="10">
        <v>32.4</v>
      </c>
      <c r="G248" s="10">
        <v>846.26</v>
      </c>
      <c r="H248" s="10">
        <v>1648.63</v>
      </c>
    </row>
    <row r="249" spans="1:8" x14ac:dyDescent="0.15">
      <c r="A249" s="25" t="s">
        <v>478</v>
      </c>
      <c r="B249" s="10">
        <v>0</v>
      </c>
      <c r="C249" s="10">
        <v>0</v>
      </c>
      <c r="D249" s="10">
        <v>0</v>
      </c>
      <c r="E249" s="10">
        <v>0</v>
      </c>
      <c r="F249" s="10">
        <v>0</v>
      </c>
      <c r="G249" s="10">
        <v>0</v>
      </c>
      <c r="H249" s="10">
        <v>-0.01</v>
      </c>
    </row>
    <row r="250" spans="1:8" x14ac:dyDescent="0.15">
      <c r="A250" s="25" t="s">
        <v>477</v>
      </c>
      <c r="B250" s="10">
        <v>0</v>
      </c>
      <c r="C250" s="10">
        <v>0</v>
      </c>
      <c r="D250" s="10">
        <v>699.12</v>
      </c>
      <c r="E250" s="10">
        <v>1216.53</v>
      </c>
      <c r="F250" s="10">
        <v>1214.47</v>
      </c>
      <c r="G250" s="10">
        <v>968.36</v>
      </c>
      <c r="H250" s="10">
        <v>2103.98</v>
      </c>
    </row>
    <row r="251" spans="1:8" x14ac:dyDescent="0.15">
      <c r="A251" s="25" t="s">
        <v>476</v>
      </c>
      <c r="B251" s="10">
        <v>0</v>
      </c>
      <c r="C251" s="10">
        <v>0</v>
      </c>
      <c r="D251" s="10">
        <v>1264.8900000000001</v>
      </c>
      <c r="E251" s="10">
        <v>4322.6400000000003</v>
      </c>
      <c r="F251" s="10">
        <v>29130.36</v>
      </c>
      <c r="G251" s="10">
        <v>63995</v>
      </c>
      <c r="H251" s="10">
        <v>2670.01</v>
      </c>
    </row>
    <row r="252" spans="1:8" x14ac:dyDescent="0.15">
      <c r="A252" s="25" t="s">
        <v>475</v>
      </c>
      <c r="B252" s="10">
        <v>0</v>
      </c>
      <c r="C252" s="10">
        <v>0</v>
      </c>
      <c r="D252" s="10">
        <v>1272.42</v>
      </c>
      <c r="E252" s="10">
        <v>1700.2</v>
      </c>
      <c r="F252" s="10">
        <v>1263.28</v>
      </c>
      <c r="G252" s="10">
        <v>2994.85</v>
      </c>
      <c r="H252" s="10">
        <v>6598.51</v>
      </c>
    </row>
    <row r="253" spans="1:8" x14ac:dyDescent="0.15">
      <c r="A253" s="25" t="s">
        <v>474</v>
      </c>
      <c r="B253" s="10">
        <v>0</v>
      </c>
      <c r="C253" s="10">
        <v>0</v>
      </c>
      <c r="D253" s="10">
        <v>7301.28</v>
      </c>
      <c r="E253" s="10">
        <v>9947.7000000000007</v>
      </c>
      <c r="F253" s="10">
        <v>10670.46</v>
      </c>
      <c r="G253" s="10">
        <v>23289.52</v>
      </c>
      <c r="H253" s="10">
        <v>29459.65</v>
      </c>
    </row>
    <row r="254" spans="1:8" x14ac:dyDescent="0.15">
      <c r="A254" s="25" t="s">
        <v>473</v>
      </c>
      <c r="B254" s="10">
        <v>0</v>
      </c>
      <c r="C254" s="10">
        <v>0</v>
      </c>
      <c r="D254" s="10">
        <v>1500.88</v>
      </c>
      <c r="E254" s="10">
        <v>1611.84</v>
      </c>
      <c r="F254" s="10">
        <v>1877.4</v>
      </c>
      <c r="G254" s="10">
        <v>1998.72</v>
      </c>
      <c r="H254" s="10">
        <v>2071.36</v>
      </c>
    </row>
    <row r="255" spans="1:8" x14ac:dyDescent="0.15">
      <c r="A255" s="25" t="s">
        <v>472</v>
      </c>
      <c r="B255" s="10">
        <v>0.39</v>
      </c>
      <c r="C255" s="10">
        <v>0.39</v>
      </c>
      <c r="D255" s="10">
        <v>0.39</v>
      </c>
      <c r="E255" s="10">
        <v>0.39</v>
      </c>
      <c r="F255" s="10">
        <v>0.39</v>
      </c>
      <c r="G255" s="10">
        <v>0.39</v>
      </c>
      <c r="H255" s="10">
        <v>0.39</v>
      </c>
    </row>
    <row r="256" spans="1:8" x14ac:dyDescent="0.15">
      <c r="A256" s="25" t="s">
        <v>471</v>
      </c>
      <c r="B256" s="10">
        <v>67627.850000000006</v>
      </c>
      <c r="C256" s="10">
        <v>143349.85</v>
      </c>
      <c r="D256" s="10">
        <v>316464.84999999998</v>
      </c>
      <c r="E256" s="10">
        <v>-0.15</v>
      </c>
      <c r="F256" s="10">
        <v>0.28999999999999998</v>
      </c>
      <c r="G256" s="10">
        <v>0.28999999999999998</v>
      </c>
      <c r="H256" s="10">
        <v>0.28999999999999998</v>
      </c>
    </row>
    <row r="257" spans="1:8" x14ac:dyDescent="0.15">
      <c r="A257" s="25" t="s">
        <v>470</v>
      </c>
      <c r="B257" s="10">
        <v>0</v>
      </c>
      <c r="C257" s="10">
        <v>0</v>
      </c>
      <c r="D257" s="10">
        <v>124956.93</v>
      </c>
      <c r="E257" s="10">
        <v>165464.10999999999</v>
      </c>
      <c r="F257" s="10">
        <v>171369.92</v>
      </c>
      <c r="G257" s="10">
        <v>218175.35</v>
      </c>
      <c r="H257" s="10">
        <v>1020813.82</v>
      </c>
    </row>
    <row r="258" spans="1:8" x14ac:dyDescent="0.15">
      <c r="A258" s="25" t="s">
        <v>469</v>
      </c>
      <c r="B258" s="10">
        <v>-424098.55</v>
      </c>
      <c r="C258" s="10">
        <v>1.29</v>
      </c>
      <c r="D258" s="10">
        <v>0.28999999999999998</v>
      </c>
      <c r="E258" s="10">
        <v>0.28999999999999998</v>
      </c>
      <c r="F258" s="10">
        <v>-0.01</v>
      </c>
      <c r="G258" s="10">
        <v>-0.01</v>
      </c>
      <c r="H258" s="10">
        <v>-125700.01</v>
      </c>
    </row>
    <row r="259" spans="1:8" x14ac:dyDescent="0.15">
      <c r="A259" s="25" t="s">
        <v>468</v>
      </c>
      <c r="B259" s="10">
        <v>6056.01</v>
      </c>
      <c r="C259" s="10">
        <v>0</v>
      </c>
      <c r="D259" s="10">
        <v>0</v>
      </c>
      <c r="E259" s="10">
        <v>0</v>
      </c>
      <c r="F259" s="10">
        <v>0</v>
      </c>
      <c r="G259" s="10">
        <v>0</v>
      </c>
      <c r="H259" s="10">
        <v>0</v>
      </c>
    </row>
    <row r="260" spans="1:8" x14ac:dyDescent="0.15">
      <c r="A260" s="25" t="s">
        <v>467</v>
      </c>
      <c r="B260" s="10">
        <v>446056.28</v>
      </c>
      <c r="C260" s="10">
        <v>456585.37</v>
      </c>
      <c r="D260" s="10">
        <v>324880.40000000002</v>
      </c>
      <c r="E260" s="10">
        <v>188088.41</v>
      </c>
      <c r="F260" s="10">
        <v>-34949.9</v>
      </c>
      <c r="G260" s="10">
        <v>111745.65</v>
      </c>
      <c r="H260" s="10">
        <v>-27810.38</v>
      </c>
    </row>
    <row r="261" spans="1:8" x14ac:dyDescent="0.15">
      <c r="A261" s="25" t="s">
        <v>466</v>
      </c>
      <c r="B261" s="10">
        <v>23088</v>
      </c>
      <c r="C261" s="10">
        <v>222020.24</v>
      </c>
      <c r="D261" s="10">
        <v>192044.91</v>
      </c>
      <c r="E261" s="10">
        <v>598679.47</v>
      </c>
      <c r="F261" s="10">
        <v>528430.71</v>
      </c>
      <c r="G261" s="10">
        <v>458375.46</v>
      </c>
      <c r="H261" s="10">
        <v>187901.89</v>
      </c>
    </row>
    <row r="262" spans="1:8" x14ac:dyDescent="0.15">
      <c r="A262" s="25" t="s">
        <v>465</v>
      </c>
      <c r="B262" s="10">
        <v>0</v>
      </c>
      <c r="C262" s="10">
        <v>0</v>
      </c>
      <c r="D262" s="10">
        <v>0</v>
      </c>
      <c r="E262" s="10">
        <v>2485.48</v>
      </c>
      <c r="F262" s="10">
        <v>0</v>
      </c>
      <c r="G262" s="10">
        <v>3484.2</v>
      </c>
      <c r="H262" s="10">
        <v>0</v>
      </c>
    </row>
    <row r="263" spans="1:8" x14ac:dyDescent="0.15">
      <c r="A263" s="25" t="s">
        <v>464</v>
      </c>
      <c r="B263" s="10">
        <v>0</v>
      </c>
      <c r="C263" s="10">
        <v>0</v>
      </c>
      <c r="D263" s="10">
        <v>0</v>
      </c>
      <c r="E263" s="10">
        <v>1060801.3400000001</v>
      </c>
      <c r="F263" s="10">
        <v>414042.44</v>
      </c>
      <c r="G263" s="10">
        <v>545480.46</v>
      </c>
      <c r="H263" s="10">
        <v>27724.97</v>
      </c>
    </row>
    <row r="264" spans="1:8" x14ac:dyDescent="0.15">
      <c r="A264" s="25" t="s">
        <v>463</v>
      </c>
      <c r="B264" s="10">
        <v>-113.33</v>
      </c>
      <c r="C264" s="10">
        <v>-113.33</v>
      </c>
      <c r="D264" s="10">
        <v>-113.33</v>
      </c>
      <c r="E264" s="10">
        <v>-113.33</v>
      </c>
      <c r="F264" s="10">
        <v>-113.33</v>
      </c>
      <c r="G264" s="10">
        <v>0</v>
      </c>
      <c r="H264" s="10">
        <v>0</v>
      </c>
    </row>
    <row r="265" spans="1:8" x14ac:dyDescent="0.15">
      <c r="A265" s="25" t="s">
        <v>462</v>
      </c>
      <c r="B265" s="10">
        <v>508932.73</v>
      </c>
      <c r="C265" s="10">
        <v>562936.73</v>
      </c>
      <c r="D265" s="10">
        <v>577461.73</v>
      </c>
      <c r="E265" s="10">
        <v>849893.73</v>
      </c>
      <c r="F265" s="10">
        <v>695313.02</v>
      </c>
      <c r="G265" s="10">
        <v>493965.24</v>
      </c>
      <c r="H265" s="10">
        <v>453349.67</v>
      </c>
    </row>
    <row r="266" spans="1:8" x14ac:dyDescent="0.15">
      <c r="A266" s="25" t="s">
        <v>461</v>
      </c>
      <c r="B266" s="10">
        <v>8228709.0800000001</v>
      </c>
      <c r="C266" s="10">
        <v>4253306.6399999997</v>
      </c>
      <c r="D266" s="10">
        <v>10347450.890000001</v>
      </c>
      <c r="E266" s="10">
        <v>4453976.53</v>
      </c>
      <c r="F266" s="10">
        <v>2857133.94</v>
      </c>
      <c r="G266" s="10">
        <v>3805844.93</v>
      </c>
      <c r="H266" s="10">
        <v>621264.55000000005</v>
      </c>
    </row>
    <row r="267" spans="1:8" x14ac:dyDescent="0.15">
      <c r="A267" s="25" t="s">
        <v>460</v>
      </c>
      <c r="B267" s="10">
        <v>0</v>
      </c>
      <c r="C267" s="10">
        <v>0</v>
      </c>
      <c r="D267" s="10">
        <v>0</v>
      </c>
      <c r="E267" s="10">
        <v>0</v>
      </c>
      <c r="F267" s="10">
        <v>0</v>
      </c>
      <c r="G267" s="10">
        <v>0</v>
      </c>
      <c r="H267" s="10">
        <v>33759.919999999998</v>
      </c>
    </row>
    <row r="268" spans="1:8" x14ac:dyDescent="0.15">
      <c r="A268" s="25" t="s">
        <v>459</v>
      </c>
      <c r="B268" s="10">
        <v>888475.06</v>
      </c>
      <c r="C268" s="10">
        <v>1354157.46</v>
      </c>
      <c r="D268" s="10">
        <v>0</v>
      </c>
      <c r="E268" s="10">
        <v>0</v>
      </c>
      <c r="F268" s="10">
        <v>0</v>
      </c>
      <c r="G268" s="10">
        <v>0</v>
      </c>
      <c r="H268" s="10">
        <v>117845.81</v>
      </c>
    </row>
    <row r="269" spans="1:8" x14ac:dyDescent="0.15">
      <c r="A269" s="25" t="s">
        <v>458</v>
      </c>
      <c r="B269" s="10">
        <v>503746.45</v>
      </c>
      <c r="C269" s="10">
        <v>424347.69</v>
      </c>
      <c r="D269" s="10">
        <v>541955.16</v>
      </c>
      <c r="E269" s="10">
        <v>358390.75</v>
      </c>
      <c r="F269" s="10">
        <v>577617.25</v>
      </c>
      <c r="G269" s="10">
        <v>364113.19</v>
      </c>
      <c r="H269" s="10">
        <v>334871.52</v>
      </c>
    </row>
    <row r="270" spans="1:8" x14ac:dyDescent="0.15">
      <c r="A270" s="25" t="s">
        <v>457</v>
      </c>
      <c r="B270" s="10">
        <v>0</v>
      </c>
      <c r="C270" s="10">
        <v>0</v>
      </c>
      <c r="D270" s="10">
        <v>22925.8</v>
      </c>
      <c r="E270" s="10">
        <v>0</v>
      </c>
      <c r="F270" s="10">
        <v>0</v>
      </c>
      <c r="G270" s="10">
        <v>0</v>
      </c>
      <c r="H270" s="10">
        <v>77838.149999999994</v>
      </c>
    </row>
    <row r="271" spans="1:8" x14ac:dyDescent="0.15">
      <c r="A271" s="25" t="s">
        <v>456</v>
      </c>
      <c r="B271" s="10">
        <v>427585.55</v>
      </c>
      <c r="C271" s="10">
        <v>255574.17</v>
      </c>
      <c r="D271" s="10">
        <v>1036683.51</v>
      </c>
      <c r="E271" s="10">
        <v>1059415.98</v>
      </c>
      <c r="F271" s="10">
        <v>1598191.02</v>
      </c>
      <c r="G271" s="10">
        <v>1469602.34</v>
      </c>
      <c r="H271" s="10">
        <v>497696.74</v>
      </c>
    </row>
    <row r="272" spans="1:8" x14ac:dyDescent="0.15">
      <c r="A272" s="25" t="s">
        <v>455</v>
      </c>
      <c r="B272" s="10">
        <v>17149.240000000002</v>
      </c>
      <c r="C272" s="10">
        <v>10439.200000000001</v>
      </c>
      <c r="D272" s="10">
        <v>0</v>
      </c>
      <c r="E272" s="10">
        <v>0</v>
      </c>
      <c r="F272" s="10">
        <v>0</v>
      </c>
      <c r="G272" s="10">
        <v>-123970.28</v>
      </c>
      <c r="H272" s="10">
        <v>-61496.42</v>
      </c>
    </row>
    <row r="273" spans="1:8" x14ac:dyDescent="0.15">
      <c r="A273" s="25" t="s">
        <v>454</v>
      </c>
      <c r="B273" s="10">
        <v>0</v>
      </c>
      <c r="C273" s="10">
        <v>0</v>
      </c>
      <c r="D273" s="10">
        <v>0</v>
      </c>
      <c r="E273" s="10">
        <v>0</v>
      </c>
      <c r="F273" s="10">
        <v>1059113.3</v>
      </c>
      <c r="G273" s="10">
        <v>2330048.2999999998</v>
      </c>
      <c r="H273" s="10">
        <v>1034481.3</v>
      </c>
    </row>
    <row r="274" spans="1:8" x14ac:dyDescent="0.15">
      <c r="A274" s="26" t="s">
        <v>453</v>
      </c>
      <c r="B274" s="21">
        <f t="shared" ref="B274:H274" si="17">SUM(B213:B273)</f>
        <v>21444530.959999993</v>
      </c>
      <c r="C274" s="21">
        <f t="shared" si="17"/>
        <v>20538196.820000004</v>
      </c>
      <c r="D274" s="21">
        <f t="shared" si="17"/>
        <v>25829759.120000005</v>
      </c>
      <c r="E274" s="21">
        <f t="shared" si="17"/>
        <v>21634947.059999999</v>
      </c>
      <c r="F274" s="21">
        <f t="shared" si="17"/>
        <v>25129729.699999999</v>
      </c>
      <c r="G274" s="21">
        <f t="shared" si="17"/>
        <v>32016993.930000003</v>
      </c>
      <c r="H274" s="21">
        <f t="shared" si="17"/>
        <v>19689283.029999997</v>
      </c>
    </row>
    <row r="275" spans="1:8" x14ac:dyDescent="0.15">
      <c r="A275" s="24" t="s">
        <v>448</v>
      </c>
      <c r="B275" s="7">
        <v>143186451.35999998</v>
      </c>
      <c r="C275" s="7">
        <v>147656371.56</v>
      </c>
      <c r="D275" s="7">
        <v>151418834.30999997</v>
      </c>
      <c r="E275" s="7">
        <v>155115273.03999999</v>
      </c>
      <c r="F275" s="7">
        <v>164623881.27000001</v>
      </c>
      <c r="G275" s="7">
        <v>174451902.94</v>
      </c>
      <c r="H275" s="7">
        <v>170649388.78999999</v>
      </c>
    </row>
    <row r="276" spans="1:8" hidden="1" x14ac:dyDescent="0.15">
      <c r="A276" s="25" t="s">
        <v>452</v>
      </c>
      <c r="B276" s="10">
        <v>250230.53</v>
      </c>
      <c r="C276" s="10">
        <v>275445.01</v>
      </c>
      <c r="D276" s="10">
        <v>215843.67</v>
      </c>
      <c r="E276" s="10">
        <v>55693.97</v>
      </c>
      <c r="F276" s="10">
        <v>66304.78</v>
      </c>
      <c r="G276" s="10">
        <v>233187.01</v>
      </c>
      <c r="H276" s="10">
        <v>217768.49</v>
      </c>
    </row>
    <row r="277" spans="1:8" hidden="1" x14ac:dyDescent="0.15">
      <c r="A277" s="25" t="s">
        <v>451</v>
      </c>
      <c r="B277" s="10">
        <v>1869463.49</v>
      </c>
      <c r="C277" s="10">
        <v>2150136.2999999998</v>
      </c>
      <c r="D277" s="10">
        <v>2257557.84</v>
      </c>
      <c r="E277" s="10">
        <v>2103335.48</v>
      </c>
      <c r="F277" s="10">
        <v>1699593.89</v>
      </c>
      <c r="G277" s="10">
        <v>1509390.43</v>
      </c>
      <c r="H277" s="10">
        <v>1480742.9</v>
      </c>
    </row>
    <row r="278" spans="1:8" hidden="1" x14ac:dyDescent="0.15">
      <c r="A278" s="25" t="s">
        <v>450</v>
      </c>
      <c r="B278" s="10">
        <v>126111528.78</v>
      </c>
      <c r="C278" s="10">
        <v>130450851.83</v>
      </c>
      <c r="D278" s="10">
        <v>134406585.44999999</v>
      </c>
      <c r="E278" s="10">
        <v>139489638.36000001</v>
      </c>
      <c r="F278" s="10">
        <v>149749666.52000001</v>
      </c>
      <c r="G278" s="10">
        <v>159242009.15000001</v>
      </c>
      <c r="H278" s="10">
        <v>155226432.75</v>
      </c>
    </row>
    <row r="279" spans="1:8" hidden="1" x14ac:dyDescent="0.15">
      <c r="A279" s="25" t="s">
        <v>449</v>
      </c>
      <c r="B279" s="10">
        <v>14955228.560000001</v>
      </c>
      <c r="C279" s="10">
        <v>14779938.42</v>
      </c>
      <c r="D279" s="10">
        <v>14538847.35</v>
      </c>
      <c r="E279" s="10">
        <v>13466605.23</v>
      </c>
      <c r="F279" s="10">
        <v>13108316.08</v>
      </c>
      <c r="G279" s="10">
        <v>13467316.35</v>
      </c>
      <c r="H279" s="10">
        <v>13724444.65</v>
      </c>
    </row>
    <row r="280" spans="1:8" hidden="1" x14ac:dyDescent="0.15">
      <c r="A280" s="27" t="s">
        <v>448</v>
      </c>
      <c r="B280" s="16">
        <f t="shared" ref="B280:H280" si="18">SUM(B276:B279)</f>
        <v>143186451.35999998</v>
      </c>
      <c r="C280" s="16">
        <f t="shared" si="18"/>
        <v>147656371.56</v>
      </c>
      <c r="D280" s="16">
        <f t="shared" si="18"/>
        <v>151418834.30999997</v>
      </c>
      <c r="E280" s="16">
        <f t="shared" si="18"/>
        <v>155115273.03999999</v>
      </c>
      <c r="F280" s="16">
        <f t="shared" si="18"/>
        <v>164623881.27000001</v>
      </c>
      <c r="G280" s="16">
        <f t="shared" si="18"/>
        <v>174451902.94</v>
      </c>
      <c r="H280" s="16">
        <f t="shared" si="18"/>
        <v>170649388.78999999</v>
      </c>
    </row>
    <row r="281" spans="1:8" x14ac:dyDescent="0.15">
      <c r="A281" s="24" t="s">
        <v>446</v>
      </c>
      <c r="B281" s="7">
        <v>0</v>
      </c>
      <c r="C281" s="7">
        <v>1642510.05</v>
      </c>
      <c r="D281" s="7">
        <v>1624288.32</v>
      </c>
      <c r="E281" s="7">
        <v>1572826.58</v>
      </c>
      <c r="F281" s="7">
        <v>1565285.67</v>
      </c>
      <c r="G281" s="7">
        <v>1153090.45</v>
      </c>
      <c r="H281" s="7">
        <v>741807.55</v>
      </c>
    </row>
    <row r="282" spans="1:8" hidden="1" x14ac:dyDescent="0.15">
      <c r="A282" s="25" t="s">
        <v>447</v>
      </c>
      <c r="B282" s="10">
        <v>0</v>
      </c>
      <c r="C282" s="10">
        <v>1642510.05</v>
      </c>
      <c r="D282" s="10">
        <v>1624288.32</v>
      </c>
      <c r="E282" s="10">
        <v>1572826.58</v>
      </c>
      <c r="F282" s="10">
        <v>1565285.67</v>
      </c>
      <c r="G282" s="10">
        <v>1153090.45</v>
      </c>
      <c r="H282" s="10">
        <v>741807.55</v>
      </c>
    </row>
    <row r="283" spans="1:8" hidden="1" x14ac:dyDescent="0.15">
      <c r="A283" s="27" t="s">
        <v>446</v>
      </c>
      <c r="B283" s="16">
        <f t="shared" ref="B283:H283" si="19">SUM(B282)</f>
        <v>0</v>
      </c>
      <c r="C283" s="16">
        <f t="shared" si="19"/>
        <v>1642510.05</v>
      </c>
      <c r="D283" s="16">
        <f t="shared" si="19"/>
        <v>1624288.32</v>
      </c>
      <c r="E283" s="16">
        <f t="shared" si="19"/>
        <v>1572826.58</v>
      </c>
      <c r="F283" s="16">
        <f t="shared" si="19"/>
        <v>1565285.67</v>
      </c>
      <c r="G283" s="16">
        <f t="shared" si="19"/>
        <v>1153090.45</v>
      </c>
      <c r="H283" s="16">
        <f t="shared" si="19"/>
        <v>741807.55</v>
      </c>
    </row>
    <row r="284" spans="1:8" x14ac:dyDescent="0.15">
      <c r="A284" s="14" t="s">
        <v>445</v>
      </c>
      <c r="B284" s="7">
        <f t="shared" ref="B284:H284" si="20">B211+B274+B280+0+B283</f>
        <v>165774564.33999997</v>
      </c>
      <c r="C284" s="7">
        <f t="shared" si="20"/>
        <v>171147378.90000001</v>
      </c>
      <c r="D284" s="7">
        <f t="shared" si="20"/>
        <v>179896902.47999996</v>
      </c>
      <c r="E284" s="7">
        <f t="shared" si="20"/>
        <v>183046150.34999999</v>
      </c>
      <c r="F284" s="7">
        <f t="shared" si="20"/>
        <v>196906817.54999998</v>
      </c>
      <c r="G284" s="7">
        <f t="shared" si="20"/>
        <v>208188207.82999998</v>
      </c>
      <c r="H284" s="7">
        <f t="shared" si="20"/>
        <v>195322509.86000001</v>
      </c>
    </row>
    <row r="285" spans="1:8" x14ac:dyDescent="0.15">
      <c r="A285" s="14" t="s">
        <v>443</v>
      </c>
      <c r="B285" s="7">
        <v>17135608.25</v>
      </c>
      <c r="C285" s="7">
        <v>14995394.27</v>
      </c>
      <c r="D285" s="7">
        <v>13327269.1</v>
      </c>
      <c r="E285" s="7">
        <v>17557891.609999999</v>
      </c>
      <c r="F285" s="7">
        <v>20423319.170000002</v>
      </c>
      <c r="G285" s="7">
        <v>20449570.780000001</v>
      </c>
      <c r="H285" s="7">
        <v>18961588.949999999</v>
      </c>
    </row>
    <row r="286" spans="1:8" hidden="1" x14ac:dyDescent="0.15">
      <c r="A286" s="11" t="s">
        <v>444</v>
      </c>
      <c r="B286" s="10">
        <v>17135608.25</v>
      </c>
      <c r="C286" s="10">
        <v>14995394.27</v>
      </c>
      <c r="D286" s="10">
        <v>13327269.1</v>
      </c>
      <c r="E286" s="10">
        <v>17557891.609999999</v>
      </c>
      <c r="F286" s="10">
        <v>20423319.170000002</v>
      </c>
      <c r="G286" s="10">
        <v>20449570.780000001</v>
      </c>
      <c r="H286" s="10">
        <v>18961588.949999999</v>
      </c>
    </row>
    <row r="287" spans="1:8" hidden="1" x14ac:dyDescent="0.15">
      <c r="A287" s="15" t="s">
        <v>443</v>
      </c>
      <c r="B287" s="16">
        <f t="shared" ref="B287:H287" si="21">SUM(B286)</f>
        <v>17135608.25</v>
      </c>
      <c r="C287" s="16">
        <f t="shared" si="21"/>
        <v>14995394.27</v>
      </c>
      <c r="D287" s="16">
        <f t="shared" si="21"/>
        <v>13327269.1</v>
      </c>
      <c r="E287" s="16">
        <f t="shared" si="21"/>
        <v>17557891.609999999</v>
      </c>
      <c r="F287" s="16">
        <f t="shared" si="21"/>
        <v>20423319.170000002</v>
      </c>
      <c r="G287" s="16">
        <f t="shared" si="21"/>
        <v>20449570.780000001</v>
      </c>
      <c r="H287" s="16">
        <f t="shared" si="21"/>
        <v>18961588.949999999</v>
      </c>
    </row>
    <row r="288" spans="1:8" x14ac:dyDescent="0.15">
      <c r="A288" s="14" t="s">
        <v>442</v>
      </c>
      <c r="B288" s="7">
        <v>595897.03</v>
      </c>
      <c r="C288" s="7">
        <v>567454</v>
      </c>
      <c r="D288" s="7">
        <v>593895</v>
      </c>
      <c r="E288" s="7">
        <v>567052</v>
      </c>
      <c r="F288" s="7">
        <v>208799</v>
      </c>
      <c r="G288" s="7">
        <v>208799</v>
      </c>
      <c r="H288" s="7">
        <v>208799</v>
      </c>
    </row>
    <row r="289" spans="1:8" hidden="1" x14ac:dyDescent="0.15">
      <c r="A289" s="11" t="s">
        <v>441</v>
      </c>
      <c r="B289" s="10">
        <v>40689.03</v>
      </c>
      <c r="C289" s="10">
        <v>0</v>
      </c>
      <c r="D289" s="10">
        <v>0</v>
      </c>
      <c r="E289" s="10">
        <v>0</v>
      </c>
      <c r="F289" s="10">
        <v>0</v>
      </c>
      <c r="G289" s="10">
        <v>0</v>
      </c>
      <c r="H289" s="10">
        <v>0</v>
      </c>
    </row>
    <row r="290" spans="1:8" hidden="1" x14ac:dyDescent="0.15">
      <c r="A290" s="11" t="s">
        <v>440</v>
      </c>
      <c r="B290" s="10">
        <v>555208</v>
      </c>
      <c r="C290" s="10">
        <v>567454</v>
      </c>
      <c r="D290" s="10">
        <v>593895</v>
      </c>
      <c r="E290" s="10">
        <v>567052</v>
      </c>
      <c r="F290" s="10">
        <v>208799</v>
      </c>
      <c r="G290" s="10">
        <v>208799</v>
      </c>
      <c r="H290" s="10">
        <v>208799</v>
      </c>
    </row>
    <row r="291" spans="1:8" hidden="1" x14ac:dyDescent="0.15">
      <c r="A291" s="15" t="s">
        <v>439</v>
      </c>
      <c r="B291" s="16">
        <f t="shared" ref="B291:H291" si="22">SUM(B289:B290)</f>
        <v>595897.03</v>
      </c>
      <c r="C291" s="16">
        <f t="shared" si="22"/>
        <v>567454</v>
      </c>
      <c r="D291" s="16">
        <f t="shared" si="22"/>
        <v>593895</v>
      </c>
      <c r="E291" s="16">
        <f t="shared" si="22"/>
        <v>567052</v>
      </c>
      <c r="F291" s="16">
        <f t="shared" si="22"/>
        <v>208799</v>
      </c>
      <c r="G291" s="16">
        <f t="shared" si="22"/>
        <v>208799</v>
      </c>
      <c r="H291" s="16">
        <f t="shared" si="22"/>
        <v>208799</v>
      </c>
    </row>
    <row r="292" spans="1:8" x14ac:dyDescent="0.15">
      <c r="A292" s="14" t="s">
        <v>437</v>
      </c>
      <c r="B292" s="7">
        <v>0</v>
      </c>
      <c r="C292" s="7">
        <v>0</v>
      </c>
      <c r="D292" s="7">
        <v>0</v>
      </c>
      <c r="E292" s="7">
        <v>0</v>
      </c>
      <c r="F292" s="7">
        <v>0</v>
      </c>
      <c r="G292" s="7">
        <v>33589004.560000002</v>
      </c>
      <c r="H292" s="7">
        <v>32494177.870000001</v>
      </c>
    </row>
    <row r="293" spans="1:8" hidden="1" x14ac:dyDescent="0.15">
      <c r="A293" s="11" t="s">
        <v>438</v>
      </c>
      <c r="B293" s="10">
        <v>0</v>
      </c>
      <c r="C293" s="10">
        <v>0</v>
      </c>
      <c r="D293" s="10">
        <v>0</v>
      </c>
      <c r="E293" s="10">
        <v>0</v>
      </c>
      <c r="F293" s="10">
        <v>0</v>
      </c>
      <c r="G293" s="10">
        <v>33589004.560000002</v>
      </c>
      <c r="H293" s="10">
        <v>32494177.870000001</v>
      </c>
    </row>
    <row r="294" spans="1:8" hidden="1" x14ac:dyDescent="0.15">
      <c r="A294" s="15" t="s">
        <v>437</v>
      </c>
      <c r="B294" s="16">
        <f t="shared" ref="B294:H294" si="23">SUM(B293)</f>
        <v>0</v>
      </c>
      <c r="C294" s="16">
        <f t="shared" si="23"/>
        <v>0</v>
      </c>
      <c r="D294" s="16">
        <f t="shared" si="23"/>
        <v>0</v>
      </c>
      <c r="E294" s="16">
        <f t="shared" si="23"/>
        <v>0</v>
      </c>
      <c r="F294" s="16">
        <f t="shared" si="23"/>
        <v>0</v>
      </c>
      <c r="G294" s="16">
        <f t="shared" si="23"/>
        <v>33589004.560000002</v>
      </c>
      <c r="H294" s="16">
        <f t="shared" si="23"/>
        <v>32494177.870000001</v>
      </c>
    </row>
    <row r="295" spans="1:8" x14ac:dyDescent="0.15">
      <c r="A295" s="14" t="s">
        <v>430</v>
      </c>
      <c r="B295" s="7">
        <v>10475029.35</v>
      </c>
      <c r="C295" s="7">
        <v>11153868.23</v>
      </c>
      <c r="D295" s="7">
        <v>10853992.280000001</v>
      </c>
      <c r="E295" s="7">
        <v>10075785.449999999</v>
      </c>
      <c r="F295" s="7">
        <v>9973704.2100000009</v>
      </c>
      <c r="G295" s="7">
        <v>154646.22</v>
      </c>
      <c r="H295" s="7">
        <v>150000</v>
      </c>
    </row>
    <row r="296" spans="1:8" hidden="1" x14ac:dyDescent="0.15">
      <c r="A296" s="11" t="s">
        <v>436</v>
      </c>
      <c r="B296" s="10">
        <v>2600699.36</v>
      </c>
      <c r="C296" s="10">
        <v>3456101.87</v>
      </c>
      <c r="D296" s="10">
        <v>3739743.18</v>
      </c>
      <c r="E296" s="10">
        <v>3745053.61</v>
      </c>
      <c r="F296" s="10">
        <v>3767359.65</v>
      </c>
      <c r="G296" s="10">
        <v>0</v>
      </c>
      <c r="H296" s="10">
        <v>0</v>
      </c>
    </row>
    <row r="297" spans="1:8" hidden="1" x14ac:dyDescent="0.15">
      <c r="A297" s="11" t="s">
        <v>435</v>
      </c>
      <c r="B297" s="10">
        <v>21279.09</v>
      </c>
      <c r="C297" s="10">
        <v>28279.279999999999</v>
      </c>
      <c r="D297" s="10">
        <v>28325.87</v>
      </c>
      <c r="E297" s="10">
        <v>28372.46</v>
      </c>
      <c r="F297" s="10">
        <v>24390.81</v>
      </c>
      <c r="G297" s="10">
        <v>0</v>
      </c>
      <c r="H297" s="10">
        <v>0</v>
      </c>
    </row>
    <row r="298" spans="1:8" hidden="1" x14ac:dyDescent="0.15">
      <c r="A298" s="11" t="s">
        <v>434</v>
      </c>
      <c r="B298" s="10">
        <v>-0.03</v>
      </c>
      <c r="C298" s="10">
        <v>0</v>
      </c>
      <c r="D298" s="10">
        <v>0</v>
      </c>
      <c r="E298" s="10">
        <v>0</v>
      </c>
      <c r="F298" s="10">
        <v>63158.22</v>
      </c>
      <c r="G298" s="10">
        <v>0</v>
      </c>
      <c r="H298" s="10">
        <v>0</v>
      </c>
    </row>
    <row r="299" spans="1:8" hidden="1" x14ac:dyDescent="0.15">
      <c r="A299" s="11" t="s">
        <v>433</v>
      </c>
      <c r="B299" s="10">
        <v>0</v>
      </c>
      <c r="C299" s="10">
        <v>0</v>
      </c>
      <c r="D299" s="10">
        <v>0</v>
      </c>
      <c r="E299" s="10">
        <v>0</v>
      </c>
      <c r="F299" s="10">
        <v>0</v>
      </c>
      <c r="G299" s="10">
        <v>4647.22</v>
      </c>
      <c r="H299" s="10">
        <v>0</v>
      </c>
    </row>
    <row r="300" spans="1:8" hidden="1" x14ac:dyDescent="0.15">
      <c r="A300" s="11" t="s">
        <v>432</v>
      </c>
      <c r="B300" s="10">
        <v>6853050.9299999997</v>
      </c>
      <c r="C300" s="10">
        <v>6669487.0800000001</v>
      </c>
      <c r="D300" s="10">
        <v>6485923.2300000004</v>
      </c>
      <c r="E300" s="10">
        <v>6302359.3799999999</v>
      </c>
      <c r="F300" s="10">
        <v>6118795.5300000003</v>
      </c>
      <c r="G300" s="10">
        <v>-1</v>
      </c>
      <c r="H300" s="10">
        <v>0</v>
      </c>
    </row>
    <row r="301" spans="1:8" hidden="1" x14ac:dyDescent="0.15">
      <c r="A301" s="11" t="s">
        <v>431</v>
      </c>
      <c r="B301" s="10">
        <v>1000000</v>
      </c>
      <c r="C301" s="10">
        <v>1000000</v>
      </c>
      <c r="D301" s="10">
        <v>600000</v>
      </c>
      <c r="E301" s="10">
        <v>0</v>
      </c>
      <c r="F301" s="10">
        <v>0</v>
      </c>
      <c r="G301" s="10">
        <v>150000</v>
      </c>
      <c r="H301" s="10">
        <v>150000</v>
      </c>
    </row>
    <row r="302" spans="1:8" hidden="1" x14ac:dyDescent="0.15">
      <c r="A302" s="20" t="s">
        <v>430</v>
      </c>
      <c r="B302" s="21">
        <f t="shared" ref="B302:H302" si="24">SUM(B296:B301)</f>
        <v>10475029.35</v>
      </c>
      <c r="C302" s="21">
        <f t="shared" si="24"/>
        <v>11153868.23</v>
      </c>
      <c r="D302" s="21">
        <f t="shared" si="24"/>
        <v>10853992.280000001</v>
      </c>
      <c r="E302" s="21">
        <f t="shared" si="24"/>
        <v>10075785.449999999</v>
      </c>
      <c r="F302" s="21">
        <f t="shared" si="24"/>
        <v>9973704.2100000009</v>
      </c>
      <c r="G302" s="21">
        <f t="shared" si="24"/>
        <v>154646.22</v>
      </c>
      <c r="H302" s="21">
        <f t="shared" si="24"/>
        <v>150000</v>
      </c>
    </row>
    <row r="303" spans="1:8" x14ac:dyDescent="0.15">
      <c r="A303" s="14" t="s">
        <v>428</v>
      </c>
      <c r="B303" s="7">
        <v>0</v>
      </c>
      <c r="C303" s="7">
        <v>1428953.52</v>
      </c>
      <c r="D303" s="7">
        <v>1004497.52</v>
      </c>
      <c r="E303" s="7">
        <v>613281.52</v>
      </c>
      <c r="F303" s="7">
        <v>178144.69</v>
      </c>
      <c r="G303" s="7">
        <v>147662.17000000001</v>
      </c>
      <c r="H303" s="7">
        <v>127128.22</v>
      </c>
    </row>
    <row r="304" spans="1:8" hidden="1" x14ac:dyDescent="0.15">
      <c r="A304" s="11" t="s">
        <v>429</v>
      </c>
      <c r="B304" s="10">
        <v>0</v>
      </c>
      <c r="C304" s="10">
        <v>1428953.52</v>
      </c>
      <c r="D304" s="10">
        <v>1004497.52</v>
      </c>
      <c r="E304" s="10">
        <v>613281.52</v>
      </c>
      <c r="F304" s="10">
        <v>178144.69</v>
      </c>
      <c r="G304" s="10">
        <v>147662.17000000001</v>
      </c>
      <c r="H304" s="10">
        <v>127128.22</v>
      </c>
    </row>
    <row r="305" spans="1:8" hidden="1" x14ac:dyDescent="0.15">
      <c r="A305" s="15" t="s">
        <v>428</v>
      </c>
      <c r="B305" s="16">
        <f t="shared" ref="B305:H305" si="25">SUM(B304)</f>
        <v>0</v>
      </c>
      <c r="C305" s="16">
        <f t="shared" si="25"/>
        <v>1428953.52</v>
      </c>
      <c r="D305" s="16">
        <f t="shared" si="25"/>
        <v>1004497.52</v>
      </c>
      <c r="E305" s="16">
        <f t="shared" si="25"/>
        <v>613281.52</v>
      </c>
      <c r="F305" s="16">
        <f t="shared" si="25"/>
        <v>178144.69</v>
      </c>
      <c r="G305" s="16">
        <f t="shared" si="25"/>
        <v>147662.17000000001</v>
      </c>
      <c r="H305" s="16">
        <f t="shared" si="25"/>
        <v>127128.22</v>
      </c>
    </row>
    <row r="306" spans="1:8" x14ac:dyDescent="0.15">
      <c r="A306" s="14" t="s">
        <v>403</v>
      </c>
      <c r="B306" s="7">
        <v>-0.41654590993130114</v>
      </c>
      <c r="C306" s="7">
        <v>-0.41210290916205849</v>
      </c>
      <c r="D306" s="7">
        <v>-0.41210290839808295</v>
      </c>
      <c r="E306" s="7">
        <v>-0.4165459094747348</v>
      </c>
      <c r="F306" s="7">
        <v>-0.41654590899997856</v>
      </c>
      <c r="G306" s="7">
        <v>-0.41654590959660709</v>
      </c>
      <c r="H306" s="7">
        <v>-9634139.072102908</v>
      </c>
    </row>
    <row r="307" spans="1:8" hidden="1" x14ac:dyDescent="0.15">
      <c r="A307" s="11" t="s">
        <v>427</v>
      </c>
      <c r="B307" s="10">
        <v>-29082.324603595</v>
      </c>
      <c r="C307" s="10">
        <v>-39609.744603594998</v>
      </c>
      <c r="D307" s="10">
        <v>-76057.214603594999</v>
      </c>
      <c r="E307" s="10">
        <v>-89821.344603595004</v>
      </c>
      <c r="F307" s="10">
        <v>-130070.72460359499</v>
      </c>
      <c r="G307" s="10">
        <v>-151589.10460359501</v>
      </c>
      <c r="H307" s="10">
        <v>-3569.404603595</v>
      </c>
    </row>
    <row r="308" spans="1:8" hidden="1" x14ac:dyDescent="0.15">
      <c r="A308" s="11" t="s">
        <v>426</v>
      </c>
      <c r="B308" s="10">
        <v>-63529.448141642002</v>
      </c>
      <c r="C308" s="10">
        <v>-48088.248141641998</v>
      </c>
      <c r="D308" s="10">
        <v>-62585.148141641999</v>
      </c>
      <c r="E308" s="10">
        <v>-60859.438141642</v>
      </c>
      <c r="F308" s="10">
        <v>-64148.738141642003</v>
      </c>
      <c r="G308" s="10">
        <v>-67247.708141641997</v>
      </c>
      <c r="H308" s="10">
        <v>-10045429.038141642</v>
      </c>
    </row>
    <row r="309" spans="1:8" hidden="1" x14ac:dyDescent="0.15">
      <c r="A309" s="11" t="s">
        <v>425</v>
      </c>
      <c r="B309" s="10">
        <v>409660.04309960001</v>
      </c>
      <c r="C309" s="10">
        <v>409570.04309960001</v>
      </c>
      <c r="D309" s="10">
        <v>409585.04309960001</v>
      </c>
      <c r="E309" s="10">
        <v>409630.04309960001</v>
      </c>
      <c r="F309" s="10">
        <v>409615.04309960001</v>
      </c>
      <c r="G309" s="10">
        <v>409570.04309960001</v>
      </c>
      <c r="H309" s="10">
        <v>410185.04309960001</v>
      </c>
    </row>
    <row r="310" spans="1:8" hidden="1" x14ac:dyDescent="0.15">
      <c r="A310" s="11" t="s">
        <v>424</v>
      </c>
      <c r="B310" s="10">
        <v>-66253.893287300001</v>
      </c>
      <c r="C310" s="10">
        <v>-149106.86328729999</v>
      </c>
      <c r="D310" s="10">
        <v>-155437.3732873</v>
      </c>
      <c r="E310" s="10">
        <v>-136507.10328730001</v>
      </c>
      <c r="F310" s="10">
        <v>-143358.0032873</v>
      </c>
      <c r="G310" s="10">
        <v>-136484.23328730001</v>
      </c>
      <c r="H310" s="10">
        <v>-83229.713287299994</v>
      </c>
    </row>
    <row r="311" spans="1:8" hidden="1" x14ac:dyDescent="0.15">
      <c r="A311" s="11" t="s">
        <v>423</v>
      </c>
      <c r="B311" s="10">
        <v>-8.8980391800000003E-2</v>
      </c>
      <c r="C311" s="10">
        <v>-8.8980391800000003E-2</v>
      </c>
      <c r="D311" s="10">
        <v>-8.8980391800000003E-2</v>
      </c>
      <c r="E311" s="10">
        <v>-8.8980391800000003E-2</v>
      </c>
      <c r="F311" s="10">
        <v>-8.8980391800000003E-2</v>
      </c>
      <c r="G311" s="10">
        <v>-8.8980391800000003E-2</v>
      </c>
      <c r="H311" s="10">
        <v>-8.8980391800000003E-2</v>
      </c>
    </row>
    <row r="312" spans="1:8" hidden="1" x14ac:dyDescent="0.15">
      <c r="A312" s="11" t="s">
        <v>422</v>
      </c>
      <c r="B312" s="10">
        <v>492238.62277259998</v>
      </c>
      <c r="C312" s="10">
        <v>492238.62277259998</v>
      </c>
      <c r="D312" s="10">
        <v>492238.62277259998</v>
      </c>
      <c r="E312" s="10">
        <v>492238.62277259998</v>
      </c>
      <c r="F312" s="10">
        <v>492238.62277259998</v>
      </c>
      <c r="G312" s="10">
        <v>492238.62277259998</v>
      </c>
      <c r="H312" s="10">
        <v>492238.62277259998</v>
      </c>
    </row>
    <row r="313" spans="1:8" hidden="1" x14ac:dyDescent="0.15">
      <c r="A313" s="11" t="s">
        <v>421</v>
      </c>
      <c r="B313" s="10">
        <v>-571379.18828899995</v>
      </c>
      <c r="C313" s="10">
        <v>-571169.35384600004</v>
      </c>
      <c r="D313" s="10">
        <v>-571169.35384600004</v>
      </c>
      <c r="E313" s="10">
        <v>-571379.18828899995</v>
      </c>
      <c r="F313" s="10">
        <v>-571379.18828899995</v>
      </c>
      <c r="G313" s="10">
        <v>-571379.18828899995</v>
      </c>
      <c r="H313" s="10">
        <v>-571169.35384600004</v>
      </c>
    </row>
    <row r="314" spans="1:8" hidden="1" x14ac:dyDescent="0.15">
      <c r="A314" s="11" t="s">
        <v>420</v>
      </c>
      <c r="B314" s="10">
        <v>-1707471.828894288</v>
      </c>
      <c r="C314" s="10">
        <v>-1890700.3388942881</v>
      </c>
      <c r="D314" s="10">
        <v>-1587697.518894288</v>
      </c>
      <c r="E314" s="10">
        <v>-873742.45889428805</v>
      </c>
      <c r="F314" s="10">
        <v>-1065786.2188942879</v>
      </c>
      <c r="G314" s="10">
        <v>-589000.69889428804</v>
      </c>
      <c r="H314" s="10">
        <v>707351.19110571197</v>
      </c>
    </row>
    <row r="315" spans="1:8" hidden="1" x14ac:dyDescent="0.15">
      <c r="A315" s="11" t="s">
        <v>419</v>
      </c>
      <c r="B315" s="10">
        <v>-1036359.1465133619</v>
      </c>
      <c r="C315" s="10">
        <v>-1421828.3965133619</v>
      </c>
      <c r="D315" s="10">
        <v>-1489557.956513362</v>
      </c>
      <c r="E315" s="10">
        <v>-1620988.686513362</v>
      </c>
      <c r="F315" s="10">
        <v>-1676799.5765133619</v>
      </c>
      <c r="G315" s="10">
        <v>-1898928.466513362</v>
      </c>
      <c r="H315" s="10">
        <v>-371181.446513362</v>
      </c>
    </row>
    <row r="316" spans="1:8" hidden="1" x14ac:dyDescent="0.15">
      <c r="A316" s="11" t="s">
        <v>418</v>
      </c>
      <c r="B316" s="10">
        <v>-2518756.4100836511</v>
      </c>
      <c r="C316" s="10">
        <v>-2550905.2400836512</v>
      </c>
      <c r="D316" s="10">
        <v>-2997735.6300836513</v>
      </c>
      <c r="E316" s="10">
        <v>-3914481.1900836513</v>
      </c>
      <c r="F316" s="10">
        <v>-2059239.9400836511</v>
      </c>
      <c r="G316" s="10">
        <v>-1809855.2400836512</v>
      </c>
      <c r="H316" s="10">
        <v>-2949529.620083651</v>
      </c>
    </row>
    <row r="317" spans="1:8" hidden="1" x14ac:dyDescent="0.15">
      <c r="A317" s="11" t="s">
        <v>417</v>
      </c>
      <c r="B317" s="10">
        <v>740672.3142920807</v>
      </c>
      <c r="C317" s="10">
        <v>844754.13429208065</v>
      </c>
      <c r="D317" s="10">
        <v>817757.09429208073</v>
      </c>
      <c r="E317" s="10">
        <v>901326.65429208067</v>
      </c>
      <c r="F317" s="10">
        <v>909083.11429208075</v>
      </c>
      <c r="G317" s="10">
        <v>942691.51429208065</v>
      </c>
      <c r="H317" s="10">
        <v>1093388.1842920808</v>
      </c>
    </row>
    <row r="318" spans="1:8" hidden="1" x14ac:dyDescent="0.15">
      <c r="A318" s="11" t="s">
        <v>416</v>
      </c>
      <c r="B318" s="10">
        <v>-100893.01284426999</v>
      </c>
      <c r="C318" s="10">
        <v>-148405.90284426999</v>
      </c>
      <c r="D318" s="10">
        <v>-168447.36284427001</v>
      </c>
      <c r="E318" s="10">
        <v>-172547.56284427</v>
      </c>
      <c r="F318" s="10">
        <v>-199032.01284427001</v>
      </c>
      <c r="G318" s="10">
        <v>-114795.27284427</v>
      </c>
      <c r="H318" s="10">
        <v>-56635.132844270003</v>
      </c>
    </row>
    <row r="319" spans="1:8" hidden="1" x14ac:dyDescent="0.15">
      <c r="A319" s="11" t="s">
        <v>415</v>
      </c>
      <c r="B319" s="10">
        <v>280704.78904643439</v>
      </c>
      <c r="C319" s="10">
        <v>333613.13904643437</v>
      </c>
      <c r="D319" s="10">
        <v>287584.48904643441</v>
      </c>
      <c r="E319" s="10">
        <v>283329.09904643439</v>
      </c>
      <c r="F319" s="10">
        <v>247265.58904643441</v>
      </c>
      <c r="G319" s="10">
        <v>266326.83904643438</v>
      </c>
      <c r="H319" s="10">
        <v>317258.52904643439</v>
      </c>
    </row>
    <row r="320" spans="1:8" hidden="1" x14ac:dyDescent="0.15">
      <c r="A320" s="11" t="s">
        <v>414</v>
      </c>
      <c r="B320" s="10">
        <v>-4.6683936000000001E-3</v>
      </c>
      <c r="C320" s="10">
        <v>-4.6683936000000001E-3</v>
      </c>
      <c r="D320" s="10">
        <v>-4.6683936000000001E-3</v>
      </c>
      <c r="E320" s="10">
        <v>-4.6683936000000001E-3</v>
      </c>
      <c r="F320" s="10">
        <v>-4.6683936000000001E-3</v>
      </c>
      <c r="G320" s="10">
        <v>-4.6683936000000001E-3</v>
      </c>
      <c r="H320" s="10">
        <v>-4.6683936000000001E-3</v>
      </c>
    </row>
    <row r="321" spans="1:8" hidden="1" x14ac:dyDescent="0.15">
      <c r="A321" s="11" t="s">
        <v>413</v>
      </c>
      <c r="B321" s="10">
        <v>-17051.16</v>
      </c>
      <c r="C321" s="10">
        <v>-9491.9</v>
      </c>
      <c r="D321" s="10">
        <v>-8434.7000000000007</v>
      </c>
      <c r="E321" s="10">
        <v>-10626.74</v>
      </c>
      <c r="F321" s="10">
        <v>-12655.11</v>
      </c>
      <c r="G321" s="10">
        <v>-7997.25</v>
      </c>
      <c r="H321" s="10">
        <v>-6260.83</v>
      </c>
    </row>
    <row r="322" spans="1:8" hidden="1" x14ac:dyDescent="0.15">
      <c r="A322" s="11" t="s">
        <v>412</v>
      </c>
      <c r="B322" s="10">
        <v>3018708.7238857271</v>
      </c>
      <c r="C322" s="10">
        <v>3762046.0038857274</v>
      </c>
      <c r="D322" s="10">
        <v>4239260.7738857269</v>
      </c>
      <c r="E322" s="10">
        <v>4292600.8838857273</v>
      </c>
      <c r="F322" s="10">
        <v>3115020.5738857272</v>
      </c>
      <c r="G322" s="10">
        <v>1811347.9038857273</v>
      </c>
      <c r="H322" s="10">
        <v>870971.25388572714</v>
      </c>
    </row>
    <row r="323" spans="1:8" hidden="1" x14ac:dyDescent="0.15">
      <c r="A323" s="11" t="s">
        <v>411</v>
      </c>
      <c r="B323" s="10">
        <v>-92899.173989115094</v>
      </c>
      <c r="C323" s="10">
        <v>-172984.3239891151</v>
      </c>
      <c r="D323" s="10">
        <v>-177589.09398911509</v>
      </c>
      <c r="E323" s="10">
        <v>-154118.99398911509</v>
      </c>
      <c r="F323" s="10">
        <v>-173293.61398911511</v>
      </c>
      <c r="G323" s="10">
        <v>-168949.61398911511</v>
      </c>
      <c r="H323" s="10">
        <v>-78840.833989115097</v>
      </c>
    </row>
    <row r="324" spans="1:8" hidden="1" x14ac:dyDescent="0.15">
      <c r="A324" s="11" t="s">
        <v>410</v>
      </c>
      <c r="B324" s="10">
        <v>571379.18999999994</v>
      </c>
      <c r="C324" s="10">
        <v>571379.18999999994</v>
      </c>
      <c r="D324" s="10">
        <v>571379.18999999994</v>
      </c>
      <c r="E324" s="10">
        <v>571379.18999999994</v>
      </c>
      <c r="F324" s="10">
        <v>571379.18999999994</v>
      </c>
      <c r="G324" s="10">
        <v>571169.35</v>
      </c>
      <c r="H324" s="10">
        <v>571379.18999999994</v>
      </c>
    </row>
    <row r="325" spans="1:8" hidden="1" x14ac:dyDescent="0.15">
      <c r="A325" s="11" t="s">
        <v>409</v>
      </c>
      <c r="B325" s="10">
        <v>-184307.20000000001</v>
      </c>
      <c r="C325" s="10">
        <v>-163728.82</v>
      </c>
      <c r="D325" s="10">
        <v>-172504.27</v>
      </c>
      <c r="E325" s="10">
        <v>-227449.25</v>
      </c>
      <c r="F325" s="10">
        <v>-428186.37</v>
      </c>
      <c r="G325" s="10">
        <v>-423829.46</v>
      </c>
      <c r="H325" s="10">
        <v>-155023.67999999999</v>
      </c>
    </row>
    <row r="326" spans="1:8" hidden="1" x14ac:dyDescent="0.15">
      <c r="A326" s="11" t="s">
        <v>408</v>
      </c>
      <c r="B326" s="10">
        <v>-167323.87097959779</v>
      </c>
      <c r="C326" s="10">
        <v>-196798.20097959781</v>
      </c>
      <c r="D326" s="10">
        <v>-181109.96097959779</v>
      </c>
      <c r="E326" s="10">
        <v>-8626.5609795977998</v>
      </c>
      <c r="F326" s="10">
        <v>-43556.600979597803</v>
      </c>
      <c r="G326" s="10">
        <v>-34722.320979597796</v>
      </c>
      <c r="H326" s="10">
        <v>-81361.010979597806</v>
      </c>
    </row>
    <row r="327" spans="1:8" hidden="1" x14ac:dyDescent="0.15">
      <c r="A327" s="11" t="s">
        <v>407</v>
      </c>
      <c r="B327" s="10">
        <v>1083714.7199290548</v>
      </c>
      <c r="C327" s="10">
        <v>1037770.0799290548</v>
      </c>
      <c r="D327" s="10">
        <v>921079.81992905482</v>
      </c>
      <c r="E327" s="10">
        <v>960591.50992905477</v>
      </c>
      <c r="F327" s="10">
        <v>975927.19992905483</v>
      </c>
      <c r="G327" s="10">
        <v>1140136.3999290548</v>
      </c>
      <c r="H327" s="10">
        <v>-8633.3600709452003</v>
      </c>
    </row>
    <row r="328" spans="1:8" hidden="1" x14ac:dyDescent="0.15">
      <c r="A328" s="11" t="s">
        <v>406</v>
      </c>
      <c r="B328" s="10">
        <v>-865.4</v>
      </c>
      <c r="C328" s="10">
        <v>-15891.63</v>
      </c>
      <c r="D328" s="10">
        <v>-12942.44</v>
      </c>
      <c r="E328" s="10">
        <v>-22300.44</v>
      </c>
      <c r="F328" s="10">
        <v>-43231.839999999997</v>
      </c>
      <c r="G328" s="10">
        <v>-33044.870000000003</v>
      </c>
      <c r="H328" s="10">
        <v>-16376.93</v>
      </c>
    </row>
    <row r="329" spans="1:8" hidden="1" x14ac:dyDescent="0.15">
      <c r="A329" s="11" t="s">
        <v>405</v>
      </c>
      <c r="B329" s="10">
        <v>9684.7317094499995</v>
      </c>
      <c r="C329" s="10">
        <v>-31402.858290550001</v>
      </c>
      <c r="D329" s="10">
        <v>-33892.548290550003</v>
      </c>
      <c r="E329" s="10">
        <v>-34123.468290550001</v>
      </c>
      <c r="F329" s="10">
        <v>-48450.148290550002</v>
      </c>
      <c r="G329" s="10">
        <v>-46018.488290549998</v>
      </c>
      <c r="H329" s="10">
        <v>-86594.708290549999</v>
      </c>
    </row>
    <row r="330" spans="1:8" hidden="1" x14ac:dyDescent="0.15">
      <c r="A330" s="11" t="s">
        <v>404</v>
      </c>
      <c r="B330" s="10">
        <v>-50591.400006249998</v>
      </c>
      <c r="C330" s="10">
        <v>-41259.710006250003</v>
      </c>
      <c r="D330" s="10">
        <v>-43724.780006250003</v>
      </c>
      <c r="E330" s="10">
        <v>-13523.90000625</v>
      </c>
      <c r="F330" s="10">
        <v>-61341.570006249996</v>
      </c>
      <c r="G330" s="10">
        <v>420360.91999374999</v>
      </c>
      <c r="H330" s="10">
        <v>416924.06999375002</v>
      </c>
    </row>
    <row r="331" spans="1:8" hidden="1" x14ac:dyDescent="0.15">
      <c r="A331" s="15" t="s">
        <v>403</v>
      </c>
      <c r="B331" s="16">
        <f t="shared" ref="B331:H331" si="26">SUM(B307:B330)</f>
        <v>-0.41654590993130114</v>
      </c>
      <c r="C331" s="16">
        <f t="shared" si="26"/>
        <v>-0.41210290916205849</v>
      </c>
      <c r="D331" s="16">
        <f t="shared" si="26"/>
        <v>-0.41210290839808295</v>
      </c>
      <c r="E331" s="16">
        <f t="shared" si="26"/>
        <v>-0.4165459094747348</v>
      </c>
      <c r="F331" s="16">
        <f t="shared" si="26"/>
        <v>-0.41654590899997856</v>
      </c>
      <c r="G331" s="16">
        <f t="shared" si="26"/>
        <v>-0.41654590959660709</v>
      </c>
      <c r="H331" s="16">
        <f t="shared" si="26"/>
        <v>-9634139.072102908</v>
      </c>
    </row>
    <row r="332" spans="1:8" x14ac:dyDescent="0.15">
      <c r="A332" s="19" t="s">
        <v>402</v>
      </c>
      <c r="B332" s="16">
        <f t="shared" ref="B332:H332" si="27">B284+B287+0+B291+B294+B302+B305+B331</f>
        <v>193981098.55345407</v>
      </c>
      <c r="C332" s="16">
        <f t="shared" si="27"/>
        <v>199293048.50789711</v>
      </c>
      <c r="D332" s="16">
        <f t="shared" si="27"/>
        <v>205676555.96789706</v>
      </c>
      <c r="E332" s="16">
        <f t="shared" si="27"/>
        <v>211860160.51345408</v>
      </c>
      <c r="F332" s="16">
        <f t="shared" si="27"/>
        <v>227690784.20345408</v>
      </c>
      <c r="G332" s="16">
        <f t="shared" si="27"/>
        <v>262737890.14345407</v>
      </c>
      <c r="H332" s="16">
        <f t="shared" si="27"/>
        <v>237630064.8278971</v>
      </c>
    </row>
    <row r="333" spans="1:8" x14ac:dyDescent="0.15">
      <c r="A333" s="8" t="s">
        <v>401</v>
      </c>
      <c r="B333" s="7"/>
      <c r="C333" s="7"/>
      <c r="D333" s="7"/>
      <c r="E333" s="7"/>
      <c r="F333" s="7"/>
      <c r="G333" s="7"/>
      <c r="H333" s="7"/>
    </row>
    <row r="334" spans="1:8" x14ac:dyDescent="0.15">
      <c r="A334" s="14" t="s">
        <v>398</v>
      </c>
      <c r="B334" s="7">
        <v>38663.089696000003</v>
      </c>
      <c r="C334" s="7">
        <v>39023.789696</v>
      </c>
      <c r="D334" s="7">
        <v>39051.849695999997</v>
      </c>
      <c r="E334" s="7">
        <v>39407.969696</v>
      </c>
      <c r="F334" s="7">
        <v>39081.659695999995</v>
      </c>
      <c r="G334" s="7">
        <v>39200.819695999999</v>
      </c>
      <c r="H334" s="7">
        <v>39257.399696</v>
      </c>
    </row>
    <row r="335" spans="1:8" hidden="1" x14ac:dyDescent="0.15">
      <c r="A335" s="11" t="s">
        <v>400</v>
      </c>
      <c r="B335" s="10">
        <v>38663.089696000003</v>
      </c>
      <c r="C335" s="10">
        <v>39045.079696000001</v>
      </c>
      <c r="D335" s="10">
        <v>39308.679695999999</v>
      </c>
      <c r="E335" s="10">
        <v>39975.609696</v>
      </c>
      <c r="F335" s="10">
        <v>40170.559695999997</v>
      </c>
      <c r="G335" s="10">
        <v>40383.809695999997</v>
      </c>
      <c r="H335" s="10">
        <v>40624.349695999997</v>
      </c>
    </row>
    <row r="336" spans="1:8" hidden="1" x14ac:dyDescent="0.15">
      <c r="A336" s="11" t="s">
        <v>399</v>
      </c>
      <c r="B336" s="10">
        <v>0</v>
      </c>
      <c r="C336" s="10">
        <v>-21.29</v>
      </c>
      <c r="D336" s="10">
        <v>-256.83</v>
      </c>
      <c r="E336" s="10">
        <v>-567.64</v>
      </c>
      <c r="F336" s="10">
        <v>-1088.9000000000001</v>
      </c>
      <c r="G336" s="10">
        <v>-1182.99</v>
      </c>
      <c r="H336" s="10">
        <v>-1366.95</v>
      </c>
    </row>
    <row r="337" spans="1:8" hidden="1" x14ac:dyDescent="0.15">
      <c r="A337" s="15" t="s">
        <v>398</v>
      </c>
      <c r="B337" s="16">
        <f t="shared" ref="B337:H337" si="28">SUM(B335:B336)</f>
        <v>38663.089696000003</v>
      </c>
      <c r="C337" s="16">
        <f t="shared" si="28"/>
        <v>39023.789696</v>
      </c>
      <c r="D337" s="16">
        <f t="shared" si="28"/>
        <v>39051.849695999997</v>
      </c>
      <c r="E337" s="16">
        <f t="shared" si="28"/>
        <v>39407.969696</v>
      </c>
      <c r="F337" s="16">
        <f t="shared" si="28"/>
        <v>39081.659695999995</v>
      </c>
      <c r="G337" s="16">
        <f t="shared" si="28"/>
        <v>39200.819695999999</v>
      </c>
      <c r="H337" s="16">
        <f t="shared" si="28"/>
        <v>39257.399696</v>
      </c>
    </row>
    <row r="338" spans="1:8" x14ac:dyDescent="0.15">
      <c r="A338" s="14" t="s">
        <v>394</v>
      </c>
      <c r="B338" s="7">
        <v>304155629.36000001</v>
      </c>
      <c r="C338" s="7">
        <v>316693939.66000003</v>
      </c>
      <c r="D338" s="7">
        <v>320226330.26999998</v>
      </c>
      <c r="E338" s="7">
        <v>329044502.87</v>
      </c>
      <c r="F338" s="7">
        <v>330571851.83999997</v>
      </c>
      <c r="G338" s="7">
        <v>338565605.38999999</v>
      </c>
      <c r="H338" s="7">
        <v>343192563.97000003</v>
      </c>
    </row>
    <row r="339" spans="1:8" hidden="1" x14ac:dyDescent="0.15">
      <c r="A339" s="11" t="s">
        <v>397</v>
      </c>
      <c r="B339" s="10">
        <v>-2918832.36</v>
      </c>
      <c r="C339" s="10">
        <v>-2918832.36</v>
      </c>
      <c r="D339" s="10">
        <v>-2918832.36</v>
      </c>
      <c r="E339" s="10">
        <v>-2918832.36</v>
      </c>
      <c r="F339" s="10">
        <v>-2918832.36</v>
      </c>
      <c r="G339" s="10">
        <v>-2918832.36</v>
      </c>
      <c r="H339" s="10">
        <v>-2918832.36</v>
      </c>
    </row>
    <row r="340" spans="1:8" hidden="1" x14ac:dyDescent="0.15">
      <c r="A340" s="11" t="s">
        <v>396</v>
      </c>
      <c r="B340" s="10">
        <v>307074461.72000003</v>
      </c>
      <c r="C340" s="10">
        <v>319868206.73000002</v>
      </c>
      <c r="D340" s="10">
        <v>326226829.80000001</v>
      </c>
      <c r="E340" s="10">
        <v>338774471.60000002</v>
      </c>
      <c r="F340" s="10">
        <v>346556383.31999999</v>
      </c>
      <c r="G340" s="10">
        <v>355679122.77999997</v>
      </c>
      <c r="H340" s="10">
        <v>362513273.42000002</v>
      </c>
    </row>
    <row r="341" spans="1:8" hidden="1" x14ac:dyDescent="0.15">
      <c r="A341" s="11" t="s">
        <v>395</v>
      </c>
      <c r="B341" s="10">
        <v>0</v>
      </c>
      <c r="C341" s="10">
        <v>-255434.71</v>
      </c>
      <c r="D341" s="10">
        <v>-3081667.17</v>
      </c>
      <c r="E341" s="10">
        <v>-6811136.3700000001</v>
      </c>
      <c r="F341" s="10">
        <v>-13065699.119999999</v>
      </c>
      <c r="G341" s="10">
        <v>-14194685.029999999</v>
      </c>
      <c r="H341" s="10">
        <v>-16401877.09</v>
      </c>
    </row>
    <row r="342" spans="1:8" hidden="1" x14ac:dyDescent="0.15">
      <c r="A342" s="15" t="s">
        <v>394</v>
      </c>
      <c r="B342" s="16">
        <f t="shared" ref="B342:H342" si="29">SUM(B339:B341)</f>
        <v>304155629.36000001</v>
      </c>
      <c r="C342" s="16">
        <f t="shared" si="29"/>
        <v>316693939.66000003</v>
      </c>
      <c r="D342" s="16">
        <f t="shared" si="29"/>
        <v>320226330.26999998</v>
      </c>
      <c r="E342" s="16">
        <f t="shared" si="29"/>
        <v>329044502.87</v>
      </c>
      <c r="F342" s="16">
        <f t="shared" si="29"/>
        <v>330571851.83999997</v>
      </c>
      <c r="G342" s="16">
        <f t="shared" si="29"/>
        <v>338565605.38999999</v>
      </c>
      <c r="H342" s="16">
        <f t="shared" si="29"/>
        <v>343192563.97000003</v>
      </c>
    </row>
    <row r="343" spans="1:8" x14ac:dyDescent="0.15">
      <c r="A343" s="14" t="s">
        <v>393</v>
      </c>
      <c r="B343" s="7">
        <v>0.35582879580033477</v>
      </c>
      <c r="C343" s="7">
        <v>-209.47861320419906</v>
      </c>
      <c r="D343" s="7">
        <v>-209.47861320419906</v>
      </c>
      <c r="E343" s="7">
        <v>0.35582979580067331</v>
      </c>
      <c r="F343" s="7">
        <v>0.35582979580067331</v>
      </c>
      <c r="G343" s="7">
        <v>0.35582879580033477</v>
      </c>
      <c r="H343" s="7">
        <v>-209.4786142041994</v>
      </c>
    </row>
    <row r="344" spans="1:8" hidden="1" x14ac:dyDescent="0.15">
      <c r="A344" s="11" t="s">
        <v>393</v>
      </c>
      <c r="B344" s="10">
        <v>-29568.754752000001</v>
      </c>
      <c r="C344" s="10">
        <v>-29778.589194</v>
      </c>
      <c r="D344" s="10">
        <v>-29778.589194</v>
      </c>
      <c r="E344" s="10">
        <v>-29568.754751</v>
      </c>
      <c r="F344" s="10">
        <v>-29568.754751</v>
      </c>
      <c r="G344" s="10">
        <v>-29568.754752000001</v>
      </c>
      <c r="H344" s="10">
        <v>-29778.589195</v>
      </c>
    </row>
    <row r="345" spans="1:8" hidden="1" x14ac:dyDescent="0.15">
      <c r="A345" s="11" t="s">
        <v>392</v>
      </c>
      <c r="B345" s="10">
        <v>29569.110580795801</v>
      </c>
      <c r="C345" s="10">
        <v>29569.110580795801</v>
      </c>
      <c r="D345" s="10">
        <v>29569.110580795801</v>
      </c>
      <c r="E345" s="10">
        <v>29569.110580795801</v>
      </c>
      <c r="F345" s="10">
        <v>29569.110580795801</v>
      </c>
      <c r="G345" s="10">
        <v>29569.110580795801</v>
      </c>
      <c r="H345" s="10">
        <v>29569.110580795801</v>
      </c>
    </row>
    <row r="346" spans="1:8" hidden="1" x14ac:dyDescent="0.15">
      <c r="A346" s="20" t="s">
        <v>391</v>
      </c>
      <c r="B346" s="21">
        <f t="shared" ref="B346:H346" si="30">SUM(B344:B345)</f>
        <v>0.35582879580033477</v>
      </c>
      <c r="C346" s="21">
        <f t="shared" si="30"/>
        <v>-209.47861320419906</v>
      </c>
      <c r="D346" s="21">
        <f t="shared" si="30"/>
        <v>-209.47861320419906</v>
      </c>
      <c r="E346" s="21">
        <f t="shared" si="30"/>
        <v>0.35582979580067331</v>
      </c>
      <c r="F346" s="21">
        <f t="shared" si="30"/>
        <v>0.35582979580067331</v>
      </c>
      <c r="G346" s="21">
        <f t="shared" si="30"/>
        <v>0.35582879580033477</v>
      </c>
      <c r="H346" s="21">
        <f t="shared" si="30"/>
        <v>-209.4786142041994</v>
      </c>
    </row>
    <row r="347" spans="1:8" x14ac:dyDescent="0.15">
      <c r="A347" s="14" t="s">
        <v>390</v>
      </c>
      <c r="B347" s="7">
        <v>0</v>
      </c>
      <c r="C347" s="7">
        <v>0</v>
      </c>
      <c r="D347" s="7">
        <v>0</v>
      </c>
      <c r="E347" s="7">
        <v>0</v>
      </c>
      <c r="F347" s="7">
        <v>-40197.160000000003</v>
      </c>
      <c r="G347" s="7">
        <v>172652.43</v>
      </c>
      <c r="H347" s="7">
        <v>-66946.55</v>
      </c>
    </row>
    <row r="348" spans="1:8" hidden="1" x14ac:dyDescent="0.15">
      <c r="A348" s="11" t="s">
        <v>389</v>
      </c>
      <c r="B348" s="10">
        <v>0</v>
      </c>
      <c r="C348" s="10">
        <v>0</v>
      </c>
      <c r="D348" s="10">
        <v>0</v>
      </c>
      <c r="E348" s="10">
        <v>0</v>
      </c>
      <c r="F348" s="10">
        <v>-40197.160000000003</v>
      </c>
      <c r="G348" s="10">
        <v>172652.43</v>
      </c>
      <c r="H348" s="10">
        <v>-66946.55</v>
      </c>
    </row>
    <row r="349" spans="1:8" hidden="1" x14ac:dyDescent="0.15">
      <c r="A349" s="15" t="s">
        <v>388</v>
      </c>
      <c r="B349" s="16">
        <f t="shared" ref="B349:H349" si="31">SUM(B348)</f>
        <v>0</v>
      </c>
      <c r="C349" s="16">
        <f t="shared" si="31"/>
        <v>0</v>
      </c>
      <c r="D349" s="16">
        <f t="shared" si="31"/>
        <v>0</v>
      </c>
      <c r="E349" s="16">
        <f t="shared" si="31"/>
        <v>0</v>
      </c>
      <c r="F349" s="16">
        <f t="shared" si="31"/>
        <v>-40197.160000000003</v>
      </c>
      <c r="G349" s="16">
        <f t="shared" si="31"/>
        <v>172652.43</v>
      </c>
      <c r="H349" s="16">
        <f t="shared" si="31"/>
        <v>-66946.55</v>
      </c>
    </row>
    <row r="350" spans="1:8" x14ac:dyDescent="0.15">
      <c r="A350" s="14" t="s">
        <v>386</v>
      </c>
      <c r="B350" s="7">
        <v>-574064.87</v>
      </c>
      <c r="C350" s="7">
        <v>-964824.73</v>
      </c>
      <c r="D350" s="7">
        <v>-821552.64000000001</v>
      </c>
      <c r="E350" s="7">
        <v>-751766.68</v>
      </c>
      <c r="F350" s="7">
        <v>-545370.09</v>
      </c>
      <c r="G350" s="7">
        <v>137326.26999999999</v>
      </c>
      <c r="H350" s="7">
        <v>696706.31</v>
      </c>
    </row>
    <row r="351" spans="1:8" hidden="1" x14ac:dyDescent="0.15">
      <c r="A351" s="11" t="s">
        <v>387</v>
      </c>
      <c r="B351" s="10">
        <v>-574064.87</v>
      </c>
      <c r="C351" s="10">
        <v>-964824.73</v>
      </c>
      <c r="D351" s="10">
        <v>-821552.64000000001</v>
      </c>
      <c r="E351" s="10">
        <v>-751766.68</v>
      </c>
      <c r="F351" s="10">
        <v>-545370.09</v>
      </c>
      <c r="G351" s="10">
        <v>137326.26999999999</v>
      </c>
      <c r="H351" s="10">
        <v>696706.31</v>
      </c>
    </row>
    <row r="352" spans="1:8" hidden="1" x14ac:dyDescent="0.15">
      <c r="A352" s="15" t="s">
        <v>386</v>
      </c>
      <c r="B352" s="16">
        <f t="shared" ref="B352:H352" si="32">SUM(B351)</f>
        <v>-574064.87</v>
      </c>
      <c r="C352" s="16">
        <f t="shared" si="32"/>
        <v>-964824.73</v>
      </c>
      <c r="D352" s="16">
        <f t="shared" si="32"/>
        <v>-821552.64000000001</v>
      </c>
      <c r="E352" s="16">
        <f t="shared" si="32"/>
        <v>-751766.68</v>
      </c>
      <c r="F352" s="16">
        <f t="shared" si="32"/>
        <v>-545370.09</v>
      </c>
      <c r="G352" s="16">
        <f t="shared" si="32"/>
        <v>137326.26999999999</v>
      </c>
      <c r="H352" s="16">
        <f t="shared" si="32"/>
        <v>696706.31</v>
      </c>
    </row>
    <row r="353" spans="1:8" x14ac:dyDescent="0.15">
      <c r="A353" s="9" t="s">
        <v>385</v>
      </c>
      <c r="B353" s="10">
        <v>-516631.58897992969</v>
      </c>
      <c r="C353" s="10">
        <v>41408694.191019639</v>
      </c>
      <c r="D353" s="10">
        <v>26359609.46101965</v>
      </c>
      <c r="E353" s="10">
        <v>2903790.0210196525</v>
      </c>
      <c r="F353" s="10">
        <v>-29339520.258980364</v>
      </c>
      <c r="G353" s="10">
        <v>21221860.601020485</v>
      </c>
      <c r="H353" s="10">
        <v>7182714.3310204744</v>
      </c>
    </row>
    <row r="354" spans="1:8" hidden="1" x14ac:dyDescent="0.15">
      <c r="A354" s="14" t="s">
        <v>384</v>
      </c>
      <c r="B354" s="7"/>
      <c r="C354" s="7"/>
      <c r="D354" s="7"/>
      <c r="E354" s="7"/>
      <c r="F354" s="7"/>
      <c r="G354" s="7"/>
      <c r="H354" s="7"/>
    </row>
    <row r="355" spans="1:8" hidden="1" x14ac:dyDescent="0.15">
      <c r="A355" s="11" t="s">
        <v>383</v>
      </c>
      <c r="B355" s="10">
        <v>-93053595.354653388</v>
      </c>
      <c r="C355" s="10">
        <v>-91568417.674653396</v>
      </c>
      <c r="D355" s="10">
        <v>-106617502.40465339</v>
      </c>
      <c r="E355" s="10">
        <v>-130073321.84465338</v>
      </c>
      <c r="F355" s="10">
        <v>-162316632.1246534</v>
      </c>
      <c r="G355" s="10">
        <v>-169058863.01465338</v>
      </c>
      <c r="H355" s="10">
        <v>-183098009.2846534</v>
      </c>
    </row>
    <row r="356" spans="1:8" hidden="1" x14ac:dyDescent="0.15">
      <c r="A356" s="20" t="s">
        <v>382</v>
      </c>
      <c r="B356" s="21">
        <f t="shared" ref="B356:H356" si="33">SUM(B355)</f>
        <v>-93053595.354653388</v>
      </c>
      <c r="C356" s="21">
        <f t="shared" si="33"/>
        <v>-91568417.674653396</v>
      </c>
      <c r="D356" s="21">
        <f t="shared" si="33"/>
        <v>-106617502.40465339</v>
      </c>
      <c r="E356" s="21">
        <f t="shared" si="33"/>
        <v>-130073321.84465338</v>
      </c>
      <c r="F356" s="21">
        <f t="shared" si="33"/>
        <v>-162316632.1246534</v>
      </c>
      <c r="G356" s="21">
        <f t="shared" si="33"/>
        <v>-169058863.01465338</v>
      </c>
      <c r="H356" s="21">
        <f t="shared" si="33"/>
        <v>-183098009.2846534</v>
      </c>
    </row>
    <row r="357" spans="1:8" hidden="1" x14ac:dyDescent="0.15">
      <c r="A357" s="24" t="s">
        <v>381</v>
      </c>
      <c r="B357" s="7">
        <v>92536963.765673459</v>
      </c>
      <c r="C357" s="7">
        <v>132977111.86567304</v>
      </c>
      <c r="D357" s="7">
        <v>132977111.86567304</v>
      </c>
      <c r="E357" s="7">
        <v>132977111.86567304</v>
      </c>
      <c r="F357" s="7">
        <v>132977111.86567304</v>
      </c>
      <c r="G357" s="7">
        <v>190280723.61567387</v>
      </c>
      <c r="H357" s="7">
        <v>190280723.61567387</v>
      </c>
    </row>
    <row r="358" spans="1:8" hidden="1" x14ac:dyDescent="0.15">
      <c r="A358" s="19" t="s">
        <v>380</v>
      </c>
      <c r="B358" s="16">
        <f t="shared" ref="B358:H358" si="34">B356+B357</f>
        <v>-516631.58897992969</v>
      </c>
      <c r="C358" s="16">
        <f t="shared" si="34"/>
        <v>41408694.191019639</v>
      </c>
      <c r="D358" s="16">
        <f t="shared" si="34"/>
        <v>26359609.46101965</v>
      </c>
      <c r="E358" s="16">
        <f t="shared" si="34"/>
        <v>2903790.0210196525</v>
      </c>
      <c r="F358" s="16">
        <f t="shared" si="34"/>
        <v>-29339520.258980364</v>
      </c>
      <c r="G358" s="16">
        <f t="shared" si="34"/>
        <v>21221860.601020485</v>
      </c>
      <c r="H358" s="16">
        <f t="shared" si="34"/>
        <v>7182714.3310204744</v>
      </c>
    </row>
    <row r="359" spans="1:8" x14ac:dyDescent="0.15">
      <c r="A359" s="9" t="s">
        <v>377</v>
      </c>
      <c r="B359" s="10">
        <v>40440148.099999823</v>
      </c>
      <c r="C359" s="10">
        <v>9141895.4599999972</v>
      </c>
      <c r="D359" s="10">
        <v>19435188.080000002</v>
      </c>
      <c r="E359" s="10">
        <v>42904156.349999949</v>
      </c>
      <c r="F359" s="10">
        <v>57303611.750000119</v>
      </c>
      <c r="G359" s="10">
        <v>13266666.419999994</v>
      </c>
      <c r="H359" s="10">
        <v>38370889.89000003</v>
      </c>
    </row>
    <row r="360" spans="1:8" x14ac:dyDescent="0.15">
      <c r="A360" s="19" t="s">
        <v>379</v>
      </c>
      <c r="B360" s="16">
        <f t="shared" ref="B360:H360" si="35">0+B337+B342+B346+B349+B352+B358+B359</f>
        <v>343543744.44654471</v>
      </c>
      <c r="C360" s="16">
        <f t="shared" si="35"/>
        <v>366318518.89210242</v>
      </c>
      <c r="D360" s="16">
        <f t="shared" si="35"/>
        <v>365238417.5421024</v>
      </c>
      <c r="E360" s="16">
        <f t="shared" si="35"/>
        <v>374140090.88654536</v>
      </c>
      <c r="F360" s="16">
        <f t="shared" si="35"/>
        <v>357989458.09654546</v>
      </c>
      <c r="G360" s="16">
        <f t="shared" si="35"/>
        <v>373403312.28654534</v>
      </c>
      <c r="H360" s="16">
        <f t="shared" si="35"/>
        <v>389414975.87210232</v>
      </c>
    </row>
    <row r="361" spans="1:8" x14ac:dyDescent="0.15">
      <c r="A361" s="23" t="s">
        <v>378</v>
      </c>
      <c r="B361" s="16">
        <f t="shared" ref="B361:H361" si="36">B332+B360</f>
        <v>537524842.99999881</v>
      </c>
      <c r="C361" s="16">
        <f t="shared" si="36"/>
        <v>565611567.3999995</v>
      </c>
      <c r="D361" s="16">
        <f t="shared" si="36"/>
        <v>570914973.50999951</v>
      </c>
      <c r="E361" s="16">
        <f t="shared" si="36"/>
        <v>586000251.39999938</v>
      </c>
      <c r="F361" s="16">
        <f t="shared" si="36"/>
        <v>585680242.29999948</v>
      </c>
      <c r="G361" s="16">
        <f t="shared" si="36"/>
        <v>636141202.42999935</v>
      </c>
      <c r="H361" s="16">
        <f t="shared" si="36"/>
        <v>627045040.69999945</v>
      </c>
    </row>
    <row r="362" spans="1:8" x14ac:dyDescent="0.15">
      <c r="B362" s="28">
        <f>B361-B205</f>
        <v>-1.3113021850585938E-6</v>
      </c>
      <c r="C362" s="28">
        <f t="shared" ref="C362:H362" si="37">C361-C205</f>
        <v>0</v>
      </c>
      <c r="D362" s="28">
        <f t="shared" si="37"/>
        <v>0</v>
      </c>
      <c r="E362" s="28">
        <f t="shared" si="37"/>
        <v>0</v>
      </c>
      <c r="F362" s="28">
        <f t="shared" si="37"/>
        <v>0</v>
      </c>
      <c r="G362" s="28">
        <f t="shared" si="37"/>
        <v>0</v>
      </c>
      <c r="H362" s="28">
        <f t="shared" si="37"/>
        <v>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workbookViewId="0"/>
  </sheetViews>
  <sheetFormatPr baseColWidth="10" defaultColWidth="9" defaultRowHeight="13" x14ac:dyDescent="0.15"/>
  <cols>
    <col min="1" max="1" width="41.5" style="3" bestFit="1" customWidth="1"/>
    <col min="2" max="5" width="10" style="3" bestFit="1" customWidth="1"/>
    <col min="6" max="6" width="11.5" style="3" bestFit="1" customWidth="1"/>
    <col min="7" max="8" width="11.25" style="3" bestFit="1" customWidth="1"/>
    <col min="9" max="9" width="9.25" style="3" bestFit="1" customWidth="1"/>
    <col min="10" max="16384" width="9" style="3"/>
  </cols>
  <sheetData>
    <row r="1" spans="1:5" x14ac:dyDescent="0.15">
      <c r="B1" s="80" t="s">
        <v>822</v>
      </c>
      <c r="C1" s="80" t="s">
        <v>821</v>
      </c>
      <c r="D1" s="80" t="s">
        <v>821</v>
      </c>
      <c r="E1" s="80" t="s">
        <v>821</v>
      </c>
    </row>
    <row r="2" spans="1:5" x14ac:dyDescent="0.15">
      <c r="B2" s="80" t="s">
        <v>820</v>
      </c>
      <c r="C2" s="80" t="s">
        <v>819</v>
      </c>
      <c r="D2" s="80" t="s">
        <v>818</v>
      </c>
      <c r="E2" s="80" t="s">
        <v>817</v>
      </c>
    </row>
    <row r="3" spans="1:5" x14ac:dyDescent="0.15">
      <c r="A3" s="3" t="s">
        <v>816</v>
      </c>
      <c r="B3" s="78">
        <f>0.02496</f>
        <v>2.496E-2</v>
      </c>
      <c r="C3" s="78">
        <v>2.496E-2</v>
      </c>
      <c r="D3" s="78">
        <v>2.496E-2</v>
      </c>
      <c r="E3" s="78">
        <v>2.496E-2</v>
      </c>
    </row>
    <row r="4" spans="1:5" x14ac:dyDescent="0.15">
      <c r="A4" s="3" t="s">
        <v>815</v>
      </c>
      <c r="B4" s="78">
        <v>0.25781999999999999</v>
      </c>
      <c r="C4" s="78">
        <v>0.25781999999999999</v>
      </c>
      <c r="D4" s="78">
        <v>0.25781999999999999</v>
      </c>
      <c r="E4" s="78">
        <v>0.25781999999999999</v>
      </c>
    </row>
    <row r="5" spans="1:5" x14ac:dyDescent="0.15">
      <c r="A5" s="3" t="s">
        <v>814</v>
      </c>
      <c r="B5" s="78">
        <v>0.35</v>
      </c>
      <c r="C5" s="78">
        <v>0.35</v>
      </c>
      <c r="D5" s="78">
        <v>0.35</v>
      </c>
      <c r="E5" s="78">
        <v>0.35</v>
      </c>
    </row>
    <row r="6" spans="1:5" x14ac:dyDescent="0.15">
      <c r="A6" s="3" t="s">
        <v>813</v>
      </c>
      <c r="B6" s="78">
        <v>0.23125000000000001</v>
      </c>
      <c r="C6" s="78">
        <v>0.23125000000000001</v>
      </c>
      <c r="D6" s="78">
        <v>0.23125000000000001</v>
      </c>
      <c r="E6" s="78">
        <v>0.23125000000000001</v>
      </c>
    </row>
    <row r="7" spans="1:5" x14ac:dyDescent="0.15">
      <c r="A7" s="3" t="s">
        <v>812</v>
      </c>
      <c r="B7" s="78">
        <v>0.6</v>
      </c>
      <c r="C7" s="78">
        <v>0.6</v>
      </c>
      <c r="D7" s="78">
        <v>0.6</v>
      </c>
      <c r="E7" s="78">
        <v>0.6</v>
      </c>
    </row>
    <row r="8" spans="1:5" x14ac:dyDescent="0.15">
      <c r="A8" s="3" t="s">
        <v>811</v>
      </c>
      <c r="B8" s="78">
        <v>5.6250000000000001E-2</v>
      </c>
      <c r="C8" s="78">
        <v>5.6250000000000001E-2</v>
      </c>
      <c r="D8" s="78">
        <v>5.6250000000000001E-2</v>
      </c>
      <c r="E8" s="78">
        <v>5.6250000000000001E-2</v>
      </c>
    </row>
    <row r="9" spans="1:5" x14ac:dyDescent="0.15">
      <c r="B9" s="79">
        <f>SUM(B3:B8)</f>
        <v>1.5202799999999996</v>
      </c>
      <c r="C9" s="79">
        <f>SUM(C3:C8)</f>
        <v>1.5202799999999996</v>
      </c>
      <c r="D9" s="79">
        <f>SUM(D3:D8)</f>
        <v>1.5202799999999996</v>
      </c>
      <c r="E9" s="79">
        <f>SUM(E3:E8)</f>
        <v>1.5202799999999996</v>
      </c>
    </row>
    <row r="10" spans="1:5" x14ac:dyDescent="0.15">
      <c r="B10" s="78"/>
      <c r="C10" s="78"/>
      <c r="D10" s="78"/>
      <c r="E10" s="78"/>
    </row>
    <row r="11" spans="1:5" x14ac:dyDescent="0.15">
      <c r="A11" s="3" t="s">
        <v>810</v>
      </c>
      <c r="B11" s="78">
        <v>1.27094</v>
      </c>
      <c r="C11" s="78">
        <v>0.84236</v>
      </c>
      <c r="D11" s="78">
        <v>0.41378999999999999</v>
      </c>
      <c r="E11" s="78">
        <v>0.41378999999999999</v>
      </c>
    </row>
    <row r="12" spans="1:5" x14ac:dyDescent="0.15">
      <c r="A12" s="3" t="s">
        <v>809</v>
      </c>
      <c r="B12" s="78">
        <v>4.2970000000000001E-2</v>
      </c>
      <c r="C12" s="78">
        <v>4.2000000000000003E-2</v>
      </c>
      <c r="D12" s="78">
        <v>4.2000000000000003E-2</v>
      </c>
      <c r="E12" s="78">
        <v>2.87E-2</v>
      </c>
    </row>
    <row r="13" spans="1:5" x14ac:dyDescent="0.15">
      <c r="A13" s="3" t="s">
        <v>808</v>
      </c>
      <c r="B13" s="78">
        <v>0.33406999999999998</v>
      </c>
      <c r="C13" s="78">
        <v>0.13750000000000001</v>
      </c>
      <c r="D13" s="78">
        <v>0.13750000000000001</v>
      </c>
      <c r="E13" s="78">
        <v>0.13750000000000001</v>
      </c>
    </row>
    <row r="14" spans="1:5" x14ac:dyDescent="0.15">
      <c r="A14" s="3" t="s">
        <v>823</v>
      </c>
      <c r="B14" s="78">
        <v>-1.454</v>
      </c>
      <c r="C14" s="78">
        <v>0</v>
      </c>
      <c r="D14" s="78">
        <v>0</v>
      </c>
      <c r="E14" s="78">
        <v>0</v>
      </c>
    </row>
    <row r="15" spans="1:5" x14ac:dyDescent="0.15">
      <c r="B15" s="79">
        <f>SUM(B11:B14)</f>
        <v>0.19398000000000004</v>
      </c>
      <c r="C15" s="79">
        <f>SUM(C11:C14)</f>
        <v>1.02186</v>
      </c>
      <c r="D15" s="79">
        <f>SUM(D11:D14)</f>
        <v>0.59328999999999998</v>
      </c>
      <c r="E15" s="79">
        <f>SUM(E11:E14)</f>
        <v>0.57999000000000001</v>
      </c>
    </row>
    <row r="16" spans="1:5" x14ac:dyDescent="0.15">
      <c r="B16" s="78"/>
      <c r="C16" s="78"/>
      <c r="D16" s="78"/>
      <c r="E16" s="78"/>
    </row>
    <row r="17" spans="1:9" ht="14" thickBot="1" x14ac:dyDescent="0.2">
      <c r="B17" s="77">
        <f>B9+B15</f>
        <v>1.7142599999999997</v>
      </c>
      <c r="C17" s="77">
        <f>C9+C15</f>
        <v>2.5421399999999998</v>
      </c>
      <c r="D17" s="77">
        <f>D9+D15</f>
        <v>2.1135699999999997</v>
      </c>
      <c r="E17" s="77">
        <f>E9+E15</f>
        <v>2.1002699999999996</v>
      </c>
    </row>
    <row r="18" spans="1:9" ht="14" thickTop="1" x14ac:dyDescent="0.15"/>
    <row r="19" spans="1:9" x14ac:dyDescent="0.15">
      <c r="A19" s="3" t="s">
        <v>720</v>
      </c>
      <c r="B19" s="73">
        <v>14051</v>
      </c>
      <c r="C19" s="73">
        <f>24600-C22-C23-C24</f>
        <v>13469</v>
      </c>
      <c r="D19" s="73">
        <f>27000-D22-D23-D24</f>
        <v>17560</v>
      </c>
      <c r="E19" s="73">
        <f>24900-E22-E23-E24</f>
        <v>14332</v>
      </c>
      <c r="F19" s="73">
        <f t="shared" ref="F19:F27" si="0">SUM(B19:E19)</f>
        <v>59412</v>
      </c>
      <c r="G19" s="73"/>
    </row>
    <row r="20" spans="1:9" x14ac:dyDescent="0.15">
      <c r="A20" s="3" t="s">
        <v>807</v>
      </c>
      <c r="B20" s="73">
        <v>1786</v>
      </c>
      <c r="C20" s="73">
        <v>1800</v>
      </c>
      <c r="D20" s="73">
        <v>1800</v>
      </c>
      <c r="E20" s="73">
        <v>1800</v>
      </c>
      <c r="F20" s="73">
        <f t="shared" si="0"/>
        <v>7186</v>
      </c>
      <c r="G20" s="73"/>
    </row>
    <row r="21" spans="1:9" x14ac:dyDescent="0.15">
      <c r="A21" s="3" t="s">
        <v>715</v>
      </c>
      <c r="B21" s="73">
        <f>B19+B20</f>
        <v>15837</v>
      </c>
      <c r="C21" s="73">
        <f>C19+C20</f>
        <v>15269</v>
      </c>
      <c r="D21" s="73">
        <f>D19+D20</f>
        <v>19360</v>
      </c>
      <c r="E21" s="73">
        <f>E19+E20</f>
        <v>16132</v>
      </c>
      <c r="F21" s="73">
        <f t="shared" si="0"/>
        <v>66598</v>
      </c>
      <c r="G21" s="73"/>
    </row>
    <row r="22" spans="1:9" x14ac:dyDescent="0.15">
      <c r="A22" s="3" t="s">
        <v>806</v>
      </c>
      <c r="B22" s="73">
        <v>8443</v>
      </c>
      <c r="C22" s="73">
        <v>8589</v>
      </c>
      <c r="D22" s="73">
        <f>9127-1800</f>
        <v>7327</v>
      </c>
      <c r="E22" s="73">
        <f>10268-1800</f>
        <v>8468</v>
      </c>
      <c r="F22" s="73">
        <f t="shared" si="0"/>
        <v>32827</v>
      </c>
      <c r="G22" s="73"/>
    </row>
    <row r="23" spans="1:9" x14ac:dyDescent="0.15">
      <c r="A23" s="3" t="s">
        <v>805</v>
      </c>
      <c r="B23" s="73">
        <v>1520</v>
      </c>
      <c r="C23" s="73">
        <v>1520</v>
      </c>
      <c r="D23" s="73">
        <v>1520</v>
      </c>
      <c r="E23" s="73">
        <v>1520</v>
      </c>
      <c r="F23" s="73">
        <f t="shared" si="0"/>
        <v>6080</v>
      </c>
      <c r="G23" s="73"/>
    </row>
    <row r="24" spans="1:9" x14ac:dyDescent="0.15">
      <c r="A24" s="3" t="s">
        <v>804</v>
      </c>
      <c r="B24" s="73">
        <v>194</v>
      </c>
      <c r="C24" s="73">
        <v>1022</v>
      </c>
      <c r="D24" s="73">
        <v>593</v>
      </c>
      <c r="E24" s="73">
        <v>580</v>
      </c>
      <c r="F24" s="73">
        <f t="shared" si="0"/>
        <v>2389</v>
      </c>
      <c r="G24" s="73"/>
    </row>
    <row r="25" spans="1:9" x14ac:dyDescent="0.15">
      <c r="A25" s="3" t="s">
        <v>803</v>
      </c>
      <c r="B25" s="73">
        <f>SUM(B21:B24)</f>
        <v>25994</v>
      </c>
      <c r="C25" s="73">
        <f>SUM(C21:C24)</f>
        <v>26400</v>
      </c>
      <c r="D25" s="73">
        <f>SUM(D21:D24)</f>
        <v>28800</v>
      </c>
      <c r="E25" s="73">
        <f>SUM(E21:E24)</f>
        <v>26700</v>
      </c>
      <c r="F25" s="73">
        <f t="shared" si="0"/>
        <v>107894</v>
      </c>
      <c r="G25" s="76"/>
      <c r="H25" s="75"/>
      <c r="I25" s="75"/>
    </row>
    <row r="26" spans="1:9" x14ac:dyDescent="0.15">
      <c r="A26" s="3" t="s">
        <v>802</v>
      </c>
      <c r="B26" s="73">
        <f>-2571-3144</f>
        <v>-5715</v>
      </c>
      <c r="C26" s="73">
        <f>-C25*23%</f>
        <v>-6072</v>
      </c>
      <c r="D26" s="73">
        <f>-D25*23%</f>
        <v>-6624</v>
      </c>
      <c r="E26" s="73">
        <f>-E25*23%</f>
        <v>-6141</v>
      </c>
      <c r="F26" s="73">
        <f t="shared" si="0"/>
        <v>-24552</v>
      </c>
      <c r="G26" s="73"/>
    </row>
    <row r="27" spans="1:9" x14ac:dyDescent="0.15">
      <c r="A27" s="3" t="s">
        <v>801</v>
      </c>
      <c r="B27" s="73">
        <f>B25+B26</f>
        <v>20279</v>
      </c>
      <c r="C27" s="73">
        <f>C25+C26</f>
        <v>20328</v>
      </c>
      <c r="D27" s="73">
        <f>D25+D26</f>
        <v>22176</v>
      </c>
      <c r="E27" s="73">
        <f>E25+E26</f>
        <v>20559</v>
      </c>
      <c r="F27" s="73">
        <f t="shared" si="0"/>
        <v>83342</v>
      </c>
      <c r="G27" s="73"/>
    </row>
    <row r="28" spans="1:9" x14ac:dyDescent="0.15">
      <c r="B28" s="74"/>
      <c r="C28" s="73"/>
      <c r="D28" s="73"/>
      <c r="E28" s="73"/>
      <c r="F28" s="73"/>
      <c r="G28" s="7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24986-E8FF-464A-A02E-0E03F4BB4F8E}">
  <dimension ref="A1:N32"/>
  <sheetViews>
    <sheetView showGridLines="0" zoomScale="90" zoomScaleNormal="90" workbookViewId="0">
      <pane xSplit="1" ySplit="2" topLeftCell="B3" activePane="bottomRight" state="frozen"/>
      <selection pane="topRight" activeCell="B1" sqref="B1"/>
      <selection pane="bottomLeft" activeCell="A3" sqref="A3"/>
      <selection pane="bottomRight" activeCell="I39" sqref="I39"/>
    </sheetView>
  </sheetViews>
  <sheetFormatPr baseColWidth="10" defaultColWidth="9" defaultRowHeight="15" x14ac:dyDescent="0.2"/>
  <cols>
    <col min="1" max="1" width="76.25" style="102" customWidth="1"/>
    <col min="2" max="11" width="12.75" style="102" customWidth="1"/>
    <col min="12" max="12" width="12.75" style="104" customWidth="1"/>
    <col min="13" max="13" width="12.75" style="103" customWidth="1"/>
    <col min="14" max="14" width="12.75" style="102" customWidth="1"/>
    <col min="15" max="16384" width="9" style="102"/>
  </cols>
  <sheetData>
    <row r="1" spans="1:14" x14ac:dyDescent="0.2">
      <c r="M1" s="127"/>
    </row>
    <row r="2" spans="1:14" ht="14" x14ac:dyDescent="0.15">
      <c r="B2" s="125" t="s">
        <v>737</v>
      </c>
      <c r="C2" s="125" t="s">
        <v>736</v>
      </c>
      <c r="D2" s="125" t="s">
        <v>735</v>
      </c>
      <c r="E2" s="125" t="s">
        <v>734</v>
      </c>
      <c r="F2" s="125" t="s">
        <v>733</v>
      </c>
      <c r="G2" s="125" t="s">
        <v>732</v>
      </c>
      <c r="H2" s="125" t="s">
        <v>731</v>
      </c>
      <c r="I2" s="125" t="s">
        <v>730</v>
      </c>
      <c r="J2" s="125" t="s">
        <v>729</v>
      </c>
      <c r="K2" s="125" t="s">
        <v>728</v>
      </c>
      <c r="L2" s="109"/>
      <c r="M2" s="125" t="s">
        <v>775</v>
      </c>
      <c r="N2" s="125" t="s">
        <v>776</v>
      </c>
    </row>
    <row r="3" spans="1:14" ht="14" x14ac:dyDescent="0.15">
      <c r="B3" s="105"/>
      <c r="C3" s="105"/>
      <c r="D3" s="105"/>
      <c r="E3" s="105"/>
      <c r="F3" s="105"/>
      <c r="G3" s="105"/>
      <c r="H3" s="105"/>
      <c r="I3" s="105"/>
      <c r="J3" s="105"/>
      <c r="K3" s="105"/>
      <c r="M3" s="105"/>
      <c r="N3" s="105"/>
    </row>
    <row r="4" spans="1:14" ht="14" x14ac:dyDescent="0.15">
      <c r="A4" s="102" t="s">
        <v>22</v>
      </c>
      <c r="B4" s="87">
        <v>53121</v>
      </c>
      <c r="C4" s="87">
        <v>55302</v>
      </c>
      <c r="D4" s="87">
        <v>59490</v>
      </c>
      <c r="E4" s="87">
        <v>62915</v>
      </c>
      <c r="F4" s="87">
        <v>64878</v>
      </c>
      <c r="G4" s="87">
        <v>68153</v>
      </c>
      <c r="H4" s="87">
        <v>71658</v>
      </c>
      <c r="I4" s="87">
        <v>74200</v>
      </c>
      <c r="J4" s="87">
        <v>75343</v>
      </c>
      <c r="K4" s="87">
        <v>78929</v>
      </c>
      <c r="L4" s="83"/>
      <c r="M4" s="87">
        <f>SUM(B4:E4)</f>
        <v>230828</v>
      </c>
      <c r="N4" s="87">
        <f>SUM(F4:I4)</f>
        <v>278889</v>
      </c>
    </row>
    <row r="5" spans="1:14" ht="14" x14ac:dyDescent="0.15">
      <c r="A5" s="102" t="s">
        <v>727</v>
      </c>
      <c r="B5" s="86">
        <v>12294</v>
      </c>
      <c r="C5" s="86">
        <v>12154</v>
      </c>
      <c r="D5" s="86">
        <v>12727</v>
      </c>
      <c r="E5" s="86">
        <v>14405</v>
      </c>
      <c r="F5" s="86">
        <v>15901</v>
      </c>
      <c r="G5" s="86">
        <v>16248</v>
      </c>
      <c r="H5" s="86">
        <v>16511</v>
      </c>
      <c r="I5" s="86">
        <v>17525</v>
      </c>
      <c r="J5" s="86">
        <v>17709</v>
      </c>
      <c r="K5" s="86">
        <v>17537</v>
      </c>
      <c r="L5" s="84"/>
      <c r="M5" s="86">
        <f>SUM(B5:E5)</f>
        <v>51580</v>
      </c>
      <c r="N5" s="86">
        <f>SUM(F5:I5)</f>
        <v>66185</v>
      </c>
    </row>
    <row r="6" spans="1:14" ht="14" x14ac:dyDescent="0.15">
      <c r="A6" s="106" t="s">
        <v>726</v>
      </c>
      <c r="B6" s="89">
        <f t="shared" ref="B6:K6" si="0">B4-B5</f>
        <v>40827</v>
      </c>
      <c r="C6" s="89">
        <f t="shared" si="0"/>
        <v>43148</v>
      </c>
      <c r="D6" s="89">
        <f t="shared" si="0"/>
        <v>46763</v>
      </c>
      <c r="E6" s="89">
        <f t="shared" si="0"/>
        <v>48510</v>
      </c>
      <c r="F6" s="89">
        <f t="shared" si="0"/>
        <v>48977</v>
      </c>
      <c r="G6" s="89">
        <f t="shared" si="0"/>
        <v>51905</v>
      </c>
      <c r="H6" s="89">
        <f t="shared" si="0"/>
        <v>55147</v>
      </c>
      <c r="I6" s="89">
        <f t="shared" si="0"/>
        <v>56675</v>
      </c>
      <c r="J6" s="89">
        <f t="shared" si="0"/>
        <v>57634</v>
      </c>
      <c r="K6" s="89">
        <f t="shared" si="0"/>
        <v>61392</v>
      </c>
      <c r="L6" s="84"/>
      <c r="M6" s="89">
        <f>M4-M5</f>
        <v>179248</v>
      </c>
      <c r="N6" s="89">
        <f>N4-N5</f>
        <v>212704</v>
      </c>
    </row>
    <row r="7" spans="1:14" ht="14" x14ac:dyDescent="0.15">
      <c r="A7" s="102" t="s">
        <v>725</v>
      </c>
      <c r="B7" s="86"/>
      <c r="C7" s="86"/>
      <c r="D7" s="86"/>
      <c r="E7" s="86"/>
      <c r="F7" s="86"/>
      <c r="G7" s="86"/>
      <c r="H7" s="86"/>
      <c r="I7" s="86"/>
      <c r="J7" s="86"/>
      <c r="K7" s="86"/>
      <c r="L7" s="84"/>
      <c r="M7" s="86"/>
      <c r="N7" s="86"/>
    </row>
    <row r="8" spans="1:14" ht="14" x14ac:dyDescent="0.15">
      <c r="A8" s="106" t="s">
        <v>724</v>
      </c>
      <c r="B8" s="86">
        <v>9823</v>
      </c>
      <c r="C8" s="86">
        <v>10525</v>
      </c>
      <c r="D8" s="86">
        <v>10893</v>
      </c>
      <c r="E8" s="86">
        <v>11575</v>
      </c>
      <c r="F8" s="86">
        <v>12553</v>
      </c>
      <c r="G8" s="86">
        <v>13128</v>
      </c>
      <c r="H8" s="86">
        <v>12501</v>
      </c>
      <c r="I8" s="86">
        <v>15073</v>
      </c>
      <c r="J8" s="86">
        <v>15837</v>
      </c>
      <c r="K8" s="86">
        <v>17695</v>
      </c>
      <c r="L8" s="84"/>
      <c r="M8" s="86">
        <f>SUM(B8:E8)</f>
        <v>42816</v>
      </c>
      <c r="N8" s="86">
        <f>SUM(F8:I8)</f>
        <v>53255</v>
      </c>
    </row>
    <row r="9" spans="1:14" ht="14" x14ac:dyDescent="0.15">
      <c r="A9" s="106" t="s">
        <v>723</v>
      </c>
      <c r="B9" s="86">
        <v>16014</v>
      </c>
      <c r="C9" s="86">
        <v>15383</v>
      </c>
      <c r="D9" s="86">
        <v>15475</v>
      </c>
      <c r="E9" s="86">
        <v>16983</v>
      </c>
      <c r="F9" s="86">
        <v>16233</v>
      </c>
      <c r="G9" s="86">
        <v>18976</v>
      </c>
      <c r="H9" s="86">
        <v>15489</v>
      </c>
      <c r="I9" s="86">
        <v>19341</v>
      </c>
      <c r="J9" s="86">
        <v>17315</v>
      </c>
      <c r="K9" s="86">
        <v>17165</v>
      </c>
      <c r="L9" s="84"/>
      <c r="M9" s="86">
        <f>SUM(B9:E9)</f>
        <v>63855</v>
      </c>
      <c r="N9" s="86">
        <f>SUM(F9:I9)</f>
        <v>70039</v>
      </c>
    </row>
    <row r="10" spans="1:14" ht="14" x14ac:dyDescent="0.15">
      <c r="A10" s="106" t="s">
        <v>722</v>
      </c>
      <c r="B10" s="86">
        <v>7334</v>
      </c>
      <c r="C10" s="86">
        <v>8231</v>
      </c>
      <c r="D10" s="86">
        <v>9546</v>
      </c>
      <c r="E10" s="86">
        <v>10222</v>
      </c>
      <c r="F10" s="86">
        <v>11785</v>
      </c>
      <c r="G10" s="86">
        <v>8906</v>
      </c>
      <c r="H10" s="86">
        <v>9040</v>
      </c>
      <c r="I10" s="86">
        <v>9318</v>
      </c>
      <c r="J10" s="86">
        <v>10431</v>
      </c>
      <c r="K10" s="86">
        <v>10424</v>
      </c>
      <c r="L10" s="84"/>
      <c r="M10" s="86">
        <f>SUM(B10:E10)</f>
        <v>35333</v>
      </c>
      <c r="N10" s="86">
        <f>SUM(F10:I10)</f>
        <v>39049</v>
      </c>
    </row>
    <row r="11" spans="1:14" ht="14" x14ac:dyDescent="0.15">
      <c r="A11" s="108" t="s">
        <v>721</v>
      </c>
      <c r="B11" s="90">
        <f t="shared" ref="B11:K11" si="1">SUM(B8:B10)</f>
        <v>33171</v>
      </c>
      <c r="C11" s="90">
        <f t="shared" si="1"/>
        <v>34139</v>
      </c>
      <c r="D11" s="90">
        <f t="shared" si="1"/>
        <v>35914</v>
      </c>
      <c r="E11" s="90">
        <f t="shared" si="1"/>
        <v>38780</v>
      </c>
      <c r="F11" s="90">
        <f t="shared" si="1"/>
        <v>40571</v>
      </c>
      <c r="G11" s="90">
        <f t="shared" si="1"/>
        <v>41010</v>
      </c>
      <c r="H11" s="90">
        <f t="shared" si="1"/>
        <v>37030</v>
      </c>
      <c r="I11" s="90">
        <f t="shared" si="1"/>
        <v>43732</v>
      </c>
      <c r="J11" s="90">
        <f t="shared" si="1"/>
        <v>43583</v>
      </c>
      <c r="K11" s="90">
        <f t="shared" si="1"/>
        <v>45284</v>
      </c>
      <c r="L11" s="84"/>
      <c r="M11" s="90">
        <f>SUM(M8:M10)</f>
        <v>142004</v>
      </c>
      <c r="N11" s="90">
        <f>SUM(N8:N10)</f>
        <v>162343</v>
      </c>
    </row>
    <row r="12" spans="1:14" ht="14" x14ac:dyDescent="0.15">
      <c r="A12" s="102" t="s">
        <v>720</v>
      </c>
      <c r="B12" s="86">
        <f t="shared" ref="B12:K12" si="2">B6-B11</f>
        <v>7656</v>
      </c>
      <c r="C12" s="86">
        <f t="shared" si="2"/>
        <v>9009</v>
      </c>
      <c r="D12" s="86">
        <f t="shared" si="2"/>
        <v>10849</v>
      </c>
      <c r="E12" s="86">
        <f t="shared" si="2"/>
        <v>9730</v>
      </c>
      <c r="F12" s="86">
        <f t="shared" si="2"/>
        <v>8406</v>
      </c>
      <c r="G12" s="86">
        <f t="shared" si="2"/>
        <v>10895</v>
      </c>
      <c r="H12" s="86">
        <f t="shared" si="2"/>
        <v>18117</v>
      </c>
      <c r="I12" s="86">
        <f t="shared" si="2"/>
        <v>12943</v>
      </c>
      <c r="J12" s="86">
        <f t="shared" si="2"/>
        <v>14051</v>
      </c>
      <c r="K12" s="86">
        <f t="shared" si="2"/>
        <v>16108</v>
      </c>
      <c r="L12" s="84"/>
      <c r="M12" s="86">
        <f>M6-M11</f>
        <v>37244</v>
      </c>
      <c r="N12" s="86">
        <f>N6-N11</f>
        <v>50361</v>
      </c>
    </row>
    <row r="13" spans="1:14" ht="14" x14ac:dyDescent="0.15">
      <c r="A13" s="102" t="s">
        <v>717</v>
      </c>
      <c r="B13" s="86"/>
      <c r="C13" s="86"/>
      <c r="D13" s="86"/>
      <c r="E13" s="86"/>
      <c r="F13" s="86"/>
      <c r="G13" s="86"/>
      <c r="H13" s="86"/>
      <c r="I13" s="86"/>
      <c r="J13" s="86"/>
      <c r="K13" s="86"/>
      <c r="L13" s="84"/>
      <c r="M13" s="86"/>
      <c r="N13" s="86"/>
    </row>
    <row r="14" spans="1:14" ht="14" x14ac:dyDescent="0.15">
      <c r="A14" s="106" t="s">
        <v>719</v>
      </c>
      <c r="B14" s="86">
        <v>-2</v>
      </c>
      <c r="C14" s="86">
        <v>0</v>
      </c>
      <c r="D14" s="86">
        <v>0</v>
      </c>
      <c r="E14" s="86">
        <v>-0.6</v>
      </c>
      <c r="F14" s="86">
        <v>-38</v>
      </c>
      <c r="G14" s="86">
        <v>-39</v>
      </c>
      <c r="H14" s="86">
        <v>-34</v>
      </c>
      <c r="I14" s="86">
        <v>-60</v>
      </c>
      <c r="J14" s="86">
        <v>-42</v>
      </c>
      <c r="K14" s="86">
        <v>-28</v>
      </c>
      <c r="L14" s="84"/>
      <c r="M14" s="86">
        <f>SUM(B14:E14)</f>
        <v>-2.6</v>
      </c>
      <c r="N14" s="86">
        <f>SUM(F14:I14)</f>
        <v>-171</v>
      </c>
    </row>
    <row r="15" spans="1:14" ht="14" x14ac:dyDescent="0.15">
      <c r="A15" s="106" t="s">
        <v>718</v>
      </c>
      <c r="B15" s="86">
        <v>481</v>
      </c>
      <c r="C15" s="86">
        <v>541</v>
      </c>
      <c r="D15" s="86">
        <v>753</v>
      </c>
      <c r="E15" s="86">
        <v>899</v>
      </c>
      <c r="F15" s="86">
        <v>1090</v>
      </c>
      <c r="G15" s="86">
        <v>1452</v>
      </c>
      <c r="H15" s="86">
        <v>1651</v>
      </c>
      <c r="I15" s="86">
        <v>1887</v>
      </c>
      <c r="J15" s="86">
        <v>2051</v>
      </c>
      <c r="K15" s="86">
        <v>2198</v>
      </c>
      <c r="L15" s="84"/>
      <c r="M15" s="86">
        <f>SUM(B15:E15)</f>
        <v>2674</v>
      </c>
      <c r="N15" s="86">
        <f>SUM(F15:I15)</f>
        <v>6080</v>
      </c>
    </row>
    <row r="16" spans="1:14" ht="14" x14ac:dyDescent="0.15">
      <c r="A16" s="106" t="s">
        <v>717</v>
      </c>
      <c r="B16" s="86">
        <v>-26</v>
      </c>
      <c r="C16" s="86">
        <v>-180</v>
      </c>
      <c r="D16" s="86">
        <v>-82</v>
      </c>
      <c r="E16" s="86">
        <v>-248</v>
      </c>
      <c r="F16" s="86">
        <v>193</v>
      </c>
      <c r="G16" s="86">
        <v>-529</v>
      </c>
      <c r="H16" s="86">
        <v>-501</v>
      </c>
      <c r="I16" s="86">
        <v>35</v>
      </c>
      <c r="J16" s="86">
        <v>-223</v>
      </c>
      <c r="K16" s="86">
        <v>231</v>
      </c>
      <c r="L16" s="84"/>
      <c r="M16" s="86">
        <f>SUM(B16:E16)</f>
        <v>-536</v>
      </c>
      <c r="N16" s="86">
        <f>SUM(F16:I16)</f>
        <v>-802</v>
      </c>
    </row>
    <row r="17" spans="1:14" ht="14" x14ac:dyDescent="0.15">
      <c r="A17" s="108" t="s">
        <v>716</v>
      </c>
      <c r="B17" s="90">
        <f t="shared" ref="B17:K17" si="3">SUM(B14:B16)</f>
        <v>453</v>
      </c>
      <c r="C17" s="90">
        <f t="shared" si="3"/>
        <v>361</v>
      </c>
      <c r="D17" s="90">
        <f t="shared" si="3"/>
        <v>671</v>
      </c>
      <c r="E17" s="90">
        <f t="shared" si="3"/>
        <v>650.4</v>
      </c>
      <c r="F17" s="90">
        <f t="shared" si="3"/>
        <v>1245</v>
      </c>
      <c r="G17" s="90">
        <f t="shared" si="3"/>
        <v>884</v>
      </c>
      <c r="H17" s="90">
        <f t="shared" si="3"/>
        <v>1116</v>
      </c>
      <c r="I17" s="90">
        <f t="shared" si="3"/>
        <v>1862</v>
      </c>
      <c r="J17" s="90">
        <f t="shared" si="3"/>
        <v>1786</v>
      </c>
      <c r="K17" s="90">
        <f t="shared" si="3"/>
        <v>2401</v>
      </c>
      <c r="L17" s="84"/>
      <c r="M17" s="90">
        <f>SUM(M14:M16)</f>
        <v>2135.4</v>
      </c>
      <c r="N17" s="90">
        <f>SUM(N14:N16)</f>
        <v>5107</v>
      </c>
    </row>
    <row r="18" spans="1:14" ht="14" x14ac:dyDescent="0.15">
      <c r="A18" s="102" t="s">
        <v>715</v>
      </c>
      <c r="B18" s="86">
        <f t="shared" ref="B18:K18" si="4">B12+B17</f>
        <v>8109</v>
      </c>
      <c r="C18" s="86">
        <f t="shared" si="4"/>
        <v>9370</v>
      </c>
      <c r="D18" s="86">
        <f t="shared" si="4"/>
        <v>11520</v>
      </c>
      <c r="E18" s="86">
        <f t="shared" si="4"/>
        <v>10380.4</v>
      </c>
      <c r="F18" s="86">
        <f t="shared" si="4"/>
        <v>9651</v>
      </c>
      <c r="G18" s="86">
        <f t="shared" si="4"/>
        <v>11779</v>
      </c>
      <c r="H18" s="86">
        <f t="shared" si="4"/>
        <v>19233</v>
      </c>
      <c r="I18" s="86">
        <f t="shared" si="4"/>
        <v>14805</v>
      </c>
      <c r="J18" s="86">
        <f t="shared" si="4"/>
        <v>15837</v>
      </c>
      <c r="K18" s="86">
        <f t="shared" si="4"/>
        <v>18509</v>
      </c>
      <c r="L18" s="84"/>
      <c r="M18" s="86">
        <f>M12+M17</f>
        <v>39379.4</v>
      </c>
      <c r="N18" s="86">
        <f>N12+N17</f>
        <v>55468</v>
      </c>
    </row>
    <row r="19" spans="1:14" ht="14" x14ac:dyDescent="0.15">
      <c r="A19" s="102" t="s">
        <v>773</v>
      </c>
      <c r="B19" s="86">
        <v>-13821</v>
      </c>
      <c r="C19" s="86">
        <v>2168</v>
      </c>
      <c r="D19" s="86">
        <v>3068</v>
      </c>
      <c r="E19" s="86">
        <v>7524</v>
      </c>
      <c r="F19" s="86">
        <v>509</v>
      </c>
      <c r="G19" s="86">
        <v>1486</v>
      </c>
      <c r="H19" s="86">
        <v>-4236</v>
      </c>
      <c r="I19" s="86">
        <v>405</v>
      </c>
      <c r="J19" s="86">
        <v>2571</v>
      </c>
      <c r="K19" s="86">
        <v>2277</v>
      </c>
      <c r="L19" s="84"/>
      <c r="M19" s="86">
        <f>SUM(B19:E19)</f>
        <v>-1061</v>
      </c>
      <c r="N19" s="86">
        <f>SUM(F19:I19)</f>
        <v>-1836</v>
      </c>
    </row>
    <row r="20" spans="1:14" thickBot="1" x14ac:dyDescent="0.2">
      <c r="A20" s="102" t="s">
        <v>714</v>
      </c>
      <c r="B20" s="88">
        <f t="shared" ref="B20:K20" si="5">B18-B19</f>
        <v>21930</v>
      </c>
      <c r="C20" s="88">
        <f t="shared" si="5"/>
        <v>7202</v>
      </c>
      <c r="D20" s="88">
        <f t="shared" si="5"/>
        <v>8452</v>
      </c>
      <c r="E20" s="88">
        <f t="shared" si="5"/>
        <v>2856.3999999999996</v>
      </c>
      <c r="F20" s="88">
        <f t="shared" si="5"/>
        <v>9142</v>
      </c>
      <c r="G20" s="88">
        <f t="shared" si="5"/>
        <v>10293</v>
      </c>
      <c r="H20" s="88">
        <f t="shared" si="5"/>
        <v>23469</v>
      </c>
      <c r="I20" s="88">
        <f t="shared" si="5"/>
        <v>14400</v>
      </c>
      <c r="J20" s="88">
        <f t="shared" si="5"/>
        <v>13266</v>
      </c>
      <c r="K20" s="88">
        <f t="shared" si="5"/>
        <v>16232</v>
      </c>
      <c r="M20" s="88">
        <f>M18-M19</f>
        <v>40440.400000000001</v>
      </c>
      <c r="N20" s="88">
        <f>N18-N19</f>
        <v>57304</v>
      </c>
    </row>
    <row r="21" spans="1:14" thickTop="1" x14ac:dyDescent="0.15">
      <c r="A21" s="102" t="s">
        <v>713</v>
      </c>
      <c r="B21" s="105"/>
      <c r="C21" s="105"/>
      <c r="D21" s="105"/>
      <c r="E21" s="105"/>
      <c r="F21" s="105"/>
      <c r="G21" s="105"/>
      <c r="H21" s="105"/>
      <c r="I21" s="105"/>
      <c r="J21" s="105"/>
      <c r="K21" s="105"/>
      <c r="M21" s="105"/>
      <c r="N21" s="105"/>
    </row>
    <row r="22" spans="1:14" thickBot="1" x14ac:dyDescent="0.2">
      <c r="A22" s="106" t="s">
        <v>711</v>
      </c>
      <c r="B22" s="93">
        <f t="shared" ref="B22:K22" si="6">B20/B25</f>
        <v>0.60093716603184177</v>
      </c>
      <c r="C22" s="93">
        <f t="shared" si="6"/>
        <v>0.19320224266974273</v>
      </c>
      <c r="D22" s="93">
        <f t="shared" si="6"/>
        <v>0.22417314272073841</v>
      </c>
      <c r="E22" s="93">
        <f t="shared" si="6"/>
        <v>7.4622498563143305E-2</v>
      </c>
      <c r="F22" s="93">
        <f t="shared" si="6"/>
        <v>0.23568537471963702</v>
      </c>
      <c r="G22" s="93">
        <f t="shared" si="6"/>
        <v>0.26401108061661577</v>
      </c>
      <c r="H22" s="93">
        <f t="shared" si="6"/>
        <v>0.59915751850906307</v>
      </c>
      <c r="I22" s="93">
        <f t="shared" si="6"/>
        <v>0.36734693877551022</v>
      </c>
      <c r="J22" s="93">
        <f t="shared" si="6"/>
        <v>0.33920580940448491</v>
      </c>
      <c r="K22" s="93">
        <f t="shared" si="6"/>
        <v>0.41410276034491555</v>
      </c>
      <c r="L22" s="85"/>
      <c r="M22" s="93">
        <f>M20/M25</f>
        <v>1.0800523462329408</v>
      </c>
      <c r="N22" s="93">
        <f>N20/N25</f>
        <v>1.4740199609013274</v>
      </c>
    </row>
    <row r="23" spans="1:14" ht="16" thickTop="1" thickBot="1" x14ac:dyDescent="0.2">
      <c r="A23" s="106" t="s">
        <v>710</v>
      </c>
      <c r="B23" s="93">
        <f t="shared" ref="B23:K23" si="7">B20/B26</f>
        <v>0.56455142231947486</v>
      </c>
      <c r="C23" s="93">
        <f t="shared" si="7"/>
        <v>0.18216769950676615</v>
      </c>
      <c r="D23" s="93">
        <f t="shared" si="7"/>
        <v>0.20973225142063079</v>
      </c>
      <c r="E23" s="93">
        <f t="shared" si="7"/>
        <v>6.9353663866362353E-2</v>
      </c>
      <c r="F23" s="93">
        <f t="shared" si="7"/>
        <v>0.21800925263509324</v>
      </c>
      <c r="G23" s="93">
        <f t="shared" si="7"/>
        <v>0.24382328556200403</v>
      </c>
      <c r="H23" s="93">
        <f t="shared" si="7"/>
        <v>0.55617697940611888</v>
      </c>
      <c r="I23" s="93">
        <f t="shared" si="7"/>
        <v>0.34632034632034631</v>
      </c>
      <c r="J23" s="93">
        <f t="shared" si="7"/>
        <v>0.31930871804746547</v>
      </c>
      <c r="K23" s="93">
        <f t="shared" si="7"/>
        <v>0.39084998796051046</v>
      </c>
      <c r="L23" s="85"/>
      <c r="M23" s="93">
        <f>M20/M26</f>
        <v>1.009218636919468</v>
      </c>
      <c r="N23" s="93">
        <f>N20/N26</f>
        <v>1.3677351600353247</v>
      </c>
    </row>
    <row r="24" spans="1:14" thickTop="1" x14ac:dyDescent="0.15">
      <c r="A24" s="107" t="s">
        <v>712</v>
      </c>
      <c r="B24" s="105"/>
      <c r="C24" s="105"/>
      <c r="D24" s="105"/>
      <c r="E24" s="105"/>
      <c r="F24" s="105"/>
      <c r="G24" s="105"/>
      <c r="H24" s="105"/>
      <c r="I24" s="105"/>
      <c r="J24" s="105"/>
      <c r="K24" s="105"/>
      <c r="M24" s="105"/>
      <c r="N24" s="105"/>
    </row>
    <row r="25" spans="1:14" thickBot="1" x14ac:dyDescent="0.2">
      <c r="A25" s="106" t="s">
        <v>711</v>
      </c>
      <c r="B25" s="94">
        <v>36493</v>
      </c>
      <c r="C25" s="94">
        <v>37277</v>
      </c>
      <c r="D25" s="94">
        <v>37703</v>
      </c>
      <c r="E25" s="94">
        <v>38278</v>
      </c>
      <c r="F25" s="94">
        <v>38789</v>
      </c>
      <c r="G25" s="94">
        <v>38987</v>
      </c>
      <c r="H25" s="94">
        <v>39170</v>
      </c>
      <c r="I25" s="94">
        <v>39200</v>
      </c>
      <c r="J25" s="94">
        <v>39109</v>
      </c>
      <c r="K25" s="94">
        <v>39198</v>
      </c>
      <c r="L25" s="84"/>
      <c r="M25" s="94">
        <v>37443</v>
      </c>
      <c r="N25" s="94">
        <v>38876</v>
      </c>
    </row>
    <row r="26" spans="1:14" ht="16" thickTop="1" thickBot="1" x14ac:dyDescent="0.2">
      <c r="A26" s="106" t="s">
        <v>710</v>
      </c>
      <c r="B26" s="94">
        <v>38845</v>
      </c>
      <c r="C26" s="94">
        <v>39535</v>
      </c>
      <c r="D26" s="94">
        <v>40299</v>
      </c>
      <c r="E26" s="94">
        <v>41186</v>
      </c>
      <c r="F26" s="94">
        <v>41934</v>
      </c>
      <c r="G26" s="94">
        <v>42215</v>
      </c>
      <c r="H26" s="94">
        <v>42197</v>
      </c>
      <c r="I26" s="94">
        <v>41580</v>
      </c>
      <c r="J26" s="94">
        <v>41546</v>
      </c>
      <c r="K26" s="94">
        <v>41530</v>
      </c>
      <c r="L26" s="84"/>
      <c r="M26" s="94">
        <v>40071</v>
      </c>
      <c r="N26" s="94">
        <v>41897</v>
      </c>
    </row>
    <row r="27" spans="1:14" thickTop="1" x14ac:dyDescent="0.15">
      <c r="B27" s="105"/>
      <c r="C27" s="105"/>
      <c r="D27" s="105"/>
      <c r="E27" s="105"/>
      <c r="F27" s="105"/>
      <c r="G27" s="105"/>
      <c r="H27" s="105"/>
      <c r="I27" s="105"/>
      <c r="J27" s="105"/>
      <c r="K27" s="105"/>
      <c r="M27" s="105"/>
      <c r="N27" s="105"/>
    </row>
    <row r="28" spans="1:14" x14ac:dyDescent="0.2">
      <c r="M28" s="127"/>
    </row>
    <row r="29" spans="1:14" x14ac:dyDescent="0.2">
      <c r="M29" s="127"/>
    </row>
    <row r="30" spans="1:14" x14ac:dyDescent="0.2">
      <c r="M30" s="127"/>
    </row>
    <row r="31" spans="1:14" x14ac:dyDescent="0.2">
      <c r="M31" s="127"/>
    </row>
    <row r="32" spans="1:14" x14ac:dyDescent="0.2">
      <c r="M32" s="127"/>
    </row>
  </sheetData>
  <pageMargins left="0.7" right="0.7" top="0.75" bottom="0.75" header="0.3" footer="0.3"/>
  <pageSetup orientation="portrait" verticalDpi="1200" r:id="rId1"/>
  <ignoredErrors>
    <ignoredError sqref="M4:N4 M8:N8 M5:N5 M9:N2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4DCD-13DF-4054-8F7F-722C30CCF278}">
  <dimension ref="A2:N59"/>
  <sheetViews>
    <sheetView showGridLines="0" zoomScale="90" zoomScaleNormal="90" workbookViewId="0">
      <pane xSplit="1" ySplit="2" topLeftCell="B3" activePane="bottomRight" state="frozen"/>
      <selection activeCell="H34" sqref="H34"/>
      <selection pane="topRight" activeCell="H34" sqref="H34"/>
      <selection pane="bottomLeft" activeCell="H34" sqref="H34"/>
      <selection pane="bottomRight"/>
    </sheetView>
  </sheetViews>
  <sheetFormatPr baseColWidth="10" defaultColWidth="9" defaultRowHeight="14" x14ac:dyDescent="0.15"/>
  <cols>
    <col min="1" max="1" width="93.5" style="102" bestFit="1" customWidth="1"/>
    <col min="2" max="11" width="12.75" style="102" customWidth="1"/>
    <col min="12" max="12" width="12.75" style="110" customWidth="1"/>
    <col min="13" max="14" width="12.75" style="102" customWidth="1"/>
    <col min="15" max="16384" width="9" style="102"/>
  </cols>
  <sheetData>
    <row r="2" spans="1:14" x14ac:dyDescent="0.15">
      <c r="B2" s="125" t="s">
        <v>737</v>
      </c>
      <c r="C2" s="125" t="s">
        <v>736</v>
      </c>
      <c r="D2" s="125" t="s">
        <v>735</v>
      </c>
      <c r="E2" s="125" t="s">
        <v>734</v>
      </c>
      <c r="F2" s="125" t="s">
        <v>733</v>
      </c>
      <c r="G2" s="125" t="s">
        <v>732</v>
      </c>
      <c r="H2" s="125" t="s">
        <v>731</v>
      </c>
      <c r="I2" s="125" t="s">
        <v>730</v>
      </c>
      <c r="J2" s="125" t="s">
        <v>729</v>
      </c>
      <c r="K2" s="125" t="s">
        <v>728</v>
      </c>
      <c r="L2" s="111"/>
      <c r="M2" s="125" t="s">
        <v>775</v>
      </c>
      <c r="N2" s="125" t="s">
        <v>776</v>
      </c>
    </row>
    <row r="3" spans="1:14" x14ac:dyDescent="0.15">
      <c r="B3" s="2"/>
      <c r="C3" s="2"/>
      <c r="D3" s="2"/>
      <c r="E3" s="2"/>
      <c r="F3" s="2"/>
      <c r="G3" s="2"/>
      <c r="H3" s="2"/>
      <c r="I3" s="2"/>
      <c r="J3" s="2"/>
      <c r="K3" s="2"/>
      <c r="L3" s="82"/>
      <c r="M3" s="2"/>
      <c r="N3" s="2"/>
    </row>
    <row r="4" spans="1:14" x14ac:dyDescent="0.15">
      <c r="A4" s="102" t="s">
        <v>777</v>
      </c>
      <c r="B4" s="87">
        <f>'Income Statement'!B5</f>
        <v>12294</v>
      </c>
      <c r="C4" s="87">
        <f>'Income Statement'!C5</f>
        <v>12154</v>
      </c>
      <c r="D4" s="87">
        <f>'Income Statement'!D5</f>
        <v>12727</v>
      </c>
      <c r="E4" s="87">
        <f>'Income Statement'!E5</f>
        <v>14405</v>
      </c>
      <c r="F4" s="87">
        <f>'Income Statement'!F5</f>
        <v>15901</v>
      </c>
      <c r="G4" s="87">
        <f>'Income Statement'!G5</f>
        <v>16248</v>
      </c>
      <c r="H4" s="87">
        <f>'Income Statement'!H5</f>
        <v>16511</v>
      </c>
      <c r="I4" s="87">
        <f>'Income Statement'!I5</f>
        <v>17525</v>
      </c>
      <c r="J4" s="87">
        <f>'Income Statement'!J5</f>
        <v>17709</v>
      </c>
      <c r="K4" s="87">
        <f>'Income Statement'!K5</f>
        <v>17537</v>
      </c>
      <c r="L4" s="83"/>
      <c r="M4" s="87">
        <f>B4+C4+D4+E4</f>
        <v>51580</v>
      </c>
      <c r="N4" s="87">
        <f>F4+G4+H4+I4</f>
        <v>66185</v>
      </c>
    </row>
    <row r="5" spans="1:14" x14ac:dyDescent="0.15">
      <c r="A5" s="106" t="s">
        <v>778</v>
      </c>
      <c r="B5" s="86">
        <v>-501</v>
      </c>
      <c r="C5" s="86">
        <v>-536</v>
      </c>
      <c r="D5" s="86">
        <v>-531</v>
      </c>
      <c r="E5" s="86">
        <v>-590</v>
      </c>
      <c r="F5" s="86">
        <v>-654</v>
      </c>
      <c r="G5" s="86">
        <v>-609</v>
      </c>
      <c r="H5" s="86">
        <v>-625</v>
      </c>
      <c r="I5" s="86">
        <v>-601</v>
      </c>
      <c r="J5" s="86">
        <v>-545</v>
      </c>
      <c r="K5" s="86">
        <v>-552</v>
      </c>
      <c r="L5" s="84"/>
      <c r="M5" s="86">
        <f>B5+C5+D5+E5</f>
        <v>-2158</v>
      </c>
      <c r="N5" s="86">
        <f>F5+G5+H5+I5</f>
        <v>-2489</v>
      </c>
    </row>
    <row r="6" spans="1:14" x14ac:dyDescent="0.15">
      <c r="A6" s="106" t="s">
        <v>796</v>
      </c>
      <c r="B6" s="86">
        <v>0</v>
      </c>
      <c r="C6" s="86">
        <v>0</v>
      </c>
      <c r="D6" s="86">
        <v>0</v>
      </c>
      <c r="E6" s="86">
        <v>0</v>
      </c>
      <c r="F6" s="86">
        <v>0</v>
      </c>
      <c r="G6" s="86">
        <v>0</v>
      </c>
      <c r="H6" s="86">
        <v>0</v>
      </c>
      <c r="I6" s="86">
        <v>0</v>
      </c>
      <c r="J6" s="86">
        <v>0</v>
      </c>
      <c r="K6" s="86">
        <v>-3</v>
      </c>
      <c r="L6" s="84"/>
      <c r="M6" s="86">
        <f>B6+C6+D6+E6</f>
        <v>0</v>
      </c>
      <c r="N6" s="86">
        <f>F6+G6+H6+I6</f>
        <v>0</v>
      </c>
    </row>
    <row r="7" spans="1:14" x14ac:dyDescent="0.15">
      <c r="A7" s="106" t="s">
        <v>779</v>
      </c>
      <c r="B7" s="86">
        <v>0</v>
      </c>
      <c r="C7" s="86">
        <v>0</v>
      </c>
      <c r="D7" s="86">
        <v>-86</v>
      </c>
      <c r="E7" s="86">
        <v>-374</v>
      </c>
      <c r="F7" s="86">
        <v>-608</v>
      </c>
      <c r="G7" s="86">
        <v>-839</v>
      </c>
      <c r="H7" s="86">
        <v>-839</v>
      </c>
      <c r="I7" s="86">
        <v>-1339</v>
      </c>
      <c r="J7" s="86">
        <v>-1495</v>
      </c>
      <c r="K7" s="86">
        <v>-1495</v>
      </c>
      <c r="L7" s="84"/>
      <c r="M7" s="86">
        <f>B7+C7+D7+E7</f>
        <v>-460</v>
      </c>
      <c r="N7" s="86">
        <f>F7+G7+H7+I7</f>
        <v>-3625</v>
      </c>
    </row>
    <row r="8" spans="1:14" x14ac:dyDescent="0.15">
      <c r="A8" s="102" t="s">
        <v>780</v>
      </c>
      <c r="B8" s="91">
        <f t="shared" ref="B8:K8" si="0">SUM(B4:B7)</f>
        <v>11793</v>
      </c>
      <c r="C8" s="91">
        <f t="shared" si="0"/>
        <v>11618</v>
      </c>
      <c r="D8" s="91">
        <f t="shared" si="0"/>
        <v>12110</v>
      </c>
      <c r="E8" s="91">
        <f t="shared" si="0"/>
        <v>13441</v>
      </c>
      <c r="F8" s="91">
        <f t="shared" si="0"/>
        <v>14639</v>
      </c>
      <c r="G8" s="91">
        <f t="shared" si="0"/>
        <v>14800</v>
      </c>
      <c r="H8" s="91">
        <f t="shared" si="0"/>
        <v>15047</v>
      </c>
      <c r="I8" s="91">
        <f t="shared" si="0"/>
        <v>15585</v>
      </c>
      <c r="J8" s="91">
        <f t="shared" si="0"/>
        <v>15669</v>
      </c>
      <c r="K8" s="91">
        <f t="shared" si="0"/>
        <v>15487</v>
      </c>
      <c r="L8" s="83"/>
      <c r="M8" s="91">
        <f>SUM(M4:M7)</f>
        <v>48962</v>
      </c>
      <c r="N8" s="91">
        <f>SUM(N4:N7)</f>
        <v>60071</v>
      </c>
    </row>
    <row r="9" spans="1:14" ht="8.25" customHeight="1" x14ac:dyDescent="0.15">
      <c r="B9" s="83"/>
      <c r="C9" s="83"/>
      <c r="D9" s="83"/>
      <c r="E9" s="83"/>
      <c r="F9" s="83"/>
      <c r="G9" s="83"/>
      <c r="H9" s="83"/>
      <c r="I9" s="83"/>
      <c r="J9" s="83"/>
      <c r="K9" s="83"/>
      <c r="L9" s="83"/>
      <c r="M9" s="83"/>
      <c r="N9" s="83"/>
    </row>
    <row r="10" spans="1:14" x14ac:dyDescent="0.15">
      <c r="A10" s="102" t="s">
        <v>781</v>
      </c>
      <c r="B10" s="87">
        <f>'Income Statement'!B6</f>
        <v>40827</v>
      </c>
      <c r="C10" s="87">
        <f>'Income Statement'!C6</f>
        <v>43148</v>
      </c>
      <c r="D10" s="87">
        <f>'Income Statement'!D6</f>
        <v>46763</v>
      </c>
      <c r="E10" s="87">
        <f>'Income Statement'!E6</f>
        <v>48510</v>
      </c>
      <c r="F10" s="87">
        <f>'Income Statement'!F6</f>
        <v>48977</v>
      </c>
      <c r="G10" s="87">
        <f>'Income Statement'!G6</f>
        <v>51905</v>
      </c>
      <c r="H10" s="87">
        <f>'Income Statement'!H6</f>
        <v>55147</v>
      </c>
      <c r="I10" s="87">
        <f>'Income Statement'!I6</f>
        <v>56675</v>
      </c>
      <c r="J10" s="87">
        <f>'Income Statement'!J6</f>
        <v>57634</v>
      </c>
      <c r="K10" s="87">
        <f>'Income Statement'!K6</f>
        <v>61392</v>
      </c>
      <c r="L10" s="83"/>
      <c r="M10" s="87">
        <f>B10+C10+D10+E10</f>
        <v>179248</v>
      </c>
      <c r="N10" s="87">
        <f>F10+G10+H10+I10</f>
        <v>212704</v>
      </c>
    </row>
    <row r="11" spans="1:14" x14ac:dyDescent="0.15">
      <c r="A11" s="106" t="s">
        <v>782</v>
      </c>
      <c r="B11" s="86">
        <f t="shared" ref="B11:K11" si="1">-B5</f>
        <v>501</v>
      </c>
      <c r="C11" s="86">
        <f t="shared" si="1"/>
        <v>536</v>
      </c>
      <c r="D11" s="86">
        <f t="shared" si="1"/>
        <v>531</v>
      </c>
      <c r="E11" s="86">
        <f t="shared" si="1"/>
        <v>590</v>
      </c>
      <c r="F11" s="86">
        <f t="shared" si="1"/>
        <v>654</v>
      </c>
      <c r="G11" s="86">
        <f t="shared" si="1"/>
        <v>609</v>
      </c>
      <c r="H11" s="86">
        <f t="shared" si="1"/>
        <v>625</v>
      </c>
      <c r="I11" s="86">
        <f t="shared" si="1"/>
        <v>601</v>
      </c>
      <c r="J11" s="86">
        <f t="shared" si="1"/>
        <v>545</v>
      </c>
      <c r="K11" s="86">
        <f t="shared" si="1"/>
        <v>552</v>
      </c>
      <c r="L11" s="84"/>
      <c r="M11" s="86">
        <f>B11+C11+D11+E11</f>
        <v>2158</v>
      </c>
      <c r="N11" s="86">
        <f>F11+G11+H11+I11</f>
        <v>2489</v>
      </c>
    </row>
    <row r="12" spans="1:14" x14ac:dyDescent="0.15">
      <c r="A12" s="106" t="s">
        <v>774</v>
      </c>
      <c r="B12" s="86">
        <f t="shared" ref="B12:K12" si="2">-B6</f>
        <v>0</v>
      </c>
      <c r="C12" s="86">
        <f t="shared" si="2"/>
        <v>0</v>
      </c>
      <c r="D12" s="86">
        <f t="shared" si="2"/>
        <v>0</v>
      </c>
      <c r="E12" s="86">
        <f t="shared" si="2"/>
        <v>0</v>
      </c>
      <c r="F12" s="86">
        <f t="shared" si="2"/>
        <v>0</v>
      </c>
      <c r="G12" s="86">
        <f t="shared" si="2"/>
        <v>0</v>
      </c>
      <c r="H12" s="86">
        <f t="shared" si="2"/>
        <v>0</v>
      </c>
      <c r="I12" s="86">
        <f t="shared" si="2"/>
        <v>0</v>
      </c>
      <c r="J12" s="86">
        <f t="shared" si="2"/>
        <v>0</v>
      </c>
      <c r="K12" s="86">
        <f t="shared" si="2"/>
        <v>3</v>
      </c>
      <c r="L12" s="84"/>
      <c r="M12" s="86">
        <f>B12+C12+D12+E12</f>
        <v>0</v>
      </c>
      <c r="N12" s="86">
        <f>F12+G12+H12+I12</f>
        <v>0</v>
      </c>
    </row>
    <row r="13" spans="1:14" x14ac:dyDescent="0.15">
      <c r="A13" s="106" t="s">
        <v>783</v>
      </c>
      <c r="B13" s="86">
        <f t="shared" ref="B13:K13" si="3">-B7</f>
        <v>0</v>
      </c>
      <c r="C13" s="86">
        <f t="shared" si="3"/>
        <v>0</v>
      </c>
      <c r="D13" s="86">
        <f t="shared" si="3"/>
        <v>86</v>
      </c>
      <c r="E13" s="86">
        <f t="shared" si="3"/>
        <v>374</v>
      </c>
      <c r="F13" s="86">
        <f t="shared" si="3"/>
        <v>608</v>
      </c>
      <c r="G13" s="86">
        <f t="shared" si="3"/>
        <v>839</v>
      </c>
      <c r="H13" s="86">
        <f t="shared" si="3"/>
        <v>839</v>
      </c>
      <c r="I13" s="86">
        <f t="shared" si="3"/>
        <v>1339</v>
      </c>
      <c r="J13" s="86">
        <f t="shared" si="3"/>
        <v>1495</v>
      </c>
      <c r="K13" s="86">
        <f t="shared" si="3"/>
        <v>1495</v>
      </c>
      <c r="L13" s="84"/>
      <c r="M13" s="86">
        <f>B13+C13+D13+E13</f>
        <v>460</v>
      </c>
      <c r="N13" s="86">
        <f>F13+G13+H13+I13</f>
        <v>3625</v>
      </c>
    </row>
    <row r="14" spans="1:14" x14ac:dyDescent="0.15">
      <c r="A14" s="102" t="s">
        <v>784</v>
      </c>
      <c r="B14" s="91">
        <f t="shared" ref="B14:K14" si="4">SUM(B10:B13)</f>
        <v>41328</v>
      </c>
      <c r="C14" s="91">
        <f t="shared" si="4"/>
        <v>43684</v>
      </c>
      <c r="D14" s="91">
        <f t="shared" si="4"/>
        <v>47380</v>
      </c>
      <c r="E14" s="91">
        <f t="shared" si="4"/>
        <v>49474</v>
      </c>
      <c r="F14" s="91">
        <f t="shared" si="4"/>
        <v>50239</v>
      </c>
      <c r="G14" s="91">
        <f t="shared" si="4"/>
        <v>53353</v>
      </c>
      <c r="H14" s="91">
        <f t="shared" si="4"/>
        <v>56611</v>
      </c>
      <c r="I14" s="91">
        <f t="shared" si="4"/>
        <v>58615</v>
      </c>
      <c r="J14" s="91">
        <f t="shared" si="4"/>
        <v>59674</v>
      </c>
      <c r="K14" s="91">
        <f t="shared" si="4"/>
        <v>63442</v>
      </c>
      <c r="L14" s="83"/>
      <c r="M14" s="91">
        <f>SUM(M10:M13)</f>
        <v>181866</v>
      </c>
      <c r="N14" s="91">
        <f>SUM(N10:N13)</f>
        <v>218818</v>
      </c>
    </row>
    <row r="15" spans="1:14" ht="8.25" customHeight="1" x14ac:dyDescent="0.15">
      <c r="B15" s="83"/>
      <c r="C15" s="83"/>
      <c r="D15" s="83"/>
      <c r="E15" s="83"/>
      <c r="F15" s="83"/>
      <c r="G15" s="83"/>
      <c r="H15" s="83"/>
      <c r="I15" s="83"/>
      <c r="J15" s="83"/>
      <c r="K15" s="83"/>
      <c r="L15" s="83"/>
      <c r="M15" s="83"/>
      <c r="N15" s="83"/>
    </row>
    <row r="16" spans="1:14" x14ac:dyDescent="0.15">
      <c r="A16" s="102" t="s">
        <v>785</v>
      </c>
      <c r="B16" s="87">
        <f>'Income Statement'!B8</f>
        <v>9823</v>
      </c>
      <c r="C16" s="87">
        <f>'Income Statement'!C8</f>
        <v>10525</v>
      </c>
      <c r="D16" s="87">
        <f>'Income Statement'!D8</f>
        <v>10893</v>
      </c>
      <c r="E16" s="87">
        <f>'Income Statement'!E8</f>
        <v>11575</v>
      </c>
      <c r="F16" s="87">
        <f>'Income Statement'!F8</f>
        <v>12553</v>
      </c>
      <c r="G16" s="87">
        <f>'Income Statement'!G8</f>
        <v>13128</v>
      </c>
      <c r="H16" s="87">
        <f>'Income Statement'!H8</f>
        <v>12501</v>
      </c>
      <c r="I16" s="87">
        <f>'Income Statement'!I8</f>
        <v>15073</v>
      </c>
      <c r="J16" s="87">
        <f>'Income Statement'!J8</f>
        <v>15837</v>
      </c>
      <c r="K16" s="87">
        <f>'Income Statement'!K8</f>
        <v>17695</v>
      </c>
      <c r="L16" s="83"/>
      <c r="M16" s="87">
        <f>B16+C16+D16+E16</f>
        <v>42816</v>
      </c>
      <c r="N16" s="87">
        <f>F16+G16+H16+I16</f>
        <v>53255</v>
      </c>
    </row>
    <row r="17" spans="1:14" x14ac:dyDescent="0.15">
      <c r="A17" s="106" t="s">
        <v>778</v>
      </c>
      <c r="B17" s="86">
        <v>-1221</v>
      </c>
      <c r="C17" s="86">
        <f>-1504-1</f>
        <v>-1505</v>
      </c>
      <c r="D17" s="86">
        <f>-1503-1</f>
        <v>-1504</v>
      </c>
      <c r="E17" s="86">
        <f>-1716</f>
        <v>-1716</v>
      </c>
      <c r="F17" s="86">
        <v>-1841</v>
      </c>
      <c r="G17" s="86">
        <v>-1975</v>
      </c>
      <c r="H17" s="86">
        <v>-1937</v>
      </c>
      <c r="I17" s="86">
        <v>-2207</v>
      </c>
      <c r="J17" s="86">
        <v>-2340</v>
      </c>
      <c r="K17" s="86">
        <v>-2704</v>
      </c>
      <c r="L17" s="84"/>
      <c r="M17" s="86">
        <f>B17+C17+D17+E17</f>
        <v>-5946</v>
      </c>
      <c r="N17" s="86">
        <f>F17+G17+H17+I17</f>
        <v>-7960</v>
      </c>
    </row>
    <row r="18" spans="1:14" x14ac:dyDescent="0.15">
      <c r="A18" s="106" t="s">
        <v>796</v>
      </c>
      <c r="B18" s="86">
        <v>0</v>
      </c>
      <c r="C18" s="86">
        <v>0</v>
      </c>
      <c r="D18" s="86">
        <v>0</v>
      </c>
      <c r="E18" s="86">
        <v>-14</v>
      </c>
      <c r="F18" s="86">
        <v>-43</v>
      </c>
      <c r="G18" s="86">
        <v>-43</v>
      </c>
      <c r="H18" s="86">
        <v>-38</v>
      </c>
      <c r="I18" s="86">
        <v>-1099</v>
      </c>
      <c r="J18" s="86">
        <v>-194</v>
      </c>
      <c r="K18" s="86">
        <v>-1052</v>
      </c>
      <c r="L18" s="84"/>
      <c r="M18" s="86">
        <f>B18+C18+D18+E18</f>
        <v>-14</v>
      </c>
      <c r="N18" s="86">
        <f>F18+G18+H18+I18</f>
        <v>-1223</v>
      </c>
    </row>
    <row r="19" spans="1:14" x14ac:dyDescent="0.15">
      <c r="A19" s="106" t="s">
        <v>779</v>
      </c>
      <c r="B19" s="86">
        <v>-93</v>
      </c>
      <c r="C19" s="86">
        <v>-93</v>
      </c>
      <c r="D19" s="86">
        <v>-70</v>
      </c>
      <c r="E19" s="86">
        <v>-25</v>
      </c>
      <c r="F19" s="86">
        <v>-25</v>
      </c>
      <c r="G19" s="86">
        <v>-25</v>
      </c>
      <c r="H19" s="86">
        <f>-25</f>
        <v>-25</v>
      </c>
      <c r="I19" s="86">
        <v>-25</v>
      </c>
      <c r="J19" s="86">
        <v>-25</v>
      </c>
      <c r="K19" s="86">
        <v>-25</v>
      </c>
      <c r="L19" s="84"/>
      <c r="M19" s="86">
        <f>B19+C19+D19+E19</f>
        <v>-281</v>
      </c>
      <c r="N19" s="86">
        <f>F19+G19+H19+I19</f>
        <v>-100</v>
      </c>
    </row>
    <row r="20" spans="1:14" x14ac:dyDescent="0.15">
      <c r="A20" s="102" t="s">
        <v>786</v>
      </c>
      <c r="B20" s="91">
        <f t="shared" ref="B20:K20" si="5">SUM(B16:B19)</f>
        <v>8509</v>
      </c>
      <c r="C20" s="91">
        <f t="shared" si="5"/>
        <v>8927</v>
      </c>
      <c r="D20" s="91">
        <f t="shared" si="5"/>
        <v>9319</v>
      </c>
      <c r="E20" s="91">
        <f t="shared" si="5"/>
        <v>9820</v>
      </c>
      <c r="F20" s="91">
        <f t="shared" si="5"/>
        <v>10644</v>
      </c>
      <c r="G20" s="91">
        <f t="shared" si="5"/>
        <v>11085</v>
      </c>
      <c r="H20" s="91">
        <f t="shared" si="5"/>
        <v>10501</v>
      </c>
      <c r="I20" s="91">
        <f t="shared" si="5"/>
        <v>11742</v>
      </c>
      <c r="J20" s="91">
        <f t="shared" si="5"/>
        <v>13278</v>
      </c>
      <c r="K20" s="91">
        <f t="shared" si="5"/>
        <v>13914</v>
      </c>
      <c r="L20" s="83"/>
      <c r="M20" s="91">
        <f>SUM(M16:M19)</f>
        <v>36575</v>
      </c>
      <c r="N20" s="91">
        <f>SUM(N16:N19)</f>
        <v>43972</v>
      </c>
    </row>
    <row r="21" spans="1:14" ht="8.25" customHeight="1" x14ac:dyDescent="0.15">
      <c r="B21" s="83"/>
      <c r="C21" s="83"/>
      <c r="D21" s="83"/>
      <c r="E21" s="83"/>
      <c r="F21" s="83"/>
      <c r="G21" s="83"/>
      <c r="H21" s="83"/>
      <c r="I21" s="83"/>
      <c r="J21" s="83"/>
      <c r="K21" s="83"/>
      <c r="L21" s="83"/>
      <c r="M21" s="83"/>
      <c r="N21" s="83"/>
    </row>
    <row r="22" spans="1:14" x14ac:dyDescent="0.15">
      <c r="A22" s="102" t="s">
        <v>787</v>
      </c>
      <c r="B22" s="87">
        <f>'Income Statement'!B9</f>
        <v>16014</v>
      </c>
      <c r="C22" s="87">
        <f>'Income Statement'!C9</f>
        <v>15383</v>
      </c>
      <c r="D22" s="87">
        <f>'Income Statement'!D9</f>
        <v>15475</v>
      </c>
      <c r="E22" s="87">
        <f>'Income Statement'!E9</f>
        <v>16983</v>
      </c>
      <c r="F22" s="87">
        <f>'Income Statement'!F9</f>
        <v>16233</v>
      </c>
      <c r="G22" s="87">
        <f>'Income Statement'!G9</f>
        <v>18976</v>
      </c>
      <c r="H22" s="87">
        <f>'Income Statement'!H9</f>
        <v>15489</v>
      </c>
      <c r="I22" s="87">
        <f>'Income Statement'!I9</f>
        <v>19341</v>
      </c>
      <c r="J22" s="87">
        <f>'Income Statement'!J9</f>
        <v>17315</v>
      </c>
      <c r="K22" s="87">
        <f>'Income Statement'!K9</f>
        <v>17165</v>
      </c>
      <c r="L22" s="83"/>
      <c r="M22" s="87">
        <f>B22+C22+D22+E22</f>
        <v>63855</v>
      </c>
      <c r="N22" s="87">
        <f>F22+G22+H22+I22</f>
        <v>70039</v>
      </c>
    </row>
    <row r="23" spans="1:14" x14ac:dyDescent="0.15">
      <c r="A23" s="106" t="s">
        <v>778</v>
      </c>
      <c r="B23" s="86">
        <v>-1084</v>
      </c>
      <c r="C23" s="86">
        <v>-1130</v>
      </c>
      <c r="D23" s="86">
        <f>-1231+1</f>
        <v>-1230</v>
      </c>
      <c r="E23" s="86">
        <v>-1311</v>
      </c>
      <c r="F23" s="86">
        <v>-1401</v>
      </c>
      <c r="G23" s="86">
        <v>-1105</v>
      </c>
      <c r="H23" s="86">
        <v>-1162</v>
      </c>
      <c r="I23" s="86">
        <v>-981</v>
      </c>
      <c r="J23" s="86">
        <v>-1068</v>
      </c>
      <c r="K23" s="86">
        <v>-1063</v>
      </c>
      <c r="L23" s="84"/>
      <c r="M23" s="86">
        <f>B23+C23+D23+E23</f>
        <v>-4755</v>
      </c>
      <c r="N23" s="86">
        <f>F23+G23+H23+I23</f>
        <v>-4649</v>
      </c>
    </row>
    <row r="24" spans="1:14" x14ac:dyDescent="0.15">
      <c r="A24" s="106" t="s">
        <v>796</v>
      </c>
      <c r="B24" s="86">
        <v>0</v>
      </c>
      <c r="C24" s="86">
        <v>0</v>
      </c>
      <c r="D24" s="86">
        <v>0</v>
      </c>
      <c r="E24" s="86">
        <v>-78</v>
      </c>
      <c r="F24" s="86">
        <v>-235</v>
      </c>
      <c r="G24" s="86">
        <v>-1567</v>
      </c>
      <c r="H24" s="86">
        <v>0</v>
      </c>
      <c r="I24" s="86">
        <v>0</v>
      </c>
      <c r="J24" s="86">
        <v>0</v>
      </c>
      <c r="K24" s="86">
        <v>-4</v>
      </c>
      <c r="L24" s="84"/>
      <c r="M24" s="86">
        <f>B24+C24+D24+E24</f>
        <v>-78</v>
      </c>
      <c r="N24" s="86">
        <f>F24+G24+H24+I24</f>
        <v>-1802</v>
      </c>
    </row>
    <row r="25" spans="1:14" x14ac:dyDescent="0.15">
      <c r="A25" s="106" t="s">
        <v>779</v>
      </c>
      <c r="B25" s="86">
        <v>0</v>
      </c>
      <c r="C25" s="86">
        <v>0</v>
      </c>
      <c r="D25" s="86">
        <v>0</v>
      </c>
      <c r="E25" s="86">
        <v>0</v>
      </c>
      <c r="F25" s="86">
        <v>0</v>
      </c>
      <c r="G25" s="86">
        <v>0</v>
      </c>
      <c r="H25" s="86">
        <v>0</v>
      </c>
      <c r="I25" s="86">
        <v>0</v>
      </c>
      <c r="J25" s="86">
        <v>0</v>
      </c>
      <c r="K25" s="86">
        <v>0</v>
      </c>
      <c r="L25" s="84"/>
      <c r="M25" s="86">
        <f>B25+C25+D25+E25</f>
        <v>0</v>
      </c>
      <c r="N25" s="86">
        <f>F25+G25+H25+I25</f>
        <v>0</v>
      </c>
    </row>
    <row r="26" spans="1:14" x14ac:dyDescent="0.15">
      <c r="A26" s="102" t="s">
        <v>788</v>
      </c>
      <c r="B26" s="91">
        <f t="shared" ref="B26:K26" si="6">SUM(B22:B25)</f>
        <v>14930</v>
      </c>
      <c r="C26" s="91">
        <f t="shared" si="6"/>
        <v>14253</v>
      </c>
      <c r="D26" s="91">
        <f t="shared" si="6"/>
        <v>14245</v>
      </c>
      <c r="E26" s="91">
        <f t="shared" si="6"/>
        <v>15594</v>
      </c>
      <c r="F26" s="91">
        <f t="shared" si="6"/>
        <v>14597</v>
      </c>
      <c r="G26" s="91">
        <f t="shared" si="6"/>
        <v>16304</v>
      </c>
      <c r="H26" s="91">
        <f t="shared" si="6"/>
        <v>14327</v>
      </c>
      <c r="I26" s="91">
        <f t="shared" si="6"/>
        <v>18360</v>
      </c>
      <c r="J26" s="91">
        <f t="shared" si="6"/>
        <v>16247</v>
      </c>
      <c r="K26" s="91">
        <f t="shared" si="6"/>
        <v>16098</v>
      </c>
      <c r="L26" s="83"/>
      <c r="M26" s="91">
        <f>SUM(M22:M25)</f>
        <v>59022</v>
      </c>
      <c r="N26" s="91">
        <f>SUM(N22:N25)</f>
        <v>63588</v>
      </c>
    </row>
    <row r="27" spans="1:14" ht="8.25" customHeight="1" x14ac:dyDescent="0.15">
      <c r="B27" s="83"/>
      <c r="C27" s="83"/>
      <c r="D27" s="83"/>
      <c r="E27" s="83"/>
      <c r="F27" s="83"/>
      <c r="G27" s="83"/>
      <c r="H27" s="83"/>
      <c r="I27" s="83"/>
      <c r="J27" s="83"/>
      <c r="K27" s="83"/>
      <c r="L27" s="83"/>
      <c r="M27" s="83"/>
      <c r="N27" s="83"/>
    </row>
    <row r="28" spans="1:14" x14ac:dyDescent="0.15">
      <c r="A28" s="102" t="s">
        <v>789</v>
      </c>
      <c r="B28" s="87">
        <f>'Income Statement'!B10</f>
        <v>7334</v>
      </c>
      <c r="C28" s="87">
        <f>'Income Statement'!C10</f>
        <v>8231</v>
      </c>
      <c r="D28" s="87">
        <f>'Income Statement'!D10</f>
        <v>9546</v>
      </c>
      <c r="E28" s="87">
        <f>'Income Statement'!E10</f>
        <v>10222</v>
      </c>
      <c r="F28" s="87">
        <f>'Income Statement'!F10</f>
        <v>11785</v>
      </c>
      <c r="G28" s="87">
        <f>'Income Statement'!G10</f>
        <v>8906</v>
      </c>
      <c r="H28" s="87">
        <f>'Income Statement'!H10</f>
        <v>9040</v>
      </c>
      <c r="I28" s="87">
        <f>'Income Statement'!I10</f>
        <v>9318</v>
      </c>
      <c r="J28" s="87">
        <f>'Income Statement'!J10</f>
        <v>10431</v>
      </c>
      <c r="K28" s="87">
        <f>'Income Statement'!K10</f>
        <v>10424</v>
      </c>
      <c r="L28" s="83"/>
      <c r="M28" s="87">
        <f>B28+C28+D28+E28</f>
        <v>35333</v>
      </c>
      <c r="N28" s="87">
        <f>F28+G28+H28+I28</f>
        <v>39049</v>
      </c>
    </row>
    <row r="29" spans="1:14" x14ac:dyDescent="0.15">
      <c r="A29" s="106" t="s">
        <v>778</v>
      </c>
      <c r="B29" s="86">
        <v>-1526</v>
      </c>
      <c r="C29" s="86">
        <v>-3277</v>
      </c>
      <c r="D29" s="86">
        <v>-4477</v>
      </c>
      <c r="E29" s="86">
        <f>-4823-1</f>
        <v>-4824</v>
      </c>
      <c r="F29" s="86">
        <v>-4995</v>
      </c>
      <c r="G29" s="86">
        <v>-3333</v>
      </c>
      <c r="H29" s="86">
        <v>-3033</v>
      </c>
      <c r="I29" s="86">
        <v>-3629</v>
      </c>
      <c r="J29" s="86">
        <v>-4492</v>
      </c>
      <c r="K29" s="86">
        <v>-4016</v>
      </c>
      <c r="L29" s="84"/>
      <c r="M29" s="86">
        <f>B29+C29+D29+E29</f>
        <v>-14104</v>
      </c>
      <c r="N29" s="86">
        <f>F29+G29+H29+I29</f>
        <v>-14990</v>
      </c>
    </row>
    <row r="30" spans="1:14" x14ac:dyDescent="0.15">
      <c r="A30" s="106" t="s">
        <v>796</v>
      </c>
      <c r="B30" s="86">
        <v>0</v>
      </c>
      <c r="C30" s="86">
        <v>0</v>
      </c>
      <c r="D30" s="86">
        <v>0</v>
      </c>
      <c r="E30" s="86">
        <v>0</v>
      </c>
      <c r="F30" s="86">
        <v>0</v>
      </c>
      <c r="G30" s="86">
        <v>0</v>
      </c>
      <c r="H30" s="86">
        <v>0</v>
      </c>
      <c r="I30" s="86">
        <v>0</v>
      </c>
      <c r="J30" s="86">
        <v>0</v>
      </c>
      <c r="K30" s="86">
        <v>0</v>
      </c>
      <c r="L30" s="84"/>
      <c r="M30" s="86">
        <f>B30+C30+D30+E30</f>
        <v>0</v>
      </c>
      <c r="N30" s="86">
        <f>F30+G30+H30+I30</f>
        <v>0</v>
      </c>
    </row>
    <row r="31" spans="1:14" x14ac:dyDescent="0.15">
      <c r="A31" s="106" t="s">
        <v>779</v>
      </c>
      <c r="B31" s="86">
        <v>0</v>
      </c>
      <c r="C31" s="86">
        <v>0</v>
      </c>
      <c r="D31" s="86">
        <v>0</v>
      </c>
      <c r="E31" s="86">
        <v>0</v>
      </c>
      <c r="F31" s="86">
        <v>0</v>
      </c>
      <c r="G31" s="86">
        <v>0</v>
      </c>
      <c r="H31" s="86">
        <v>0</v>
      </c>
      <c r="I31" s="86">
        <v>0</v>
      </c>
      <c r="J31" s="86">
        <v>0</v>
      </c>
      <c r="K31" s="86">
        <v>0</v>
      </c>
      <c r="L31" s="84"/>
      <c r="M31" s="86">
        <f>B31+C31+D31+E31</f>
        <v>0</v>
      </c>
      <c r="N31" s="86">
        <f>F31+G31+H31+I31</f>
        <v>0</v>
      </c>
    </row>
    <row r="32" spans="1:14" x14ac:dyDescent="0.15">
      <c r="A32" s="102" t="s">
        <v>790</v>
      </c>
      <c r="B32" s="91">
        <f t="shared" ref="B32:K32" si="7">SUM(B28:B31)</f>
        <v>5808</v>
      </c>
      <c r="C32" s="91">
        <f t="shared" si="7"/>
        <v>4954</v>
      </c>
      <c r="D32" s="91">
        <f t="shared" si="7"/>
        <v>5069</v>
      </c>
      <c r="E32" s="91">
        <f t="shared" si="7"/>
        <v>5398</v>
      </c>
      <c r="F32" s="91">
        <f t="shared" si="7"/>
        <v>6790</v>
      </c>
      <c r="G32" s="91">
        <f t="shared" si="7"/>
        <v>5573</v>
      </c>
      <c r="H32" s="91">
        <f t="shared" si="7"/>
        <v>6007</v>
      </c>
      <c r="I32" s="91">
        <f t="shared" si="7"/>
        <v>5689</v>
      </c>
      <c r="J32" s="91">
        <f t="shared" si="7"/>
        <v>5939</v>
      </c>
      <c r="K32" s="91">
        <f t="shared" si="7"/>
        <v>6408</v>
      </c>
      <c r="L32" s="83"/>
      <c r="M32" s="91">
        <f>SUM(M28:M31)</f>
        <v>21229</v>
      </c>
      <c r="N32" s="91">
        <f>SUM(N28:N31)</f>
        <v>24059</v>
      </c>
    </row>
    <row r="33" spans="1:14" ht="8.25" customHeight="1" x14ac:dyDescent="0.15">
      <c r="B33" s="83"/>
      <c r="C33" s="83"/>
      <c r="D33" s="83"/>
      <c r="E33" s="83"/>
      <c r="F33" s="83"/>
      <c r="G33" s="83"/>
      <c r="H33" s="83"/>
      <c r="I33" s="83"/>
      <c r="J33" s="83"/>
      <c r="K33" s="83"/>
      <c r="L33" s="83"/>
      <c r="M33" s="83"/>
      <c r="N33" s="83"/>
    </row>
    <row r="34" spans="1:14" x14ac:dyDescent="0.15">
      <c r="A34" s="102" t="s">
        <v>791</v>
      </c>
      <c r="B34" s="87">
        <f t="shared" ref="B34:K34" si="8">B16+B22+B28</f>
        <v>33171</v>
      </c>
      <c r="C34" s="87">
        <f t="shared" si="8"/>
        <v>34139</v>
      </c>
      <c r="D34" s="87">
        <f t="shared" si="8"/>
        <v>35914</v>
      </c>
      <c r="E34" s="87">
        <f t="shared" si="8"/>
        <v>38780</v>
      </c>
      <c r="F34" s="87">
        <f t="shared" si="8"/>
        <v>40571</v>
      </c>
      <c r="G34" s="87">
        <f t="shared" si="8"/>
        <v>41010</v>
      </c>
      <c r="H34" s="87">
        <f t="shared" si="8"/>
        <v>37030</v>
      </c>
      <c r="I34" s="87">
        <f t="shared" si="8"/>
        <v>43732</v>
      </c>
      <c r="J34" s="87">
        <f t="shared" si="8"/>
        <v>43583</v>
      </c>
      <c r="K34" s="87">
        <f t="shared" si="8"/>
        <v>45284</v>
      </c>
      <c r="L34" s="83"/>
      <c r="M34" s="87">
        <f t="shared" ref="M34:N37" si="9">M16+M22+M28</f>
        <v>142004</v>
      </c>
      <c r="N34" s="87">
        <f t="shared" si="9"/>
        <v>162343</v>
      </c>
    </row>
    <row r="35" spans="1:14" x14ac:dyDescent="0.15">
      <c r="A35" s="106" t="s">
        <v>778</v>
      </c>
      <c r="B35" s="86">
        <f t="shared" ref="B35:K35" si="10">B17+B23+B29</f>
        <v>-3831</v>
      </c>
      <c r="C35" s="86">
        <f t="shared" si="10"/>
        <v>-5912</v>
      </c>
      <c r="D35" s="86">
        <f t="shared" si="10"/>
        <v>-7211</v>
      </c>
      <c r="E35" s="86">
        <f t="shared" si="10"/>
        <v>-7851</v>
      </c>
      <c r="F35" s="86">
        <f t="shared" si="10"/>
        <v>-8237</v>
      </c>
      <c r="G35" s="86">
        <f t="shared" si="10"/>
        <v>-6413</v>
      </c>
      <c r="H35" s="86">
        <f t="shared" si="10"/>
        <v>-6132</v>
      </c>
      <c r="I35" s="86">
        <f t="shared" si="10"/>
        <v>-6817</v>
      </c>
      <c r="J35" s="86">
        <f t="shared" si="10"/>
        <v>-7900</v>
      </c>
      <c r="K35" s="86">
        <f t="shared" si="10"/>
        <v>-7783</v>
      </c>
      <c r="L35" s="84"/>
      <c r="M35" s="86">
        <f t="shared" si="9"/>
        <v>-24805</v>
      </c>
      <c r="N35" s="86">
        <f t="shared" si="9"/>
        <v>-27599</v>
      </c>
    </row>
    <row r="36" spans="1:14" x14ac:dyDescent="0.15">
      <c r="A36" s="106" t="s">
        <v>796</v>
      </c>
      <c r="B36" s="86">
        <f t="shared" ref="B36:K36" si="11">B18+B24+B30</f>
        <v>0</v>
      </c>
      <c r="C36" s="86">
        <f t="shared" si="11"/>
        <v>0</v>
      </c>
      <c r="D36" s="86">
        <f t="shared" si="11"/>
        <v>0</v>
      </c>
      <c r="E36" s="86">
        <f t="shared" si="11"/>
        <v>-92</v>
      </c>
      <c r="F36" s="86">
        <f t="shared" si="11"/>
        <v>-278</v>
      </c>
      <c r="G36" s="86">
        <f t="shared" si="11"/>
        <v>-1610</v>
      </c>
      <c r="H36" s="86">
        <f t="shared" si="11"/>
        <v>-38</v>
      </c>
      <c r="I36" s="86">
        <f t="shared" si="11"/>
        <v>-1099</v>
      </c>
      <c r="J36" s="86">
        <f t="shared" si="11"/>
        <v>-194</v>
      </c>
      <c r="K36" s="86">
        <f t="shared" si="11"/>
        <v>-1056</v>
      </c>
      <c r="L36" s="84"/>
      <c r="M36" s="86">
        <f t="shared" si="9"/>
        <v>-92</v>
      </c>
      <c r="N36" s="86">
        <f t="shared" si="9"/>
        <v>-3025</v>
      </c>
    </row>
    <row r="37" spans="1:14" x14ac:dyDescent="0.15">
      <c r="A37" s="106" t="s">
        <v>779</v>
      </c>
      <c r="B37" s="86">
        <f t="shared" ref="B37:K37" si="12">B19+B25+B31</f>
        <v>-93</v>
      </c>
      <c r="C37" s="86">
        <f t="shared" si="12"/>
        <v>-93</v>
      </c>
      <c r="D37" s="86">
        <f t="shared" si="12"/>
        <v>-70</v>
      </c>
      <c r="E37" s="86">
        <f t="shared" si="12"/>
        <v>-25</v>
      </c>
      <c r="F37" s="86">
        <f t="shared" si="12"/>
        <v>-25</v>
      </c>
      <c r="G37" s="86">
        <f t="shared" si="12"/>
        <v>-25</v>
      </c>
      <c r="H37" s="86">
        <f t="shared" si="12"/>
        <v>-25</v>
      </c>
      <c r="I37" s="86">
        <f t="shared" si="12"/>
        <v>-25</v>
      </c>
      <c r="J37" s="86">
        <f t="shared" si="12"/>
        <v>-25</v>
      </c>
      <c r="K37" s="86">
        <f t="shared" si="12"/>
        <v>-25</v>
      </c>
      <c r="L37" s="84"/>
      <c r="M37" s="86">
        <f t="shared" si="9"/>
        <v>-281</v>
      </c>
      <c r="N37" s="86">
        <f t="shared" si="9"/>
        <v>-100</v>
      </c>
    </row>
    <row r="38" spans="1:14" x14ac:dyDescent="0.15">
      <c r="A38" s="102" t="s">
        <v>792</v>
      </c>
      <c r="B38" s="91">
        <f t="shared" ref="B38:K38" si="13">SUM(B34:B37)</f>
        <v>29247</v>
      </c>
      <c r="C38" s="91">
        <f t="shared" si="13"/>
        <v>28134</v>
      </c>
      <c r="D38" s="91">
        <f t="shared" si="13"/>
        <v>28633</v>
      </c>
      <c r="E38" s="91">
        <f t="shared" si="13"/>
        <v>30812</v>
      </c>
      <c r="F38" s="91">
        <f t="shared" si="13"/>
        <v>32031</v>
      </c>
      <c r="G38" s="91">
        <f t="shared" si="13"/>
        <v>32962</v>
      </c>
      <c r="H38" s="91">
        <f t="shared" si="13"/>
        <v>30835</v>
      </c>
      <c r="I38" s="91">
        <f t="shared" si="13"/>
        <v>35791</v>
      </c>
      <c r="J38" s="91">
        <f t="shared" si="13"/>
        <v>35464</v>
      </c>
      <c r="K38" s="91">
        <f t="shared" si="13"/>
        <v>36420</v>
      </c>
      <c r="L38" s="83"/>
      <c r="M38" s="91">
        <f>SUM(M34:M37)</f>
        <v>116826</v>
      </c>
      <c r="N38" s="91">
        <f>SUM(N34:N37)</f>
        <v>131619</v>
      </c>
    </row>
    <row r="39" spans="1:14" ht="8.25" customHeight="1" x14ac:dyDescent="0.15">
      <c r="B39" s="83"/>
      <c r="C39" s="83"/>
      <c r="D39" s="83"/>
      <c r="E39" s="83"/>
      <c r="F39" s="83"/>
      <c r="G39" s="83"/>
      <c r="H39" s="83"/>
      <c r="I39" s="83"/>
      <c r="J39" s="83"/>
      <c r="K39" s="83"/>
      <c r="L39" s="83"/>
      <c r="M39" s="83"/>
      <c r="N39" s="83"/>
    </row>
    <row r="40" spans="1:14" x14ac:dyDescent="0.15">
      <c r="A40" s="102" t="s">
        <v>793</v>
      </c>
      <c r="B40" s="87">
        <f t="shared" ref="B40:K40" si="14">B10-B34</f>
        <v>7656</v>
      </c>
      <c r="C40" s="87">
        <f t="shared" si="14"/>
        <v>9009</v>
      </c>
      <c r="D40" s="87">
        <f t="shared" si="14"/>
        <v>10849</v>
      </c>
      <c r="E40" s="87">
        <f t="shared" si="14"/>
        <v>9730</v>
      </c>
      <c r="F40" s="87">
        <f t="shared" si="14"/>
        <v>8406</v>
      </c>
      <c r="G40" s="87">
        <f t="shared" si="14"/>
        <v>10895</v>
      </c>
      <c r="H40" s="87">
        <f t="shared" si="14"/>
        <v>18117</v>
      </c>
      <c r="I40" s="87">
        <f t="shared" si="14"/>
        <v>12943</v>
      </c>
      <c r="J40" s="87">
        <f t="shared" si="14"/>
        <v>14051</v>
      </c>
      <c r="K40" s="87">
        <f t="shared" si="14"/>
        <v>16108</v>
      </c>
      <c r="L40" s="83"/>
      <c r="M40" s="87">
        <f>M10-M34</f>
        <v>37244</v>
      </c>
      <c r="N40" s="87">
        <f>N10-N34</f>
        <v>50361</v>
      </c>
    </row>
    <row r="41" spans="1:14" x14ac:dyDescent="0.15">
      <c r="A41" s="106" t="s">
        <v>782</v>
      </c>
      <c r="B41" s="86">
        <f t="shared" ref="B41:K41" si="15">-(B5+B17+B23+B29)</f>
        <v>4332</v>
      </c>
      <c r="C41" s="86">
        <f t="shared" si="15"/>
        <v>6448</v>
      </c>
      <c r="D41" s="86">
        <f t="shared" si="15"/>
        <v>7742</v>
      </c>
      <c r="E41" s="86">
        <f t="shared" si="15"/>
        <v>8441</v>
      </c>
      <c r="F41" s="86">
        <f t="shared" si="15"/>
        <v>8891</v>
      </c>
      <c r="G41" s="86">
        <f t="shared" si="15"/>
        <v>7022</v>
      </c>
      <c r="H41" s="86">
        <f t="shared" si="15"/>
        <v>6757</v>
      </c>
      <c r="I41" s="86">
        <f t="shared" si="15"/>
        <v>7418</v>
      </c>
      <c r="J41" s="86">
        <f t="shared" si="15"/>
        <v>8445</v>
      </c>
      <c r="K41" s="86">
        <f t="shared" si="15"/>
        <v>8335</v>
      </c>
      <c r="L41" s="84"/>
      <c r="M41" s="86">
        <f t="shared" ref="M41:N43" si="16">-(M5+M17+M23+M29)</f>
        <v>26963</v>
      </c>
      <c r="N41" s="86">
        <f t="shared" si="16"/>
        <v>30088</v>
      </c>
    </row>
    <row r="42" spans="1:14" x14ac:dyDescent="0.15">
      <c r="A42" s="106" t="s">
        <v>774</v>
      </c>
      <c r="B42" s="86">
        <f t="shared" ref="B42:K42" si="17">-(B6+B18+B24+B30)</f>
        <v>0</v>
      </c>
      <c r="C42" s="86">
        <f t="shared" si="17"/>
        <v>0</v>
      </c>
      <c r="D42" s="86">
        <f t="shared" si="17"/>
        <v>0</v>
      </c>
      <c r="E42" s="86">
        <f t="shared" si="17"/>
        <v>92</v>
      </c>
      <c r="F42" s="86">
        <f t="shared" si="17"/>
        <v>278</v>
      </c>
      <c r="G42" s="86">
        <f t="shared" si="17"/>
        <v>1610</v>
      </c>
      <c r="H42" s="86">
        <f t="shared" si="17"/>
        <v>38</v>
      </c>
      <c r="I42" s="86">
        <f t="shared" si="17"/>
        <v>1099</v>
      </c>
      <c r="J42" s="86">
        <f t="shared" si="17"/>
        <v>194</v>
      </c>
      <c r="K42" s="86">
        <f t="shared" si="17"/>
        <v>1059</v>
      </c>
      <c r="L42" s="84"/>
      <c r="M42" s="86">
        <f t="shared" si="16"/>
        <v>92</v>
      </c>
      <c r="N42" s="86">
        <f t="shared" si="16"/>
        <v>3025</v>
      </c>
    </row>
    <row r="43" spans="1:14" x14ac:dyDescent="0.15">
      <c r="A43" s="106" t="s">
        <v>783</v>
      </c>
      <c r="B43" s="86">
        <f t="shared" ref="B43:K43" si="18">-(B7+B19+B25+B31)</f>
        <v>93</v>
      </c>
      <c r="C43" s="86">
        <f t="shared" si="18"/>
        <v>93</v>
      </c>
      <c r="D43" s="86">
        <f t="shared" si="18"/>
        <v>156</v>
      </c>
      <c r="E43" s="86">
        <f t="shared" si="18"/>
        <v>399</v>
      </c>
      <c r="F43" s="86">
        <f t="shared" si="18"/>
        <v>633</v>
      </c>
      <c r="G43" s="86">
        <f t="shared" si="18"/>
        <v>864</v>
      </c>
      <c r="H43" s="86">
        <f t="shared" si="18"/>
        <v>864</v>
      </c>
      <c r="I43" s="86">
        <f t="shared" si="18"/>
        <v>1364</v>
      </c>
      <c r="J43" s="86">
        <f t="shared" si="18"/>
        <v>1520</v>
      </c>
      <c r="K43" s="86">
        <f t="shared" si="18"/>
        <v>1520</v>
      </c>
      <c r="L43" s="84"/>
      <c r="M43" s="86">
        <f t="shared" si="16"/>
        <v>741</v>
      </c>
      <c r="N43" s="86">
        <f t="shared" si="16"/>
        <v>3725</v>
      </c>
    </row>
    <row r="44" spans="1:14" x14ac:dyDescent="0.15">
      <c r="A44" s="102" t="s">
        <v>794</v>
      </c>
      <c r="B44" s="91">
        <f t="shared" ref="B44:K44" si="19">SUM(B40:B43)</f>
        <v>12081</v>
      </c>
      <c r="C44" s="91">
        <f t="shared" si="19"/>
        <v>15550</v>
      </c>
      <c r="D44" s="91">
        <f t="shared" si="19"/>
        <v>18747</v>
      </c>
      <c r="E44" s="91">
        <f t="shared" si="19"/>
        <v>18662</v>
      </c>
      <c r="F44" s="91">
        <f t="shared" si="19"/>
        <v>18208</v>
      </c>
      <c r="G44" s="91">
        <f t="shared" si="19"/>
        <v>20391</v>
      </c>
      <c r="H44" s="91">
        <f t="shared" si="19"/>
        <v>25776</v>
      </c>
      <c r="I44" s="91">
        <f t="shared" si="19"/>
        <v>22824</v>
      </c>
      <c r="J44" s="91">
        <f t="shared" si="19"/>
        <v>24210</v>
      </c>
      <c r="K44" s="91">
        <f t="shared" si="19"/>
        <v>27022</v>
      </c>
      <c r="L44" s="83"/>
      <c r="M44" s="91">
        <f>SUM(M40:M43)</f>
        <v>65040</v>
      </c>
      <c r="N44" s="91">
        <f>SUM(N40:N43)</f>
        <v>87199</v>
      </c>
    </row>
    <row r="45" spans="1:14" ht="8.25" customHeight="1" x14ac:dyDescent="0.15">
      <c r="B45" s="83"/>
      <c r="C45" s="83"/>
      <c r="D45" s="83"/>
      <c r="E45" s="83"/>
      <c r="F45" s="83"/>
      <c r="G45" s="83"/>
      <c r="H45" s="83"/>
      <c r="I45" s="83"/>
      <c r="J45" s="83"/>
      <c r="K45" s="83"/>
      <c r="L45" s="83"/>
      <c r="M45" s="83"/>
      <c r="N45" s="83"/>
    </row>
    <row r="46" spans="1:14" x14ac:dyDescent="0.15">
      <c r="A46" s="102" t="s">
        <v>795</v>
      </c>
      <c r="B46" s="87">
        <f>'Income Statement'!B20</f>
        <v>21930</v>
      </c>
      <c r="C46" s="87">
        <f>'Income Statement'!C20</f>
        <v>7202</v>
      </c>
      <c r="D46" s="87">
        <f>'Income Statement'!D20</f>
        <v>8452</v>
      </c>
      <c r="E46" s="87">
        <f>'Income Statement'!E20</f>
        <v>2856.3999999999996</v>
      </c>
      <c r="F46" s="87">
        <f>'Income Statement'!F20</f>
        <v>9142</v>
      </c>
      <c r="G46" s="87">
        <f>'Income Statement'!G20</f>
        <v>10293</v>
      </c>
      <c r="H46" s="87">
        <f>'Income Statement'!H20</f>
        <v>23469</v>
      </c>
      <c r="I46" s="87">
        <f>'Income Statement'!I20</f>
        <v>14400</v>
      </c>
      <c r="J46" s="87">
        <f>'Income Statement'!J20</f>
        <v>13266</v>
      </c>
      <c r="K46" s="87">
        <f>'Income Statement'!K20</f>
        <v>16232</v>
      </c>
      <c r="L46" s="83"/>
      <c r="M46" s="87">
        <f>B46+C46+D46+E46</f>
        <v>40440.400000000001</v>
      </c>
      <c r="N46" s="87">
        <f>F46+G46+H46+I46</f>
        <v>57304</v>
      </c>
    </row>
    <row r="47" spans="1:14" x14ac:dyDescent="0.15">
      <c r="A47" s="106" t="s">
        <v>782</v>
      </c>
      <c r="B47" s="86">
        <f t="shared" ref="B47:K47" si="20">-(B5+B17+B23+B29)</f>
        <v>4332</v>
      </c>
      <c r="C47" s="86">
        <f t="shared" si="20"/>
        <v>6448</v>
      </c>
      <c r="D47" s="86">
        <f t="shared" si="20"/>
        <v>7742</v>
      </c>
      <c r="E47" s="86">
        <f t="shared" si="20"/>
        <v>8441</v>
      </c>
      <c r="F47" s="86">
        <f t="shared" si="20"/>
        <v>8891</v>
      </c>
      <c r="G47" s="86">
        <f t="shared" si="20"/>
        <v>7022</v>
      </c>
      <c r="H47" s="86">
        <f t="shared" si="20"/>
        <v>6757</v>
      </c>
      <c r="I47" s="86">
        <f t="shared" si="20"/>
        <v>7418</v>
      </c>
      <c r="J47" s="86">
        <f t="shared" si="20"/>
        <v>8445</v>
      </c>
      <c r="K47" s="86">
        <f t="shared" si="20"/>
        <v>8335</v>
      </c>
      <c r="L47" s="84"/>
      <c r="M47" s="86">
        <f t="shared" ref="M47:N49" si="21">-(M5+M17+M23+M29)</f>
        <v>26963</v>
      </c>
      <c r="N47" s="86">
        <f t="shared" si="21"/>
        <v>30088</v>
      </c>
    </row>
    <row r="48" spans="1:14" x14ac:dyDescent="0.15">
      <c r="A48" s="106" t="s">
        <v>774</v>
      </c>
      <c r="B48" s="86">
        <f t="shared" ref="B48:K48" si="22">-(B6+B18+B24+B30)</f>
        <v>0</v>
      </c>
      <c r="C48" s="86">
        <f t="shared" si="22"/>
        <v>0</v>
      </c>
      <c r="D48" s="86">
        <f t="shared" si="22"/>
        <v>0</v>
      </c>
      <c r="E48" s="86">
        <f t="shared" si="22"/>
        <v>92</v>
      </c>
      <c r="F48" s="86">
        <f t="shared" si="22"/>
        <v>278</v>
      </c>
      <c r="G48" s="86">
        <f t="shared" si="22"/>
        <v>1610</v>
      </c>
      <c r="H48" s="86">
        <f t="shared" si="22"/>
        <v>38</v>
      </c>
      <c r="I48" s="86">
        <f t="shared" si="22"/>
        <v>1099</v>
      </c>
      <c r="J48" s="86">
        <f t="shared" si="22"/>
        <v>194</v>
      </c>
      <c r="K48" s="86">
        <f t="shared" si="22"/>
        <v>1059</v>
      </c>
      <c r="L48" s="84"/>
      <c r="M48" s="86">
        <f t="shared" si="21"/>
        <v>92</v>
      </c>
      <c r="N48" s="86">
        <f t="shared" si="21"/>
        <v>3025</v>
      </c>
    </row>
    <row r="49" spans="1:14" x14ac:dyDescent="0.15">
      <c r="A49" s="106" t="s">
        <v>783</v>
      </c>
      <c r="B49" s="86">
        <f t="shared" ref="B49:K49" si="23">-(B7+B19+B25+B31)</f>
        <v>93</v>
      </c>
      <c r="C49" s="86">
        <f t="shared" si="23"/>
        <v>93</v>
      </c>
      <c r="D49" s="86">
        <f t="shared" si="23"/>
        <v>156</v>
      </c>
      <c r="E49" s="86">
        <f t="shared" si="23"/>
        <v>399</v>
      </c>
      <c r="F49" s="86">
        <f t="shared" si="23"/>
        <v>633</v>
      </c>
      <c r="G49" s="86">
        <f t="shared" si="23"/>
        <v>864</v>
      </c>
      <c r="H49" s="86">
        <f t="shared" si="23"/>
        <v>864</v>
      </c>
      <c r="I49" s="86">
        <f t="shared" si="23"/>
        <v>1364</v>
      </c>
      <c r="J49" s="86">
        <f t="shared" si="23"/>
        <v>1520</v>
      </c>
      <c r="K49" s="86">
        <f t="shared" si="23"/>
        <v>1520</v>
      </c>
      <c r="L49" s="84"/>
      <c r="M49" s="86">
        <f t="shared" si="21"/>
        <v>741</v>
      </c>
      <c r="N49" s="86">
        <f t="shared" si="21"/>
        <v>3725</v>
      </c>
    </row>
    <row r="50" spans="1:14" x14ac:dyDescent="0.15">
      <c r="A50" s="106" t="s">
        <v>798</v>
      </c>
      <c r="B50" s="86">
        <v>-18300</v>
      </c>
      <c r="C50" s="86">
        <v>-3527</v>
      </c>
      <c r="D50" s="86">
        <v>-3898</v>
      </c>
      <c r="E50" s="86">
        <v>1244</v>
      </c>
      <c r="F50" s="86">
        <v>-3959</v>
      </c>
      <c r="G50" s="86">
        <v>-3402</v>
      </c>
      <c r="H50" s="86">
        <v>-10417</v>
      </c>
      <c r="I50" s="86">
        <v>-2945</v>
      </c>
      <c r="J50" s="86">
        <v>-3144</v>
      </c>
      <c r="K50" s="86">
        <v>-4205</v>
      </c>
      <c r="L50" s="84"/>
      <c r="M50" s="86">
        <f>B50+C50+D50+E50</f>
        <v>-24481</v>
      </c>
      <c r="N50" s="86">
        <f>F50+G50+H50+I50</f>
        <v>-20723</v>
      </c>
    </row>
    <row r="51" spans="1:14" x14ac:dyDescent="0.15">
      <c r="A51" s="102" t="s">
        <v>797</v>
      </c>
      <c r="B51" s="91">
        <f t="shared" ref="B51:K51" si="24">SUM(B46:B50)</f>
        <v>8055</v>
      </c>
      <c r="C51" s="91">
        <f t="shared" si="24"/>
        <v>10216</v>
      </c>
      <c r="D51" s="91">
        <f t="shared" si="24"/>
        <v>12452</v>
      </c>
      <c r="E51" s="91">
        <f t="shared" si="24"/>
        <v>13032.4</v>
      </c>
      <c r="F51" s="91">
        <f t="shared" si="24"/>
        <v>14985</v>
      </c>
      <c r="G51" s="91">
        <f t="shared" si="24"/>
        <v>16387</v>
      </c>
      <c r="H51" s="91">
        <f t="shared" si="24"/>
        <v>20711</v>
      </c>
      <c r="I51" s="91">
        <f t="shared" si="24"/>
        <v>21336</v>
      </c>
      <c r="J51" s="91">
        <f t="shared" si="24"/>
        <v>20281</v>
      </c>
      <c r="K51" s="91">
        <f t="shared" si="24"/>
        <v>22941</v>
      </c>
      <c r="L51" s="83"/>
      <c r="M51" s="91">
        <f>SUM(M46:M50)</f>
        <v>43755.399999999994</v>
      </c>
      <c r="N51" s="91">
        <f>SUM(N46:N50)</f>
        <v>73419</v>
      </c>
    </row>
    <row r="52" spans="1:14" ht="8.25" customHeight="1" x14ac:dyDescent="0.15">
      <c r="B52" s="83"/>
      <c r="C52" s="83"/>
      <c r="D52" s="83"/>
      <c r="E52" s="83"/>
      <c r="F52" s="83"/>
      <c r="G52" s="83"/>
      <c r="H52" s="83"/>
      <c r="I52" s="83"/>
      <c r="J52" s="83"/>
      <c r="K52" s="83"/>
      <c r="L52" s="83"/>
      <c r="M52" s="83"/>
      <c r="N52" s="83"/>
    </row>
    <row r="53" spans="1:14" x14ac:dyDescent="0.15">
      <c r="A53" s="102" t="s">
        <v>799</v>
      </c>
      <c r="B53" s="86"/>
      <c r="C53" s="86"/>
      <c r="D53" s="86"/>
      <c r="E53" s="86"/>
      <c r="F53" s="86"/>
      <c r="G53" s="86"/>
      <c r="H53" s="86"/>
      <c r="I53" s="86"/>
      <c r="J53" s="86"/>
      <c r="K53" s="86"/>
      <c r="L53" s="84"/>
      <c r="M53" s="86"/>
      <c r="N53" s="86"/>
    </row>
    <row r="54" spans="1:14" ht="15" thickBot="1" x14ac:dyDescent="0.2">
      <c r="A54" s="106" t="s">
        <v>711</v>
      </c>
      <c r="B54" s="93">
        <f t="shared" ref="B54:K54" si="25">B51/B57</f>
        <v>0.22072726276272162</v>
      </c>
      <c r="C54" s="93">
        <f t="shared" si="25"/>
        <v>0.27405638865788556</v>
      </c>
      <c r="D54" s="93">
        <f t="shared" si="25"/>
        <v>0.33026549611436756</v>
      </c>
      <c r="E54" s="93">
        <f t="shared" si="25"/>
        <v>0.34046710904435967</v>
      </c>
      <c r="F54" s="93">
        <f t="shared" si="25"/>
        <v>0.38632086416252032</v>
      </c>
      <c r="G54" s="93">
        <f t="shared" si="25"/>
        <v>0.42031959371072408</v>
      </c>
      <c r="H54" s="93">
        <f t="shared" si="25"/>
        <v>0.52874648966045446</v>
      </c>
      <c r="I54" s="93">
        <f t="shared" si="25"/>
        <v>0.54428571428571426</v>
      </c>
      <c r="J54" s="93">
        <f t="shared" si="25"/>
        <v>0.51857628678820733</v>
      </c>
      <c r="K54" s="93">
        <f t="shared" si="25"/>
        <v>0.58525945201285778</v>
      </c>
      <c r="L54" s="85"/>
      <c r="M54" s="93">
        <f>M51/M57</f>
        <v>1.168586918783217</v>
      </c>
      <c r="N54" s="93">
        <f>N51/N57</f>
        <v>1.8885430599855952</v>
      </c>
    </row>
    <row r="55" spans="1:14" ht="16" thickTop="1" thickBot="1" x14ac:dyDescent="0.2">
      <c r="A55" s="106" t="s">
        <v>710</v>
      </c>
      <c r="B55" s="95">
        <f t="shared" ref="B55:K55" si="26">B51/B58</f>
        <v>0.20736259492856224</v>
      </c>
      <c r="C55" s="95">
        <f t="shared" si="26"/>
        <v>0.25840394587074744</v>
      </c>
      <c r="D55" s="95">
        <f t="shared" si="26"/>
        <v>0.30899029752599322</v>
      </c>
      <c r="E55" s="95">
        <f t="shared" si="26"/>
        <v>0.31642791239741658</v>
      </c>
      <c r="F55" s="95">
        <f t="shared" si="26"/>
        <v>0.35734725997996852</v>
      </c>
      <c r="G55" s="95">
        <f t="shared" si="26"/>
        <v>0.38817955702949186</v>
      </c>
      <c r="H55" s="95">
        <f t="shared" si="26"/>
        <v>0.49081688271678081</v>
      </c>
      <c r="I55" s="95">
        <f t="shared" si="26"/>
        <v>0.5131313131313131</v>
      </c>
      <c r="J55" s="95">
        <f t="shared" si="26"/>
        <v>0.48815770471284842</v>
      </c>
      <c r="K55" s="95">
        <f t="shared" si="26"/>
        <v>0.55239585841560312</v>
      </c>
      <c r="L55" s="85"/>
      <c r="M55" s="95">
        <f>M51/M58</f>
        <v>1.0919467944398691</v>
      </c>
      <c r="N55" s="95">
        <f>N51/N58</f>
        <v>1.752368904694847</v>
      </c>
    </row>
    <row r="56" spans="1:14" ht="15" thickTop="1" x14ac:dyDescent="0.15">
      <c r="A56" s="107" t="s">
        <v>800</v>
      </c>
      <c r="B56" s="86"/>
      <c r="C56" s="86"/>
      <c r="D56" s="86"/>
      <c r="E56" s="86"/>
      <c r="F56" s="86"/>
      <c r="G56" s="86"/>
      <c r="H56" s="86"/>
      <c r="I56" s="86"/>
      <c r="J56" s="86"/>
      <c r="K56" s="86"/>
      <c r="L56" s="84"/>
      <c r="M56" s="86"/>
      <c r="N56" s="86"/>
    </row>
    <row r="57" spans="1:14" ht="15" thickBot="1" x14ac:dyDescent="0.2">
      <c r="A57" s="106" t="s">
        <v>711</v>
      </c>
      <c r="B57" s="94">
        <f>'Income Statement'!B25</f>
        <v>36493</v>
      </c>
      <c r="C57" s="94">
        <f>'Income Statement'!C25</f>
        <v>37277</v>
      </c>
      <c r="D57" s="94">
        <f>'Income Statement'!D25</f>
        <v>37703</v>
      </c>
      <c r="E57" s="94">
        <f>'Income Statement'!E25</f>
        <v>38278</v>
      </c>
      <c r="F57" s="94">
        <f>'Income Statement'!F25</f>
        <v>38789</v>
      </c>
      <c r="G57" s="94">
        <f>'Income Statement'!G25</f>
        <v>38987</v>
      </c>
      <c r="H57" s="94">
        <f>'Income Statement'!H25</f>
        <v>39170</v>
      </c>
      <c r="I57" s="94">
        <f>'Income Statement'!I25</f>
        <v>39200</v>
      </c>
      <c r="J57" s="94">
        <f>'Income Statement'!J25</f>
        <v>39109</v>
      </c>
      <c r="K57" s="94">
        <f>'Income Statement'!K25</f>
        <v>39198</v>
      </c>
      <c r="L57" s="84"/>
      <c r="M57" s="94">
        <f>'Income Statement'!M25</f>
        <v>37443</v>
      </c>
      <c r="N57" s="94">
        <f>'Income Statement'!N25</f>
        <v>38876</v>
      </c>
    </row>
    <row r="58" spans="1:14" ht="16" thickTop="1" thickBot="1" x14ac:dyDescent="0.2">
      <c r="A58" s="106" t="s">
        <v>710</v>
      </c>
      <c r="B58" s="96">
        <f>'Income Statement'!B26</f>
        <v>38845</v>
      </c>
      <c r="C58" s="96">
        <f>'Income Statement'!C26</f>
        <v>39535</v>
      </c>
      <c r="D58" s="96">
        <f>'Income Statement'!D26</f>
        <v>40299</v>
      </c>
      <c r="E58" s="96">
        <f>'Income Statement'!E26</f>
        <v>41186</v>
      </c>
      <c r="F58" s="96">
        <f>'Income Statement'!F26</f>
        <v>41934</v>
      </c>
      <c r="G58" s="96">
        <f>'Income Statement'!G26</f>
        <v>42215</v>
      </c>
      <c r="H58" s="96">
        <f>'Income Statement'!H26</f>
        <v>42197</v>
      </c>
      <c r="I58" s="96">
        <f>'Income Statement'!I26</f>
        <v>41580</v>
      </c>
      <c r="J58" s="96">
        <f>'Income Statement'!J26</f>
        <v>41546</v>
      </c>
      <c r="K58" s="96">
        <f>'Income Statement'!K26</f>
        <v>41530</v>
      </c>
      <c r="L58" s="84"/>
      <c r="M58" s="96">
        <f>'Income Statement'!M26</f>
        <v>40071</v>
      </c>
      <c r="N58" s="96">
        <f>'Income Statement'!N26</f>
        <v>41897</v>
      </c>
    </row>
    <row r="59" spans="1:14" ht="15" thickTop="1" x14ac:dyDescent="0.15">
      <c r="B59" s="2"/>
      <c r="C59" s="2"/>
      <c r="D59" s="2"/>
      <c r="E59" s="2"/>
      <c r="F59" s="2"/>
      <c r="G59" s="2"/>
      <c r="H59" s="2"/>
      <c r="I59" s="2"/>
      <c r="J59" s="2"/>
      <c r="K59" s="2"/>
      <c r="L59" s="82"/>
      <c r="M59" s="2"/>
      <c r="N59" s="2"/>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779C0-C43A-43C8-9391-DCF62E81066F}">
  <dimension ref="A2:N39"/>
  <sheetViews>
    <sheetView showGridLines="0" zoomScale="90" zoomScaleNormal="90" workbookViewId="0">
      <pane xSplit="1" ySplit="2" topLeftCell="B3" activePane="bottomRight" state="frozen"/>
      <selection activeCell="H34" sqref="H34"/>
      <selection pane="topRight" activeCell="H34" sqref="H34"/>
      <selection pane="bottomLeft" activeCell="H34" sqref="H34"/>
      <selection pane="bottomRight"/>
    </sheetView>
  </sheetViews>
  <sheetFormatPr baseColWidth="10" defaultColWidth="9" defaultRowHeight="14" x14ac:dyDescent="0.15"/>
  <cols>
    <col min="1" max="1" width="61.5" style="102" bestFit="1" customWidth="1"/>
    <col min="2" max="14" width="12.75" style="102" customWidth="1"/>
    <col min="15" max="16384" width="9" style="102"/>
  </cols>
  <sheetData>
    <row r="2" spans="1:14" x14ac:dyDescent="0.15">
      <c r="B2" s="125" t="s">
        <v>737</v>
      </c>
      <c r="C2" s="125" t="s">
        <v>736</v>
      </c>
      <c r="D2" s="125" t="s">
        <v>735</v>
      </c>
      <c r="E2" s="125" t="s">
        <v>734</v>
      </c>
      <c r="F2" s="125" t="s">
        <v>733</v>
      </c>
      <c r="G2" s="125" t="s">
        <v>732</v>
      </c>
      <c r="H2" s="125" t="s">
        <v>731</v>
      </c>
      <c r="I2" s="125" t="s">
        <v>730</v>
      </c>
      <c r="J2" s="125" t="s">
        <v>729</v>
      </c>
      <c r="K2" s="125" t="s">
        <v>728</v>
      </c>
      <c r="L2" s="128"/>
      <c r="M2" s="125" t="s">
        <v>775</v>
      </c>
      <c r="N2" s="125" t="s">
        <v>776</v>
      </c>
    </row>
    <row r="3" spans="1:14" x14ac:dyDescent="0.15">
      <c r="A3" s="105" t="s">
        <v>769</v>
      </c>
      <c r="B3" s="105"/>
      <c r="C3" s="105"/>
      <c r="D3" s="105"/>
      <c r="E3" s="105"/>
      <c r="F3" s="105"/>
      <c r="G3" s="105"/>
      <c r="H3" s="105"/>
      <c r="I3" s="105"/>
      <c r="J3" s="105"/>
      <c r="K3" s="105"/>
      <c r="L3" s="105"/>
      <c r="M3" s="105"/>
      <c r="N3" s="105"/>
    </row>
    <row r="4" spans="1:14" x14ac:dyDescent="0.15">
      <c r="A4" s="105" t="s">
        <v>768</v>
      </c>
      <c r="B4" s="105"/>
      <c r="C4" s="105"/>
      <c r="D4" s="105"/>
      <c r="E4" s="105"/>
      <c r="F4" s="105"/>
      <c r="G4" s="105"/>
      <c r="H4" s="105"/>
      <c r="I4" s="105"/>
      <c r="J4" s="105"/>
      <c r="K4" s="105"/>
      <c r="L4" s="105"/>
      <c r="M4" s="105"/>
      <c r="N4" s="105"/>
    </row>
    <row r="5" spans="1:14" x14ac:dyDescent="0.15">
      <c r="A5" s="113" t="s">
        <v>767</v>
      </c>
      <c r="B5" s="87">
        <v>109651</v>
      </c>
      <c r="C5" s="87">
        <v>130572</v>
      </c>
      <c r="D5" s="87">
        <v>90517</v>
      </c>
      <c r="E5" s="87">
        <v>86591</v>
      </c>
      <c r="F5" s="87">
        <v>93174</v>
      </c>
      <c r="G5" s="87">
        <v>86779</v>
      </c>
      <c r="H5" s="87">
        <v>97964</v>
      </c>
      <c r="I5" s="87">
        <v>41026</v>
      </c>
      <c r="J5" s="87">
        <v>93127</v>
      </c>
      <c r="K5" s="87">
        <v>91381</v>
      </c>
      <c r="L5" s="105"/>
      <c r="M5" s="87">
        <f t="shared" ref="M5:M18" si="0">E5</f>
        <v>86591</v>
      </c>
      <c r="N5" s="87">
        <f t="shared" ref="N5:N18" si="1">I5</f>
        <v>41026</v>
      </c>
    </row>
    <row r="6" spans="1:14" x14ac:dyDescent="0.15">
      <c r="A6" s="113" t="s">
        <v>766</v>
      </c>
      <c r="B6" s="86">
        <v>135128</v>
      </c>
      <c r="C6" s="86">
        <v>148290</v>
      </c>
      <c r="D6" s="86">
        <v>212210</v>
      </c>
      <c r="E6" s="86">
        <v>201823</v>
      </c>
      <c r="F6" s="86">
        <v>235353</v>
      </c>
      <c r="G6" s="86">
        <v>235740</v>
      </c>
      <c r="H6" s="86">
        <v>228542</v>
      </c>
      <c r="I6" s="86">
        <v>248140</v>
      </c>
      <c r="J6" s="86">
        <v>205009</v>
      </c>
      <c r="K6" s="86">
        <v>207626</v>
      </c>
      <c r="L6" s="105"/>
      <c r="M6" s="86">
        <f t="shared" si="0"/>
        <v>201823</v>
      </c>
      <c r="N6" s="86">
        <f t="shared" si="1"/>
        <v>248140</v>
      </c>
    </row>
    <row r="7" spans="1:14" x14ac:dyDescent="0.15">
      <c r="A7" s="113" t="s">
        <v>765</v>
      </c>
      <c r="B7" s="86">
        <v>41639</v>
      </c>
      <c r="C7" s="86">
        <v>46359</v>
      </c>
      <c r="D7" s="86">
        <v>46354</v>
      </c>
      <c r="E7" s="86">
        <v>64412</v>
      </c>
      <c r="F7" s="86">
        <v>49873</v>
      </c>
      <c r="G7" s="86">
        <v>52536</v>
      </c>
      <c r="H7" s="86">
        <v>58612</v>
      </c>
      <c r="I7" s="86">
        <v>75825</v>
      </c>
      <c r="J7" s="86">
        <v>67863</v>
      </c>
      <c r="K7" s="86">
        <v>63184</v>
      </c>
      <c r="L7" s="105"/>
      <c r="M7" s="86">
        <f t="shared" si="0"/>
        <v>64412</v>
      </c>
      <c r="N7" s="86">
        <f t="shared" si="1"/>
        <v>75825</v>
      </c>
    </row>
    <row r="8" spans="1:14" x14ac:dyDescent="0.15">
      <c r="A8" s="113" t="s">
        <v>764</v>
      </c>
      <c r="B8" s="86">
        <v>9043</v>
      </c>
      <c r="C8" s="86">
        <v>19055</v>
      </c>
      <c r="D8" s="86">
        <v>18299</v>
      </c>
      <c r="E8" s="86">
        <v>16524</v>
      </c>
      <c r="F8" s="86">
        <v>15488</v>
      </c>
      <c r="G8" s="86">
        <v>15815</v>
      </c>
      <c r="H8" s="86">
        <v>16623</v>
      </c>
      <c r="I8" s="86">
        <v>13974</v>
      </c>
      <c r="J8" s="86">
        <v>16539</v>
      </c>
      <c r="K8" s="86">
        <v>19395</v>
      </c>
      <c r="L8" s="105"/>
      <c r="M8" s="86">
        <f t="shared" si="0"/>
        <v>16524</v>
      </c>
      <c r="N8" s="86">
        <f t="shared" si="1"/>
        <v>13974</v>
      </c>
    </row>
    <row r="9" spans="1:14" x14ac:dyDescent="0.15">
      <c r="A9" s="112" t="s">
        <v>763</v>
      </c>
      <c r="B9" s="89">
        <f t="shared" ref="B9:K9" si="2">SUM(B5:B8)</f>
        <v>295461</v>
      </c>
      <c r="C9" s="89">
        <f t="shared" si="2"/>
        <v>344276</v>
      </c>
      <c r="D9" s="89">
        <f t="shared" si="2"/>
        <v>367380</v>
      </c>
      <c r="E9" s="89">
        <f t="shared" si="2"/>
        <v>369350</v>
      </c>
      <c r="F9" s="89">
        <f t="shared" si="2"/>
        <v>393888</v>
      </c>
      <c r="G9" s="89">
        <f t="shared" si="2"/>
        <v>390870</v>
      </c>
      <c r="H9" s="89">
        <f t="shared" si="2"/>
        <v>401741</v>
      </c>
      <c r="I9" s="89">
        <f t="shared" si="2"/>
        <v>378965</v>
      </c>
      <c r="J9" s="89">
        <f t="shared" si="2"/>
        <v>382538</v>
      </c>
      <c r="K9" s="89">
        <f t="shared" si="2"/>
        <v>381586</v>
      </c>
      <c r="L9" s="105"/>
      <c r="M9" s="89">
        <f t="shared" si="0"/>
        <v>369350</v>
      </c>
      <c r="N9" s="89">
        <f t="shared" si="1"/>
        <v>378965</v>
      </c>
    </row>
    <row r="10" spans="1:14" x14ac:dyDescent="0.15">
      <c r="A10" s="105" t="s">
        <v>762</v>
      </c>
      <c r="B10" s="86">
        <v>63684</v>
      </c>
      <c r="C10" s="86">
        <v>45003</v>
      </c>
      <c r="D10" s="86">
        <v>40358</v>
      </c>
      <c r="E10" s="86">
        <v>67224</v>
      </c>
      <c r="F10" s="86">
        <v>65363</v>
      </c>
      <c r="G10" s="86">
        <v>64215</v>
      </c>
      <c r="H10" s="86">
        <v>64103</v>
      </c>
      <c r="I10" s="86">
        <v>76710</v>
      </c>
      <c r="J10" s="86">
        <v>96322</v>
      </c>
      <c r="K10" s="86">
        <v>111521</v>
      </c>
      <c r="L10" s="105"/>
      <c r="M10" s="86">
        <f t="shared" si="0"/>
        <v>67224</v>
      </c>
      <c r="N10" s="86">
        <f t="shared" si="1"/>
        <v>76710</v>
      </c>
    </row>
    <row r="11" spans="1:14" x14ac:dyDescent="0.15">
      <c r="A11" s="105" t="s">
        <v>761</v>
      </c>
      <c r="B11" s="86">
        <v>40823</v>
      </c>
      <c r="C11" s="86">
        <v>42768</v>
      </c>
      <c r="D11" s="86">
        <v>51281</v>
      </c>
      <c r="E11" s="86">
        <v>58557</v>
      </c>
      <c r="F11" s="86">
        <v>60696</v>
      </c>
      <c r="G11" s="86">
        <v>64973</v>
      </c>
      <c r="H11" s="86">
        <v>64503</v>
      </c>
      <c r="I11" s="86">
        <v>61442</v>
      </c>
      <c r="J11" s="86">
        <v>60486</v>
      </c>
      <c r="K11" s="86">
        <v>59359</v>
      </c>
      <c r="L11" s="105"/>
      <c r="M11" s="86">
        <f t="shared" si="0"/>
        <v>58557</v>
      </c>
      <c r="N11" s="86">
        <f t="shared" si="1"/>
        <v>61442</v>
      </c>
    </row>
    <row r="12" spans="1:14" x14ac:dyDescent="0.15">
      <c r="A12" s="105" t="s">
        <v>760</v>
      </c>
      <c r="B12" s="86">
        <v>0</v>
      </c>
      <c r="C12" s="86">
        <v>0</v>
      </c>
      <c r="D12" s="86">
        <v>0</v>
      </c>
      <c r="E12" s="86">
        <v>0</v>
      </c>
      <c r="F12" s="86">
        <v>0</v>
      </c>
      <c r="G12" s="86">
        <v>0</v>
      </c>
      <c r="H12" s="86">
        <v>0</v>
      </c>
      <c r="I12" s="86">
        <v>0</v>
      </c>
      <c r="J12" s="86">
        <v>29604</v>
      </c>
      <c r="K12" s="86">
        <v>28101</v>
      </c>
      <c r="L12" s="105"/>
      <c r="M12" s="86">
        <f t="shared" si="0"/>
        <v>0</v>
      </c>
      <c r="N12" s="86">
        <f t="shared" si="1"/>
        <v>0</v>
      </c>
    </row>
    <row r="13" spans="1:14" x14ac:dyDescent="0.15">
      <c r="A13" s="105" t="s">
        <v>759</v>
      </c>
      <c r="B13" s="86">
        <v>37279</v>
      </c>
      <c r="C13" s="86">
        <v>35622</v>
      </c>
      <c r="D13" s="86">
        <v>32359</v>
      </c>
      <c r="E13" s="86">
        <v>25066</v>
      </c>
      <c r="F13" s="86">
        <v>24085</v>
      </c>
      <c r="G13" s="86">
        <v>23570</v>
      </c>
      <c r="H13" s="86">
        <v>28248</v>
      </c>
      <c r="I13" s="86">
        <v>26387</v>
      </c>
      <c r="J13" s="86">
        <v>24653</v>
      </c>
      <c r="K13" s="86">
        <v>22976</v>
      </c>
      <c r="L13" s="105"/>
      <c r="M13" s="86">
        <f t="shared" si="0"/>
        <v>25066</v>
      </c>
      <c r="N13" s="86">
        <f t="shared" si="1"/>
        <v>26387</v>
      </c>
    </row>
    <row r="14" spans="1:14" x14ac:dyDescent="0.15">
      <c r="A14" s="105" t="s">
        <v>758</v>
      </c>
      <c r="B14" s="86">
        <v>894</v>
      </c>
      <c r="C14" s="86">
        <v>801</v>
      </c>
      <c r="D14" s="86">
        <v>5801</v>
      </c>
      <c r="E14" s="86">
        <v>12401</v>
      </c>
      <c r="F14" s="86">
        <v>11769</v>
      </c>
      <c r="G14" s="86">
        <v>14605</v>
      </c>
      <c r="H14" s="86">
        <v>13741</v>
      </c>
      <c r="I14" s="86">
        <v>21976</v>
      </c>
      <c r="J14" s="86">
        <v>21356</v>
      </c>
      <c r="K14" s="86">
        <v>19836</v>
      </c>
      <c r="L14" s="105"/>
      <c r="M14" s="86">
        <f t="shared" si="0"/>
        <v>12401</v>
      </c>
      <c r="N14" s="86">
        <f t="shared" si="1"/>
        <v>21976</v>
      </c>
    </row>
    <row r="15" spans="1:14" x14ac:dyDescent="0.15">
      <c r="A15" s="105" t="s">
        <v>533</v>
      </c>
      <c r="B15" s="86">
        <v>317</v>
      </c>
      <c r="C15" s="86">
        <v>317</v>
      </c>
      <c r="D15" s="86">
        <v>900</v>
      </c>
      <c r="E15" s="86">
        <v>1549</v>
      </c>
      <c r="F15" s="86">
        <v>1549</v>
      </c>
      <c r="G15" s="86">
        <v>1849</v>
      </c>
      <c r="H15" s="86">
        <v>1849</v>
      </c>
      <c r="I15" s="86">
        <v>7225</v>
      </c>
      <c r="J15" s="86">
        <v>7325</v>
      </c>
      <c r="K15" s="86">
        <v>7325</v>
      </c>
      <c r="L15" s="105"/>
      <c r="M15" s="86">
        <f t="shared" si="0"/>
        <v>1549</v>
      </c>
      <c r="N15" s="86">
        <f t="shared" si="1"/>
        <v>7225</v>
      </c>
    </row>
    <row r="16" spans="1:14" x14ac:dyDescent="0.15">
      <c r="A16" s="105" t="s">
        <v>858</v>
      </c>
      <c r="B16" s="86">
        <v>1200</v>
      </c>
      <c r="C16" s="86">
        <v>1200</v>
      </c>
      <c r="D16" s="86">
        <v>1200</v>
      </c>
      <c r="E16" s="86">
        <v>1200</v>
      </c>
      <c r="F16" s="86">
        <v>1200</v>
      </c>
      <c r="G16" s="86">
        <v>1200</v>
      </c>
      <c r="H16" s="86">
        <v>1200</v>
      </c>
      <c r="I16" s="86">
        <v>1200</v>
      </c>
      <c r="J16" s="86">
        <v>1200</v>
      </c>
      <c r="K16" s="86">
        <v>1200</v>
      </c>
      <c r="L16" s="105"/>
      <c r="M16" s="86">
        <f t="shared" si="0"/>
        <v>1200</v>
      </c>
      <c r="N16" s="86">
        <f t="shared" si="1"/>
        <v>1200</v>
      </c>
    </row>
    <row r="17" spans="1:14" x14ac:dyDescent="0.15">
      <c r="A17" s="105" t="s">
        <v>757</v>
      </c>
      <c r="B17" s="86">
        <v>1863</v>
      </c>
      <c r="C17" s="86">
        <v>1959</v>
      </c>
      <c r="D17" s="86">
        <v>2048</v>
      </c>
      <c r="E17" s="86">
        <v>2178</v>
      </c>
      <c r="F17" s="86">
        <v>7061</v>
      </c>
      <c r="G17" s="86">
        <v>9633</v>
      </c>
      <c r="H17" s="86">
        <v>10615</v>
      </c>
      <c r="I17" s="86">
        <v>11775</v>
      </c>
      <c r="J17" s="86">
        <v>12658</v>
      </c>
      <c r="K17" s="86">
        <v>13708</v>
      </c>
      <c r="L17" s="105"/>
      <c r="M17" s="86">
        <f t="shared" si="0"/>
        <v>2178</v>
      </c>
      <c r="N17" s="86">
        <f t="shared" si="1"/>
        <v>11775</v>
      </c>
    </row>
    <row r="18" spans="1:14" ht="15" thickBot="1" x14ac:dyDescent="0.2">
      <c r="A18" s="112" t="s">
        <v>756</v>
      </c>
      <c r="B18" s="88">
        <f t="shared" ref="B18:K18" si="3">SUM(B9:B17)</f>
        <v>441521</v>
      </c>
      <c r="C18" s="88">
        <f t="shared" si="3"/>
        <v>471946</v>
      </c>
      <c r="D18" s="88">
        <f t="shared" si="3"/>
        <v>501327</v>
      </c>
      <c r="E18" s="88">
        <f t="shared" si="3"/>
        <v>537525</v>
      </c>
      <c r="F18" s="88">
        <f t="shared" si="3"/>
        <v>565611</v>
      </c>
      <c r="G18" s="88">
        <f t="shared" si="3"/>
        <v>570915</v>
      </c>
      <c r="H18" s="88">
        <f t="shared" si="3"/>
        <v>586000</v>
      </c>
      <c r="I18" s="88">
        <f t="shared" si="3"/>
        <v>585680</v>
      </c>
      <c r="J18" s="88">
        <f t="shared" si="3"/>
        <v>636142</v>
      </c>
      <c r="K18" s="88">
        <f t="shared" si="3"/>
        <v>645612</v>
      </c>
      <c r="L18" s="105"/>
      <c r="M18" s="88">
        <f t="shared" si="0"/>
        <v>537525</v>
      </c>
      <c r="N18" s="88">
        <f t="shared" si="1"/>
        <v>585680</v>
      </c>
    </row>
    <row r="19" spans="1:14" ht="15" thickTop="1" x14ac:dyDescent="0.15">
      <c r="A19" s="105" t="s">
        <v>755</v>
      </c>
      <c r="B19" s="105"/>
      <c r="C19" s="105"/>
      <c r="D19" s="105"/>
      <c r="E19" s="105"/>
      <c r="F19" s="105"/>
      <c r="G19" s="105"/>
      <c r="H19" s="105"/>
      <c r="I19" s="105"/>
      <c r="J19" s="105"/>
      <c r="K19" s="105"/>
      <c r="L19" s="105"/>
      <c r="M19" s="105"/>
      <c r="N19" s="105"/>
    </row>
    <row r="20" spans="1:14" x14ac:dyDescent="0.15">
      <c r="A20" s="105" t="s">
        <v>754</v>
      </c>
      <c r="B20" s="105"/>
      <c r="C20" s="105"/>
      <c r="D20" s="105"/>
      <c r="E20" s="105"/>
      <c r="F20" s="105"/>
      <c r="G20" s="105"/>
      <c r="H20" s="105"/>
      <c r="I20" s="105"/>
      <c r="J20" s="114"/>
      <c r="K20" s="105"/>
      <c r="L20" s="105"/>
      <c r="M20" s="105"/>
      <c r="N20" s="105"/>
    </row>
    <row r="21" spans="1:14" x14ac:dyDescent="0.15">
      <c r="A21" s="113" t="s">
        <v>753</v>
      </c>
      <c r="B21" s="87">
        <v>4338</v>
      </c>
      <c r="C21" s="87">
        <v>1924</v>
      </c>
      <c r="D21" s="87">
        <v>1398</v>
      </c>
      <c r="E21" s="87">
        <v>1144</v>
      </c>
      <c r="F21" s="87">
        <v>1310</v>
      </c>
      <c r="G21" s="87">
        <v>1024</v>
      </c>
      <c r="H21" s="87">
        <v>4723</v>
      </c>
      <c r="I21" s="87">
        <v>5588</v>
      </c>
      <c r="J21" s="87">
        <v>566</v>
      </c>
      <c r="K21" s="87">
        <v>963</v>
      </c>
      <c r="L21" s="105"/>
      <c r="M21" s="87">
        <f t="shared" ref="M21:M29" si="4">E21</f>
        <v>1144</v>
      </c>
      <c r="N21" s="87">
        <f t="shared" ref="N21:N29" si="5">I21</f>
        <v>5588</v>
      </c>
    </row>
    <row r="22" spans="1:14" x14ac:dyDescent="0.15">
      <c r="A22" s="113" t="s">
        <v>752</v>
      </c>
      <c r="B22" s="86">
        <v>13338</v>
      </c>
      <c r="C22" s="86">
        <v>13836</v>
      </c>
      <c r="D22" s="86">
        <v>14679</v>
      </c>
      <c r="E22" s="86">
        <v>21445</v>
      </c>
      <c r="F22" s="86">
        <v>22181</v>
      </c>
      <c r="G22" s="86">
        <v>27454</v>
      </c>
      <c r="H22" s="86">
        <v>23208</v>
      </c>
      <c r="I22" s="86">
        <v>26695</v>
      </c>
      <c r="J22" s="86">
        <v>26410</v>
      </c>
      <c r="K22" s="86">
        <v>24315</v>
      </c>
      <c r="L22" s="105"/>
      <c r="M22" s="86">
        <f t="shared" si="4"/>
        <v>21445</v>
      </c>
      <c r="N22" s="86">
        <f t="shared" si="5"/>
        <v>26695</v>
      </c>
    </row>
    <row r="23" spans="1:14" x14ac:dyDescent="0.15">
      <c r="A23" s="113" t="s">
        <v>751</v>
      </c>
      <c r="B23" s="86">
        <v>120044</v>
      </c>
      <c r="C23" s="86">
        <v>124738</v>
      </c>
      <c r="D23" s="86">
        <v>132167</v>
      </c>
      <c r="E23" s="86">
        <v>143186</v>
      </c>
      <c r="F23" s="86">
        <v>147656</v>
      </c>
      <c r="G23" s="86">
        <v>151419</v>
      </c>
      <c r="H23" s="86">
        <v>155115</v>
      </c>
      <c r="I23" s="86">
        <v>164624</v>
      </c>
      <c r="J23" s="86">
        <v>174452</v>
      </c>
      <c r="K23" s="86">
        <v>176609</v>
      </c>
      <c r="L23" s="105"/>
      <c r="M23" s="86">
        <f t="shared" si="4"/>
        <v>143186</v>
      </c>
      <c r="N23" s="86">
        <f t="shared" si="5"/>
        <v>164624</v>
      </c>
    </row>
    <row r="24" spans="1:14" x14ac:dyDescent="0.15">
      <c r="A24" s="113" t="s">
        <v>750</v>
      </c>
      <c r="B24" s="86">
        <v>0</v>
      </c>
      <c r="C24" s="86">
        <v>0</v>
      </c>
      <c r="D24" s="86">
        <v>0</v>
      </c>
      <c r="E24" s="86">
        <v>0</v>
      </c>
      <c r="F24" s="86">
        <v>0</v>
      </c>
      <c r="G24" s="86">
        <v>0</v>
      </c>
      <c r="H24" s="86">
        <v>0</v>
      </c>
      <c r="I24" s="86">
        <v>0</v>
      </c>
      <c r="J24" s="86">
        <v>6760</v>
      </c>
      <c r="K24" s="86">
        <v>6826</v>
      </c>
      <c r="L24" s="105"/>
      <c r="M24" s="86">
        <f t="shared" si="4"/>
        <v>0</v>
      </c>
      <c r="N24" s="86">
        <f t="shared" si="5"/>
        <v>0</v>
      </c>
    </row>
    <row r="25" spans="1:14" x14ac:dyDescent="0.15">
      <c r="A25" s="112" t="s">
        <v>749</v>
      </c>
      <c r="B25" s="89">
        <f t="shared" ref="B25:K25" si="6">SUM(B21:B24)</f>
        <v>137720</v>
      </c>
      <c r="C25" s="89">
        <f t="shared" si="6"/>
        <v>140498</v>
      </c>
      <c r="D25" s="89">
        <f t="shared" si="6"/>
        <v>148244</v>
      </c>
      <c r="E25" s="89">
        <f t="shared" si="6"/>
        <v>165775</v>
      </c>
      <c r="F25" s="89">
        <f t="shared" si="6"/>
        <v>171147</v>
      </c>
      <c r="G25" s="89">
        <f t="shared" si="6"/>
        <v>179897</v>
      </c>
      <c r="H25" s="89">
        <f t="shared" si="6"/>
        <v>183046</v>
      </c>
      <c r="I25" s="89">
        <f t="shared" si="6"/>
        <v>196907</v>
      </c>
      <c r="J25" s="89">
        <f t="shared" si="6"/>
        <v>208188</v>
      </c>
      <c r="K25" s="89">
        <f t="shared" si="6"/>
        <v>208713</v>
      </c>
      <c r="L25" s="105"/>
      <c r="M25" s="89">
        <f t="shared" si="4"/>
        <v>165775</v>
      </c>
      <c r="N25" s="89">
        <f t="shared" si="5"/>
        <v>196907</v>
      </c>
    </row>
    <row r="26" spans="1:14" x14ac:dyDescent="0.15">
      <c r="A26" s="105" t="s">
        <v>748</v>
      </c>
      <c r="B26" s="86">
        <v>18461</v>
      </c>
      <c r="C26" s="86">
        <v>16701</v>
      </c>
      <c r="D26" s="86">
        <v>16041</v>
      </c>
      <c r="E26" s="86">
        <v>17135</v>
      </c>
      <c r="F26" s="86">
        <v>14995</v>
      </c>
      <c r="G26" s="86">
        <v>13327</v>
      </c>
      <c r="H26" s="86">
        <v>17558</v>
      </c>
      <c r="I26" s="86">
        <v>20423</v>
      </c>
      <c r="J26" s="86">
        <v>20450</v>
      </c>
      <c r="K26" s="86">
        <v>20835</v>
      </c>
      <c r="L26" s="105"/>
      <c r="M26" s="86">
        <f t="shared" si="4"/>
        <v>17135</v>
      </c>
      <c r="N26" s="86">
        <f t="shared" si="5"/>
        <v>20423</v>
      </c>
    </row>
    <row r="27" spans="1:14" x14ac:dyDescent="0.15">
      <c r="A27" s="105" t="s">
        <v>747</v>
      </c>
      <c r="B27" s="86">
        <v>0</v>
      </c>
      <c r="C27" s="86">
        <v>0</v>
      </c>
      <c r="D27" s="86">
        <v>0</v>
      </c>
      <c r="E27" s="86">
        <v>0</v>
      </c>
      <c r="F27" s="86">
        <v>0</v>
      </c>
      <c r="G27" s="86">
        <v>0</v>
      </c>
      <c r="H27" s="86">
        <v>0</v>
      </c>
      <c r="I27" s="86">
        <v>0</v>
      </c>
      <c r="J27" s="86">
        <v>33589</v>
      </c>
      <c r="K27" s="86">
        <v>31987</v>
      </c>
      <c r="L27" s="105"/>
      <c r="M27" s="86">
        <f t="shared" si="4"/>
        <v>0</v>
      </c>
      <c r="N27" s="86">
        <f t="shared" si="5"/>
        <v>0</v>
      </c>
    </row>
    <row r="28" spans="1:14" x14ac:dyDescent="0.15">
      <c r="A28" s="105" t="s">
        <v>746</v>
      </c>
      <c r="B28" s="86">
        <v>872</v>
      </c>
      <c r="C28" s="86">
        <v>8685</v>
      </c>
      <c r="D28" s="86">
        <v>9401</v>
      </c>
      <c r="E28" s="86">
        <v>11071</v>
      </c>
      <c r="F28" s="86">
        <v>13150</v>
      </c>
      <c r="G28" s="86">
        <v>12452</v>
      </c>
      <c r="H28" s="86">
        <v>11256</v>
      </c>
      <c r="I28" s="86">
        <v>10361</v>
      </c>
      <c r="J28" s="86">
        <v>511</v>
      </c>
      <c r="K28" s="86">
        <v>479</v>
      </c>
      <c r="L28" s="105"/>
      <c r="M28" s="86">
        <f t="shared" si="4"/>
        <v>11071</v>
      </c>
      <c r="N28" s="86">
        <f t="shared" si="5"/>
        <v>10361</v>
      </c>
    </row>
    <row r="29" spans="1:14" x14ac:dyDescent="0.15">
      <c r="A29" s="112" t="s">
        <v>745</v>
      </c>
      <c r="B29" s="89">
        <f t="shared" ref="B29:K29" si="7">SUM(B25:B28)</f>
        <v>157053</v>
      </c>
      <c r="C29" s="89">
        <f t="shared" si="7"/>
        <v>165884</v>
      </c>
      <c r="D29" s="89">
        <f t="shared" si="7"/>
        <v>173686</v>
      </c>
      <c r="E29" s="89">
        <f t="shared" si="7"/>
        <v>193981</v>
      </c>
      <c r="F29" s="89">
        <f t="shared" si="7"/>
        <v>199292</v>
      </c>
      <c r="G29" s="89">
        <f t="shared" si="7"/>
        <v>205676</v>
      </c>
      <c r="H29" s="89">
        <f t="shared" si="7"/>
        <v>211860</v>
      </c>
      <c r="I29" s="89">
        <f t="shared" si="7"/>
        <v>227691</v>
      </c>
      <c r="J29" s="89">
        <f t="shared" si="7"/>
        <v>262738</v>
      </c>
      <c r="K29" s="89">
        <f t="shared" si="7"/>
        <v>262014</v>
      </c>
      <c r="L29" s="105"/>
      <c r="M29" s="89">
        <f t="shared" si="4"/>
        <v>193981</v>
      </c>
      <c r="N29" s="89">
        <f t="shared" si="5"/>
        <v>227691</v>
      </c>
    </row>
    <row r="30" spans="1:14" x14ac:dyDescent="0.15">
      <c r="A30" s="105" t="s">
        <v>744</v>
      </c>
      <c r="B30" s="105"/>
      <c r="C30" s="105"/>
      <c r="D30" s="105"/>
      <c r="E30" s="105"/>
      <c r="F30" s="105"/>
      <c r="G30" s="105"/>
      <c r="H30" s="105"/>
      <c r="I30" s="105"/>
      <c r="J30" s="105"/>
      <c r="K30" s="105"/>
      <c r="L30" s="105"/>
      <c r="M30" s="105"/>
      <c r="N30" s="105"/>
    </row>
    <row r="31" spans="1:14" x14ac:dyDescent="0.15">
      <c r="A31" s="113" t="s">
        <v>743</v>
      </c>
      <c r="B31" s="86">
        <v>37</v>
      </c>
      <c r="C31" s="86">
        <v>38</v>
      </c>
      <c r="D31" s="86">
        <v>38</v>
      </c>
      <c r="E31" s="86">
        <v>39</v>
      </c>
      <c r="F31" s="86">
        <v>39</v>
      </c>
      <c r="G31" s="86">
        <v>39</v>
      </c>
      <c r="H31" s="86">
        <v>39</v>
      </c>
      <c r="I31" s="86">
        <v>39</v>
      </c>
      <c r="J31" s="86">
        <v>39</v>
      </c>
      <c r="K31" s="86">
        <v>39</v>
      </c>
      <c r="L31" s="105"/>
      <c r="M31" s="86">
        <f t="shared" ref="M31:M36" si="8">E31</f>
        <v>39</v>
      </c>
      <c r="N31" s="86">
        <f t="shared" ref="N31:N36" si="9">I31</f>
        <v>39</v>
      </c>
    </row>
    <row r="32" spans="1:14" x14ac:dyDescent="0.15">
      <c r="A32" s="113" t="s">
        <v>742</v>
      </c>
      <c r="B32" s="86">
        <v>262620</v>
      </c>
      <c r="C32" s="86">
        <v>277020</v>
      </c>
      <c r="D32" s="86">
        <v>290520</v>
      </c>
      <c r="E32" s="86">
        <v>304155</v>
      </c>
      <c r="F32" s="86">
        <v>316694</v>
      </c>
      <c r="G32" s="86">
        <v>320226</v>
      </c>
      <c r="H32" s="86">
        <v>329045</v>
      </c>
      <c r="I32" s="86">
        <v>330572</v>
      </c>
      <c r="J32" s="86">
        <v>338566</v>
      </c>
      <c r="K32" s="86">
        <v>345637</v>
      </c>
      <c r="L32" s="105"/>
      <c r="M32" s="86">
        <f t="shared" si="8"/>
        <v>304155</v>
      </c>
      <c r="N32" s="86">
        <f t="shared" si="9"/>
        <v>330572</v>
      </c>
    </row>
    <row r="33" spans="1:14" x14ac:dyDescent="0.15">
      <c r="A33" s="113" t="s">
        <v>741</v>
      </c>
      <c r="B33" s="86">
        <v>-226</v>
      </c>
      <c r="C33" s="86">
        <v>-235</v>
      </c>
      <c r="D33" s="86">
        <v>-120</v>
      </c>
      <c r="E33" s="86">
        <v>-574</v>
      </c>
      <c r="F33" s="86">
        <v>-965</v>
      </c>
      <c r="G33" s="86">
        <v>-821</v>
      </c>
      <c r="H33" s="86">
        <v>-752</v>
      </c>
      <c r="I33" s="86">
        <v>-586</v>
      </c>
      <c r="J33" s="86">
        <v>310</v>
      </c>
      <c r="K33" s="86">
        <v>1240</v>
      </c>
      <c r="L33" s="105"/>
      <c r="M33" s="86">
        <f t="shared" si="8"/>
        <v>-574</v>
      </c>
      <c r="N33" s="86">
        <f t="shared" si="9"/>
        <v>-586</v>
      </c>
    </row>
    <row r="34" spans="1:14" x14ac:dyDescent="0.15">
      <c r="A34" s="113" t="s">
        <v>740</v>
      </c>
      <c r="B34" s="86">
        <v>22037</v>
      </c>
      <c r="C34" s="86">
        <v>29239</v>
      </c>
      <c r="D34" s="86">
        <v>37203</v>
      </c>
      <c r="E34" s="86">
        <v>39924</v>
      </c>
      <c r="F34" s="86">
        <v>50551</v>
      </c>
      <c r="G34" s="86">
        <v>45795</v>
      </c>
      <c r="H34" s="86">
        <v>45808</v>
      </c>
      <c r="I34" s="86">
        <v>27964</v>
      </c>
      <c r="J34" s="86">
        <v>34489</v>
      </c>
      <c r="K34" s="86">
        <v>36682</v>
      </c>
      <c r="L34" s="105"/>
      <c r="M34" s="86">
        <f t="shared" si="8"/>
        <v>39924</v>
      </c>
      <c r="N34" s="86">
        <f t="shared" si="9"/>
        <v>27964</v>
      </c>
    </row>
    <row r="35" spans="1:14" x14ac:dyDescent="0.15">
      <c r="A35" s="112" t="s">
        <v>739</v>
      </c>
      <c r="B35" s="90">
        <f t="shared" ref="B35:K35" si="10">SUM(B31:B34)</f>
        <v>284468</v>
      </c>
      <c r="C35" s="90">
        <f t="shared" si="10"/>
        <v>306062</v>
      </c>
      <c r="D35" s="90">
        <f t="shared" si="10"/>
        <v>327641</v>
      </c>
      <c r="E35" s="90">
        <f t="shared" si="10"/>
        <v>343544</v>
      </c>
      <c r="F35" s="90">
        <f t="shared" si="10"/>
        <v>366319</v>
      </c>
      <c r="G35" s="90">
        <f t="shared" si="10"/>
        <v>365239</v>
      </c>
      <c r="H35" s="90">
        <f t="shared" si="10"/>
        <v>374140</v>
      </c>
      <c r="I35" s="90">
        <f t="shared" si="10"/>
        <v>357989</v>
      </c>
      <c r="J35" s="90">
        <f t="shared" si="10"/>
        <v>373404</v>
      </c>
      <c r="K35" s="90">
        <f t="shared" si="10"/>
        <v>383598</v>
      </c>
      <c r="L35" s="105"/>
      <c r="M35" s="90">
        <f t="shared" si="8"/>
        <v>343544</v>
      </c>
      <c r="N35" s="90">
        <f t="shared" si="9"/>
        <v>357989</v>
      </c>
    </row>
    <row r="36" spans="1:14" ht="15" thickBot="1" x14ac:dyDescent="0.2">
      <c r="A36" s="112" t="s">
        <v>738</v>
      </c>
      <c r="B36" s="88">
        <f t="shared" ref="B36:K36" si="11">B29+B35</f>
        <v>441521</v>
      </c>
      <c r="C36" s="88">
        <f t="shared" si="11"/>
        <v>471946</v>
      </c>
      <c r="D36" s="88">
        <f t="shared" si="11"/>
        <v>501327</v>
      </c>
      <c r="E36" s="88">
        <f t="shared" si="11"/>
        <v>537525</v>
      </c>
      <c r="F36" s="88">
        <f t="shared" si="11"/>
        <v>565611</v>
      </c>
      <c r="G36" s="88">
        <f t="shared" si="11"/>
        <v>570915</v>
      </c>
      <c r="H36" s="88">
        <f t="shared" si="11"/>
        <v>586000</v>
      </c>
      <c r="I36" s="88">
        <f t="shared" si="11"/>
        <v>585680</v>
      </c>
      <c r="J36" s="88">
        <f t="shared" si="11"/>
        <v>636142</v>
      </c>
      <c r="K36" s="88">
        <f t="shared" si="11"/>
        <v>645612</v>
      </c>
      <c r="L36" s="105"/>
      <c r="M36" s="88">
        <f t="shared" si="8"/>
        <v>537525</v>
      </c>
      <c r="N36" s="88">
        <f t="shared" si="9"/>
        <v>585680</v>
      </c>
    </row>
    <row r="37" spans="1:14" ht="15" thickTop="1" x14ac:dyDescent="0.15">
      <c r="A37" s="105"/>
      <c r="B37" s="105"/>
      <c r="C37" s="105"/>
      <c r="D37" s="105"/>
      <c r="E37" s="86"/>
      <c r="F37" s="86"/>
      <c r="G37" s="86"/>
      <c r="H37" s="86"/>
      <c r="I37" s="86"/>
      <c r="J37" s="86"/>
      <c r="K37" s="86"/>
      <c r="L37" s="105"/>
      <c r="M37" s="105"/>
      <c r="N37" s="105"/>
    </row>
    <row r="38" spans="1:14" x14ac:dyDescent="0.15">
      <c r="A38" s="105"/>
      <c r="B38" s="105"/>
      <c r="C38" s="105"/>
      <c r="D38" s="105"/>
      <c r="E38" s="105"/>
      <c r="F38" s="105"/>
      <c r="G38" s="105"/>
      <c r="H38" s="105"/>
      <c r="I38" s="105"/>
      <c r="J38" s="105"/>
      <c r="K38" s="105"/>
      <c r="L38" s="105"/>
      <c r="M38" s="105"/>
      <c r="N38" s="105"/>
    </row>
    <row r="39" spans="1:14" x14ac:dyDescent="0.15">
      <c r="A39" s="105"/>
      <c r="B39" s="105"/>
      <c r="C39" s="105"/>
      <c r="D39" s="105"/>
      <c r="E39" s="105"/>
      <c r="F39" s="105"/>
      <c r="G39" s="105"/>
      <c r="H39" s="105"/>
      <c r="I39" s="105"/>
      <c r="J39" s="105"/>
      <c r="K39" s="105"/>
      <c r="L39" s="105"/>
      <c r="M39" s="105"/>
      <c r="N39" s="10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86536-FB39-4E47-B993-440BD9623BF1}">
  <dimension ref="A2:N43"/>
  <sheetViews>
    <sheetView showGridLines="0" zoomScale="90" zoomScaleNormal="90" workbookViewId="0">
      <pane xSplit="1" ySplit="2" topLeftCell="B3" activePane="bottomRight" state="frozen"/>
      <selection activeCell="K32" sqref="K32"/>
      <selection pane="topRight" activeCell="K32" sqref="K32"/>
      <selection pane="bottomLeft" activeCell="K32" sqref="K32"/>
      <selection pane="bottomRight"/>
    </sheetView>
  </sheetViews>
  <sheetFormatPr baseColWidth="10" defaultColWidth="9" defaultRowHeight="14" x14ac:dyDescent="0.15"/>
  <cols>
    <col min="1" max="1" width="95" style="102" bestFit="1" customWidth="1"/>
    <col min="2" max="11" width="14.75" style="102" customWidth="1"/>
    <col min="12" max="12" width="14.75" style="110" customWidth="1"/>
    <col min="13" max="14" width="14.75" style="102" customWidth="1"/>
    <col min="15" max="16384" width="9" style="102"/>
  </cols>
  <sheetData>
    <row r="2" spans="1:14" x14ac:dyDescent="0.15">
      <c r="B2" s="125" t="s">
        <v>737</v>
      </c>
      <c r="C2" s="125" t="s">
        <v>736</v>
      </c>
      <c r="D2" s="125" t="s">
        <v>735</v>
      </c>
      <c r="E2" s="125" t="s">
        <v>734</v>
      </c>
      <c r="F2" s="125" t="s">
        <v>733</v>
      </c>
      <c r="G2" s="125" t="s">
        <v>732</v>
      </c>
      <c r="H2" s="125" t="s">
        <v>731</v>
      </c>
      <c r="I2" s="125" t="s">
        <v>730</v>
      </c>
      <c r="J2" s="125" t="s">
        <v>729</v>
      </c>
      <c r="K2" s="125" t="s">
        <v>728</v>
      </c>
      <c r="L2" s="111"/>
      <c r="M2" s="125" t="s">
        <v>775</v>
      </c>
      <c r="N2" s="125" t="s">
        <v>776</v>
      </c>
    </row>
    <row r="3" spans="1:14" x14ac:dyDescent="0.15">
      <c r="A3" s="102" t="s">
        <v>832</v>
      </c>
    </row>
    <row r="4" spans="1:14" x14ac:dyDescent="0.15">
      <c r="A4" s="105" t="s">
        <v>714</v>
      </c>
      <c r="B4" s="83">
        <f>'Income Statement'!B20</f>
        <v>21930</v>
      </c>
      <c r="C4" s="83">
        <f>'Income Statement'!C20</f>
        <v>7202</v>
      </c>
      <c r="D4" s="83">
        <f>'Income Statement'!D20</f>
        <v>8452</v>
      </c>
      <c r="E4" s="83">
        <f>'Income Statement'!E20</f>
        <v>2856.3999999999996</v>
      </c>
      <c r="F4" s="83">
        <f>'Income Statement'!F20</f>
        <v>9142</v>
      </c>
      <c r="G4" s="83">
        <f>'Income Statement'!G20</f>
        <v>10293</v>
      </c>
      <c r="H4" s="83">
        <f>'Income Statement'!H20</f>
        <v>23469</v>
      </c>
      <c r="I4" s="83">
        <f>'Income Statement'!I20</f>
        <v>14400</v>
      </c>
      <c r="J4" s="83">
        <f>'Income Statement'!J20</f>
        <v>13266</v>
      </c>
      <c r="K4" s="83">
        <f>'Income Statement'!K20</f>
        <v>16232</v>
      </c>
      <c r="L4" s="122"/>
      <c r="M4" s="83">
        <f>SUM(B4:E4)</f>
        <v>40440.400000000001</v>
      </c>
      <c r="N4" s="83">
        <f>SUM(F4:I4)</f>
        <v>57304</v>
      </c>
    </row>
    <row r="5" spans="1:14" x14ac:dyDescent="0.15">
      <c r="A5" s="105" t="s">
        <v>833</v>
      </c>
      <c r="B5" s="84"/>
      <c r="C5" s="84"/>
      <c r="D5" s="84"/>
      <c r="E5" s="84"/>
      <c r="F5" s="84"/>
      <c r="G5" s="84"/>
      <c r="H5" s="84"/>
      <c r="I5" s="84"/>
      <c r="J5" s="84"/>
      <c r="K5" s="84"/>
      <c r="L5" s="82"/>
      <c r="M5" s="84"/>
      <c r="N5" s="84"/>
    </row>
    <row r="6" spans="1:14" x14ac:dyDescent="0.15">
      <c r="A6" s="113" t="s">
        <v>834</v>
      </c>
      <c r="B6" s="84">
        <f>'Adjusted EBITDA'!B5+'Adjusted EBITDA'!B6+1</f>
        <v>4820</v>
      </c>
      <c r="C6" s="84">
        <f>'Adjusted EBITDA'!C5+'Adjusted EBITDA'!C6</f>
        <v>4963</v>
      </c>
      <c r="D6" s="84">
        <f>'Adjusted EBITDA'!D5+'Adjusted EBITDA'!D6</f>
        <v>5271</v>
      </c>
      <c r="E6" s="84">
        <f>'Adjusted EBITDA'!E5+'Adjusted EBITDA'!E6</f>
        <v>5581</v>
      </c>
      <c r="F6" s="84">
        <f>'Adjusted EBITDA'!F5+'Adjusted EBITDA'!F6</f>
        <v>7043</v>
      </c>
      <c r="G6" s="84">
        <f>'Adjusted EBITDA'!G5+'Adjusted EBITDA'!G6</f>
        <v>7206</v>
      </c>
      <c r="H6" s="84">
        <f>'Adjusted EBITDA'!H5+'Adjusted EBITDA'!H6</f>
        <v>6975</v>
      </c>
      <c r="I6" s="84">
        <f>'Adjusted EBITDA'!I5+'Adjusted EBITDA'!I6</f>
        <v>7681</v>
      </c>
      <c r="J6" s="84">
        <f>'Adjusted EBITDA'!J5+'Adjusted EBITDA'!J6</f>
        <v>7935</v>
      </c>
      <c r="K6" s="84">
        <f>'Adjusted EBITDA'!K5+'Adjusted EBITDA'!K6</f>
        <v>7874</v>
      </c>
      <c r="L6" s="82"/>
      <c r="M6" s="84">
        <f t="shared" ref="M6:M12" si="0">SUM(B6:E6)</f>
        <v>20635</v>
      </c>
      <c r="N6" s="84">
        <f t="shared" ref="N6:N12" si="1">SUM(F6:I6)</f>
        <v>28905</v>
      </c>
    </row>
    <row r="7" spans="1:14" x14ac:dyDescent="0.15">
      <c r="A7" s="113" t="s">
        <v>835</v>
      </c>
      <c r="B7" s="84">
        <v>2</v>
      </c>
      <c r="C7" s="84">
        <v>0</v>
      </c>
      <c r="D7" s="84">
        <v>1</v>
      </c>
      <c r="E7" s="84">
        <v>158</v>
      </c>
      <c r="F7" s="84">
        <v>7</v>
      </c>
      <c r="G7" s="84">
        <v>2</v>
      </c>
      <c r="H7" s="84">
        <v>22</v>
      </c>
      <c r="I7" s="84">
        <v>-22</v>
      </c>
      <c r="J7" s="84">
        <v>105</v>
      </c>
      <c r="K7" s="84">
        <v>78</v>
      </c>
      <c r="L7" s="82"/>
      <c r="M7" s="84">
        <f t="shared" si="0"/>
        <v>161</v>
      </c>
      <c r="N7" s="84">
        <f t="shared" si="1"/>
        <v>9</v>
      </c>
    </row>
    <row r="8" spans="1:14" x14ac:dyDescent="0.15">
      <c r="A8" s="113" t="s">
        <v>863</v>
      </c>
      <c r="B8" s="84">
        <v>10</v>
      </c>
      <c r="C8" s="84">
        <v>286</v>
      </c>
      <c r="D8" s="84">
        <v>57</v>
      </c>
      <c r="E8" s="84">
        <v>304</v>
      </c>
      <c r="F8" s="84">
        <v>0</v>
      </c>
      <c r="G8" s="84">
        <v>0</v>
      </c>
      <c r="H8" s="84">
        <v>0</v>
      </c>
      <c r="I8" s="84">
        <v>86</v>
      </c>
      <c r="J8" s="84">
        <v>0</v>
      </c>
      <c r="K8" s="84">
        <v>86</v>
      </c>
      <c r="L8" s="82"/>
      <c r="M8" s="84">
        <f t="shared" si="0"/>
        <v>657</v>
      </c>
      <c r="N8" s="84">
        <f t="shared" si="1"/>
        <v>86</v>
      </c>
    </row>
    <row r="9" spans="1:14" x14ac:dyDescent="0.15">
      <c r="A9" s="113" t="s">
        <v>836</v>
      </c>
      <c r="B9" s="84">
        <f>'Adjusted EBITDA'!B10</f>
        <v>4332</v>
      </c>
      <c r="C9" s="84">
        <f>'Adjusted EBITDA'!C10</f>
        <v>6448</v>
      </c>
      <c r="D9" s="84">
        <f>'Adjusted EBITDA'!D10</f>
        <v>7742</v>
      </c>
      <c r="E9" s="84">
        <f>'Adjusted EBITDA'!E10</f>
        <v>8441</v>
      </c>
      <c r="F9" s="84">
        <f>'Adjusted EBITDA'!F10</f>
        <v>8891</v>
      </c>
      <c r="G9" s="84">
        <f>'Adjusted EBITDA'!G10</f>
        <v>7022</v>
      </c>
      <c r="H9" s="84">
        <f>'Adjusted EBITDA'!H10</f>
        <v>6757</v>
      </c>
      <c r="I9" s="84">
        <f>'Adjusted EBITDA'!I10</f>
        <v>7418</v>
      </c>
      <c r="J9" s="84">
        <f>'Adjusted EBITDA'!J10</f>
        <v>8445</v>
      </c>
      <c r="K9" s="84">
        <f>'Adjusted EBITDA'!K10</f>
        <v>8335</v>
      </c>
      <c r="L9" s="82"/>
      <c r="M9" s="84">
        <f t="shared" si="0"/>
        <v>26963</v>
      </c>
      <c r="N9" s="84">
        <f t="shared" si="1"/>
        <v>30088</v>
      </c>
    </row>
    <row r="10" spans="1:14" x14ac:dyDescent="0.15">
      <c r="A10" s="113" t="s">
        <v>837</v>
      </c>
      <c r="B10" s="84">
        <v>426</v>
      </c>
      <c r="C10" s="84">
        <v>424</v>
      </c>
      <c r="D10" s="84">
        <v>305</v>
      </c>
      <c r="E10" s="84">
        <v>169</v>
      </c>
      <c r="F10" s="84">
        <v>36</v>
      </c>
      <c r="G10" s="84">
        <v>-205</v>
      </c>
      <c r="H10" s="84">
        <v>-417</v>
      </c>
      <c r="I10" s="84">
        <v>-550</v>
      </c>
      <c r="J10" s="84">
        <v>-580</v>
      </c>
      <c r="K10" s="84">
        <v>-480</v>
      </c>
      <c r="L10" s="82"/>
      <c r="M10" s="84">
        <f t="shared" si="0"/>
        <v>1324</v>
      </c>
      <c r="N10" s="84">
        <f t="shared" si="1"/>
        <v>-1136</v>
      </c>
    </row>
    <row r="11" spans="1:14" x14ac:dyDescent="0.15">
      <c r="A11" s="113" t="s">
        <v>838</v>
      </c>
      <c r="B11" s="84">
        <v>-22559</v>
      </c>
      <c r="C11" s="84">
        <v>1662</v>
      </c>
      <c r="D11" s="84">
        <v>3266</v>
      </c>
      <c r="E11" s="84">
        <v>7217</v>
      </c>
      <c r="F11" s="84">
        <v>140</v>
      </c>
      <c r="G11" s="84">
        <v>541</v>
      </c>
      <c r="H11" s="84">
        <v>-4705</v>
      </c>
      <c r="I11" s="84">
        <v>1503</v>
      </c>
      <c r="J11" s="84">
        <v>1643</v>
      </c>
      <c r="K11" s="84">
        <v>1404</v>
      </c>
      <c r="L11" s="82"/>
      <c r="M11" s="84">
        <f t="shared" si="0"/>
        <v>-10414</v>
      </c>
      <c r="N11" s="84">
        <f t="shared" si="1"/>
        <v>-2521</v>
      </c>
    </row>
    <row r="12" spans="1:14" x14ac:dyDescent="0.15">
      <c r="A12" s="113" t="s">
        <v>864</v>
      </c>
      <c r="B12" s="84">
        <v>8368</v>
      </c>
      <c r="C12" s="84">
        <v>0</v>
      </c>
      <c r="D12" s="84">
        <v>-488</v>
      </c>
      <c r="E12" s="84">
        <v>-184</v>
      </c>
      <c r="F12" s="84">
        <v>0</v>
      </c>
      <c r="G12" s="84">
        <v>0</v>
      </c>
      <c r="H12" s="84">
        <v>0</v>
      </c>
      <c r="I12" s="84">
        <v>0</v>
      </c>
      <c r="J12" s="84">
        <v>0</v>
      </c>
      <c r="K12" s="84">
        <v>0</v>
      </c>
      <c r="L12" s="82"/>
      <c r="M12" s="84">
        <f t="shared" si="0"/>
        <v>7696</v>
      </c>
      <c r="N12" s="84">
        <f t="shared" si="1"/>
        <v>0</v>
      </c>
    </row>
    <row r="13" spans="1:14" hidden="1" x14ac:dyDescent="0.15">
      <c r="A13" s="112" t="s">
        <v>865</v>
      </c>
      <c r="B13" s="90">
        <f t="shared" ref="B13:K13" si="2">SUM(B6:B12)</f>
        <v>-4601</v>
      </c>
      <c r="C13" s="90">
        <f t="shared" si="2"/>
        <v>13783</v>
      </c>
      <c r="D13" s="90">
        <f t="shared" si="2"/>
        <v>16154</v>
      </c>
      <c r="E13" s="90">
        <f t="shared" si="2"/>
        <v>21686</v>
      </c>
      <c r="F13" s="90">
        <f t="shared" si="2"/>
        <v>16117</v>
      </c>
      <c r="G13" s="90">
        <f t="shared" si="2"/>
        <v>14566</v>
      </c>
      <c r="H13" s="90">
        <f t="shared" si="2"/>
        <v>8632</v>
      </c>
      <c r="I13" s="90">
        <f t="shared" si="2"/>
        <v>16116</v>
      </c>
      <c r="J13" s="90">
        <f t="shared" si="2"/>
        <v>17548</v>
      </c>
      <c r="K13" s="90">
        <f t="shared" si="2"/>
        <v>17297</v>
      </c>
      <c r="L13" s="82"/>
      <c r="M13" s="90">
        <f>SUM(M6:M12)</f>
        <v>47022</v>
      </c>
      <c r="N13" s="90">
        <f>SUM(N6:N12)</f>
        <v>55431</v>
      </c>
    </row>
    <row r="14" spans="1:14" x14ac:dyDescent="0.15">
      <c r="A14" s="113" t="s">
        <v>839</v>
      </c>
      <c r="B14" s="84"/>
      <c r="C14" s="84"/>
      <c r="D14" s="84"/>
      <c r="E14" s="84"/>
      <c r="F14" s="84"/>
      <c r="G14" s="84"/>
      <c r="H14" s="84"/>
      <c r="I14" s="84"/>
      <c r="J14" s="84"/>
      <c r="K14" s="84"/>
      <c r="L14" s="82"/>
      <c r="M14" s="84"/>
      <c r="N14" s="84"/>
    </row>
    <row r="15" spans="1:14" x14ac:dyDescent="0.15">
      <c r="A15" s="112" t="s">
        <v>840</v>
      </c>
      <c r="B15" s="84">
        <v>5375</v>
      </c>
      <c r="C15" s="84">
        <v>-5006</v>
      </c>
      <c r="D15" s="84">
        <v>-52</v>
      </c>
      <c r="E15" s="84">
        <v>-18283</v>
      </c>
      <c r="F15" s="84">
        <v>14538</v>
      </c>
      <c r="G15" s="84">
        <v>-2662</v>
      </c>
      <c r="H15" s="84">
        <v>-6076</v>
      </c>
      <c r="I15" s="84">
        <v>-17267</v>
      </c>
      <c r="J15" s="84">
        <v>7962</v>
      </c>
      <c r="K15" s="84">
        <v>4593</v>
      </c>
      <c r="L15" s="82"/>
      <c r="M15" s="84">
        <f t="shared" ref="M15:M20" si="3">SUM(B15:E15)</f>
        <v>-17966</v>
      </c>
      <c r="N15" s="84">
        <f t="shared" ref="N15:N20" si="4">SUM(F15:I15)</f>
        <v>-11467</v>
      </c>
    </row>
    <row r="16" spans="1:14" x14ac:dyDescent="0.15">
      <c r="A16" s="112" t="s">
        <v>841</v>
      </c>
      <c r="B16" s="84">
        <v>981</v>
      </c>
      <c r="C16" s="84">
        <v>-2048</v>
      </c>
      <c r="D16" s="84">
        <v>662</v>
      </c>
      <c r="E16" s="84">
        <v>352</v>
      </c>
      <c r="F16" s="84">
        <v>-2341</v>
      </c>
      <c r="G16" s="84">
        <v>-1732</v>
      </c>
      <c r="H16" s="84">
        <v>-1660</v>
      </c>
      <c r="I16" s="84">
        <v>763</v>
      </c>
      <c r="J16" s="84">
        <v>-3192</v>
      </c>
      <c r="K16" s="84">
        <v>-3671</v>
      </c>
      <c r="L16" s="82"/>
      <c r="M16" s="84">
        <f t="shared" si="3"/>
        <v>-53</v>
      </c>
      <c r="N16" s="84">
        <f t="shared" si="4"/>
        <v>-4970</v>
      </c>
    </row>
    <row r="17" spans="1:14" x14ac:dyDescent="0.15">
      <c r="A17" s="112" t="s">
        <v>753</v>
      </c>
      <c r="B17" s="84">
        <v>255</v>
      </c>
      <c r="C17" s="84">
        <v>-461</v>
      </c>
      <c r="D17" s="84">
        <v>-500</v>
      </c>
      <c r="E17" s="84">
        <v>252</v>
      </c>
      <c r="F17" s="84">
        <v>-302</v>
      </c>
      <c r="G17" s="84">
        <v>-29</v>
      </c>
      <c r="H17" s="84">
        <v>513</v>
      </c>
      <c r="I17" s="84">
        <v>3333</v>
      </c>
      <c r="J17" s="84">
        <v>-1374</v>
      </c>
      <c r="K17" s="84">
        <v>185</v>
      </c>
      <c r="L17" s="82"/>
      <c r="M17" s="84">
        <f t="shared" si="3"/>
        <v>-454</v>
      </c>
      <c r="N17" s="84">
        <f t="shared" si="4"/>
        <v>3515</v>
      </c>
    </row>
    <row r="18" spans="1:14" x14ac:dyDescent="0.15">
      <c r="A18" s="112" t="s">
        <v>752</v>
      </c>
      <c r="B18" s="84">
        <v>463</v>
      </c>
      <c r="C18" s="84">
        <v>-354</v>
      </c>
      <c r="D18" s="84">
        <v>638</v>
      </c>
      <c r="E18" s="84">
        <v>738</v>
      </c>
      <c r="F18" s="84">
        <v>4577</v>
      </c>
      <c r="G18" s="84">
        <v>1661</v>
      </c>
      <c r="H18" s="84">
        <v>-435</v>
      </c>
      <c r="I18" s="84">
        <v>-4377</v>
      </c>
      <c r="J18" s="84">
        <v>314</v>
      </c>
      <c r="K18" s="84">
        <f>-1435+1000</f>
        <v>-435</v>
      </c>
      <c r="L18" s="82"/>
      <c r="M18" s="84">
        <f t="shared" si="3"/>
        <v>1485</v>
      </c>
      <c r="N18" s="84">
        <f t="shared" si="4"/>
        <v>1426</v>
      </c>
    </row>
    <row r="19" spans="1:14" x14ac:dyDescent="0.15">
      <c r="A19" s="112" t="s">
        <v>842</v>
      </c>
      <c r="B19" s="84">
        <v>8012</v>
      </c>
      <c r="C19" s="84">
        <v>2935</v>
      </c>
      <c r="D19" s="84">
        <v>6769</v>
      </c>
      <c r="E19" s="84">
        <v>12114</v>
      </c>
      <c r="F19" s="84">
        <v>2330</v>
      </c>
      <c r="G19" s="84">
        <v>2094</v>
      </c>
      <c r="H19" s="84">
        <v>7927</v>
      </c>
      <c r="I19" s="84">
        <v>12374</v>
      </c>
      <c r="J19" s="84">
        <v>9855</v>
      </c>
      <c r="K19" s="84">
        <v>2542</v>
      </c>
      <c r="L19" s="82"/>
      <c r="M19" s="84">
        <f t="shared" si="3"/>
        <v>29830</v>
      </c>
      <c r="N19" s="84">
        <f t="shared" si="4"/>
        <v>24725</v>
      </c>
    </row>
    <row r="20" spans="1:14" x14ac:dyDescent="0.15">
      <c r="A20" s="112" t="s">
        <v>746</v>
      </c>
      <c r="B20" s="84">
        <v>10</v>
      </c>
      <c r="C20" s="84">
        <f>467-1</f>
        <v>466</v>
      </c>
      <c r="D20" s="84">
        <f>713+1</f>
        <v>714</v>
      </c>
      <c r="E20" s="84">
        <f>6153-1</f>
        <v>6152</v>
      </c>
      <c r="F20" s="84">
        <v>-1072</v>
      </c>
      <c r="G20" s="84">
        <f>46+1</f>
        <v>47</v>
      </c>
      <c r="H20" s="84">
        <f>-778+1</f>
        <v>-777</v>
      </c>
      <c r="I20" s="84">
        <f>1303-1</f>
        <v>1302</v>
      </c>
      <c r="J20" s="84">
        <v>-32</v>
      </c>
      <c r="K20" s="84">
        <v>185</v>
      </c>
      <c r="L20" s="82"/>
      <c r="M20" s="84">
        <f t="shared" si="3"/>
        <v>7342</v>
      </c>
      <c r="N20" s="84">
        <f t="shared" si="4"/>
        <v>-500</v>
      </c>
    </row>
    <row r="21" spans="1:14" hidden="1" x14ac:dyDescent="0.15">
      <c r="A21" s="123" t="s">
        <v>866</v>
      </c>
      <c r="B21" s="90">
        <f t="shared" ref="B21:K21" si="5">SUM(B15:B20)</f>
        <v>15096</v>
      </c>
      <c r="C21" s="90">
        <f t="shared" si="5"/>
        <v>-4468</v>
      </c>
      <c r="D21" s="90">
        <f t="shared" si="5"/>
        <v>8231</v>
      </c>
      <c r="E21" s="90">
        <f t="shared" si="5"/>
        <v>1325</v>
      </c>
      <c r="F21" s="90">
        <f t="shared" si="5"/>
        <v>17730</v>
      </c>
      <c r="G21" s="90">
        <f t="shared" si="5"/>
        <v>-621</v>
      </c>
      <c r="H21" s="90">
        <f t="shared" si="5"/>
        <v>-508</v>
      </c>
      <c r="I21" s="90">
        <f t="shared" si="5"/>
        <v>-3872</v>
      </c>
      <c r="J21" s="90">
        <f t="shared" si="5"/>
        <v>13533</v>
      </c>
      <c r="K21" s="90">
        <f t="shared" si="5"/>
        <v>3399</v>
      </c>
      <c r="L21" s="82"/>
      <c r="M21" s="90">
        <f>SUM(M15:M20)</f>
        <v>20184</v>
      </c>
      <c r="N21" s="90">
        <f>SUM(N15:N20)</f>
        <v>12729</v>
      </c>
    </row>
    <row r="22" spans="1:14" x14ac:dyDescent="0.15">
      <c r="A22" s="123" t="s">
        <v>843</v>
      </c>
      <c r="B22" s="91">
        <f t="shared" ref="B22:K22" si="6">B4+B13+B21</f>
        <v>32425</v>
      </c>
      <c r="C22" s="91">
        <f t="shared" si="6"/>
        <v>16517</v>
      </c>
      <c r="D22" s="91">
        <f t="shared" si="6"/>
        <v>32837</v>
      </c>
      <c r="E22" s="91">
        <f t="shared" si="6"/>
        <v>25867.4</v>
      </c>
      <c r="F22" s="91">
        <f t="shared" si="6"/>
        <v>42989</v>
      </c>
      <c r="G22" s="91">
        <f t="shared" si="6"/>
        <v>24238</v>
      </c>
      <c r="H22" s="91">
        <f t="shared" si="6"/>
        <v>31593</v>
      </c>
      <c r="I22" s="91">
        <f t="shared" si="6"/>
        <v>26644</v>
      </c>
      <c r="J22" s="91">
        <f t="shared" si="6"/>
        <v>44347</v>
      </c>
      <c r="K22" s="91">
        <f t="shared" si="6"/>
        <v>36928</v>
      </c>
      <c r="L22" s="122"/>
      <c r="M22" s="91">
        <f>M4+M13+M21</f>
        <v>107646.39999999999</v>
      </c>
      <c r="N22" s="91">
        <f>N4+N13+N21</f>
        <v>125464</v>
      </c>
    </row>
    <row r="23" spans="1:14" x14ac:dyDescent="0.15">
      <c r="A23" s="105" t="s">
        <v>844</v>
      </c>
      <c r="B23" s="84"/>
      <c r="C23" s="84"/>
      <c r="D23" s="84"/>
      <c r="E23" s="84"/>
      <c r="F23" s="84"/>
      <c r="G23" s="84"/>
      <c r="H23" s="84"/>
      <c r="I23" s="84"/>
      <c r="J23" s="84"/>
      <c r="K23" s="84"/>
      <c r="L23" s="82"/>
      <c r="M23" s="84"/>
      <c r="N23" s="84"/>
    </row>
    <row r="24" spans="1:14" x14ac:dyDescent="0.15">
      <c r="A24" s="113" t="s">
        <v>845</v>
      </c>
      <c r="B24" s="83">
        <v>-60201</v>
      </c>
      <c r="C24" s="83">
        <v>-42464</v>
      </c>
      <c r="D24" s="83">
        <v>-96201</v>
      </c>
      <c r="E24" s="83">
        <v>-101025</v>
      </c>
      <c r="F24" s="83">
        <v>-72176</v>
      </c>
      <c r="G24" s="83">
        <v>-79649</v>
      </c>
      <c r="H24" s="83">
        <v>-90231</v>
      </c>
      <c r="I24" s="83">
        <v>-97806</v>
      </c>
      <c r="J24" s="83">
        <v>-66224</v>
      </c>
      <c r="K24" s="83">
        <v>-118605</v>
      </c>
      <c r="M24" s="83">
        <f>SUM(B24:E24)</f>
        <v>-299891</v>
      </c>
      <c r="N24" s="83">
        <f>SUM(F24:I24)</f>
        <v>-339862</v>
      </c>
    </row>
    <row r="25" spans="1:14" x14ac:dyDescent="0.15">
      <c r="A25" s="113" t="s">
        <v>846</v>
      </c>
      <c r="B25" s="86">
        <v>63738</v>
      </c>
      <c r="C25" s="86">
        <v>47550</v>
      </c>
      <c r="D25" s="86">
        <v>36737</v>
      </c>
      <c r="E25" s="86">
        <v>83971</v>
      </c>
      <c r="F25" s="86">
        <v>40080</v>
      </c>
      <c r="G25" s="86">
        <v>80758</v>
      </c>
      <c r="H25" s="86">
        <v>98027</v>
      </c>
      <c r="I25" s="86">
        <v>66359</v>
      </c>
      <c r="J25" s="86">
        <v>91046</v>
      </c>
      <c r="K25" s="86">
        <v>102224</v>
      </c>
      <c r="L25" s="82"/>
      <c r="M25" s="84">
        <f>SUM(B25:E25)</f>
        <v>231996</v>
      </c>
      <c r="N25" s="84">
        <f>SUM(F25:I25)</f>
        <v>285224</v>
      </c>
    </row>
    <row r="26" spans="1:14" x14ac:dyDescent="0.15">
      <c r="A26" s="113" t="s">
        <v>847</v>
      </c>
      <c r="B26" s="86">
        <v>-4543</v>
      </c>
      <c r="C26" s="86">
        <v>-8636</v>
      </c>
      <c r="D26" s="86">
        <v>-13433</v>
      </c>
      <c r="E26" s="86">
        <v>-11206</v>
      </c>
      <c r="F26" s="86">
        <v>-5985</v>
      </c>
      <c r="G26" s="86">
        <v>-7255</v>
      </c>
      <c r="H26" s="86">
        <v>-6256</v>
      </c>
      <c r="I26" s="86">
        <v>-3279</v>
      </c>
      <c r="J26" s="86">
        <v>-8608</v>
      </c>
      <c r="K26" s="86">
        <v>-5530</v>
      </c>
      <c r="L26" s="82"/>
      <c r="M26" s="84">
        <f>SUM(B26:E26)</f>
        <v>-37818</v>
      </c>
      <c r="N26" s="84">
        <f>SUM(F26:I26)</f>
        <v>-22775</v>
      </c>
    </row>
    <row r="27" spans="1:14" x14ac:dyDescent="0.15">
      <c r="A27" s="113" t="s">
        <v>867</v>
      </c>
      <c r="B27" s="86"/>
      <c r="C27" s="86"/>
      <c r="D27" s="86"/>
      <c r="E27" s="86"/>
      <c r="F27" s="86"/>
      <c r="G27" s="86">
        <v>-2500</v>
      </c>
      <c r="H27" s="86">
        <v>0</v>
      </c>
      <c r="I27" s="86">
        <v>0</v>
      </c>
      <c r="J27" s="86">
        <v>0</v>
      </c>
      <c r="K27" s="86">
        <v>0</v>
      </c>
      <c r="L27" s="82"/>
      <c r="M27" s="84">
        <f>SUM(B27:E27)</f>
        <v>0</v>
      </c>
      <c r="N27" s="84">
        <f>SUM(F27:I27)</f>
        <v>-2500</v>
      </c>
    </row>
    <row r="28" spans="1:14" x14ac:dyDescent="0.15">
      <c r="A28" s="113" t="s">
        <v>848</v>
      </c>
      <c r="B28" s="86">
        <v>0</v>
      </c>
      <c r="C28" s="86">
        <v>0</v>
      </c>
      <c r="D28" s="86">
        <v>-5753</v>
      </c>
      <c r="E28" s="86">
        <v>-6729</v>
      </c>
      <c r="F28" s="86">
        <v>0</v>
      </c>
      <c r="G28" s="86">
        <f>-3359</f>
        <v>-3359</v>
      </c>
      <c r="H28" s="86">
        <v>0</v>
      </c>
      <c r="I28" s="86">
        <f>-10273-1</f>
        <v>-10274</v>
      </c>
      <c r="J28" s="86">
        <v>-850</v>
      </c>
      <c r="K28" s="86">
        <v>-1000</v>
      </c>
      <c r="L28" s="82"/>
      <c r="M28" s="84">
        <f>SUM(B28:E28)</f>
        <v>-12482</v>
      </c>
      <c r="N28" s="84">
        <f>SUM(F28:I28)</f>
        <v>-13633</v>
      </c>
    </row>
    <row r="29" spans="1:14" x14ac:dyDescent="0.15">
      <c r="A29" s="123" t="s">
        <v>849</v>
      </c>
      <c r="B29" s="124">
        <f t="shared" ref="B29:K29" si="7">SUM(B24:B28)</f>
        <v>-1006</v>
      </c>
      <c r="C29" s="124">
        <f t="shared" si="7"/>
        <v>-3550</v>
      </c>
      <c r="D29" s="124">
        <f t="shared" si="7"/>
        <v>-78650</v>
      </c>
      <c r="E29" s="124">
        <f t="shared" si="7"/>
        <v>-34989</v>
      </c>
      <c r="F29" s="124">
        <f t="shared" si="7"/>
        <v>-38081</v>
      </c>
      <c r="G29" s="124">
        <f t="shared" si="7"/>
        <v>-12005</v>
      </c>
      <c r="H29" s="124">
        <f t="shared" si="7"/>
        <v>1540</v>
      </c>
      <c r="I29" s="124">
        <f t="shared" si="7"/>
        <v>-45000</v>
      </c>
      <c r="J29" s="124">
        <f t="shared" si="7"/>
        <v>15364</v>
      </c>
      <c r="K29" s="124">
        <f t="shared" si="7"/>
        <v>-22911</v>
      </c>
      <c r="L29" s="120"/>
      <c r="M29" s="124">
        <f>SUM(M24:M28)</f>
        <v>-118195</v>
      </c>
      <c r="N29" s="124">
        <f>SUM(N24:N28)</f>
        <v>-93546</v>
      </c>
    </row>
    <row r="30" spans="1:14" x14ac:dyDescent="0.15">
      <c r="A30" s="105" t="s">
        <v>850</v>
      </c>
      <c r="B30" s="105"/>
      <c r="C30" s="105"/>
      <c r="D30" s="105"/>
      <c r="E30" s="105"/>
      <c r="F30" s="105"/>
      <c r="G30" s="105"/>
      <c r="H30" s="105"/>
      <c r="I30" s="105"/>
      <c r="J30" s="105"/>
      <c r="K30" s="105"/>
      <c r="M30" s="105"/>
      <c r="N30" s="105"/>
    </row>
    <row r="31" spans="1:14" x14ac:dyDescent="0.15">
      <c r="A31" s="113" t="s">
        <v>851</v>
      </c>
      <c r="B31" s="87">
        <v>5602</v>
      </c>
      <c r="C31" s="87">
        <v>9001</v>
      </c>
      <c r="D31" s="87">
        <v>8175</v>
      </c>
      <c r="E31" s="87">
        <v>8549</v>
      </c>
      <c r="F31" s="87">
        <v>7933</v>
      </c>
      <c r="G31" s="87">
        <v>4241</v>
      </c>
      <c r="H31" s="87">
        <v>8722</v>
      </c>
      <c r="I31" s="87">
        <f>3156+1</f>
        <v>3157</v>
      </c>
      <c r="J31" s="87">
        <v>4047</v>
      </c>
      <c r="K31" s="87">
        <v>4944</v>
      </c>
      <c r="L31" s="122"/>
      <c r="M31" s="83">
        <f>SUM(B31:E31)</f>
        <v>31327</v>
      </c>
      <c r="N31" s="83">
        <f>SUM(F31:I31)</f>
        <v>24053</v>
      </c>
    </row>
    <row r="32" spans="1:14" x14ac:dyDescent="0.15">
      <c r="A32" s="113" t="s">
        <v>852</v>
      </c>
      <c r="B32" s="86">
        <v>-14107</v>
      </c>
      <c r="C32" s="86">
        <v>-1047</v>
      </c>
      <c r="D32" s="86">
        <v>-2417</v>
      </c>
      <c r="E32" s="86">
        <v>-3353</v>
      </c>
      <c r="F32" s="86">
        <v>-4030</v>
      </c>
      <c r="G32" s="86">
        <v>-4905</v>
      </c>
      <c r="H32" s="86">
        <v>-3075</v>
      </c>
      <c r="I32" s="86">
        <v>-2869</v>
      </c>
      <c r="J32" s="86">
        <v>-3367</v>
      </c>
      <c r="K32" s="86">
        <v>-4044</v>
      </c>
      <c r="L32" s="82"/>
      <c r="M32" s="84">
        <f>SUM(B32:E32)</f>
        <v>-20924</v>
      </c>
      <c r="N32" s="84">
        <f>SUM(F32:I32)</f>
        <v>-14879</v>
      </c>
    </row>
    <row r="33" spans="1:14" x14ac:dyDescent="0.15">
      <c r="A33" s="113" t="s">
        <v>877</v>
      </c>
      <c r="B33" s="86">
        <v>0</v>
      </c>
      <c r="C33" s="86">
        <v>0</v>
      </c>
      <c r="D33" s="86">
        <v>0</v>
      </c>
      <c r="E33" s="86">
        <v>0</v>
      </c>
      <c r="F33" s="86">
        <v>-747</v>
      </c>
      <c r="G33" s="86">
        <v>-47</v>
      </c>
      <c r="H33" s="86">
        <v>-409</v>
      </c>
      <c r="I33" s="86">
        <v>-414</v>
      </c>
      <c r="J33" s="86">
        <v>-419</v>
      </c>
      <c r="K33" s="86">
        <v>-417</v>
      </c>
      <c r="L33" s="82"/>
      <c r="M33" s="84">
        <f>SUM(B33:E33)</f>
        <v>0</v>
      </c>
      <c r="N33" s="84">
        <f>SUM(F33:I33)</f>
        <v>-1617</v>
      </c>
    </row>
    <row r="34" spans="1:14" x14ac:dyDescent="0.15">
      <c r="A34" s="113" t="s">
        <v>853</v>
      </c>
      <c r="B34" s="86">
        <v>0</v>
      </c>
      <c r="C34" s="86">
        <v>0</v>
      </c>
      <c r="D34" s="86">
        <v>0</v>
      </c>
      <c r="E34" s="86">
        <v>0</v>
      </c>
      <c r="F34" s="86">
        <v>-1481</v>
      </c>
      <c r="G34" s="86">
        <v>-17875</v>
      </c>
      <c r="H34" s="86">
        <v>-27186</v>
      </c>
      <c r="I34" s="86">
        <v>-38498</v>
      </c>
      <c r="J34" s="86">
        <v>-7871</v>
      </c>
      <c r="K34" s="86">
        <v>-16246</v>
      </c>
      <c r="L34" s="82"/>
      <c r="M34" s="84">
        <f>SUM(B34:E34)</f>
        <v>0</v>
      </c>
      <c r="N34" s="84">
        <f>SUM(F34:I34)</f>
        <v>-85040</v>
      </c>
    </row>
    <row r="35" spans="1:14" x14ac:dyDescent="0.15">
      <c r="A35" s="123" t="s">
        <v>854</v>
      </c>
      <c r="B35" s="91">
        <f t="shared" ref="B35:K35" si="8">SUM(B31:B34)</f>
        <v>-8505</v>
      </c>
      <c r="C35" s="91">
        <f t="shared" si="8"/>
        <v>7954</v>
      </c>
      <c r="D35" s="91">
        <f t="shared" si="8"/>
        <v>5758</v>
      </c>
      <c r="E35" s="91">
        <f t="shared" si="8"/>
        <v>5196</v>
      </c>
      <c r="F35" s="91">
        <f t="shared" si="8"/>
        <v>1675</v>
      </c>
      <c r="G35" s="91">
        <f t="shared" si="8"/>
        <v>-18586</v>
      </c>
      <c r="H35" s="91">
        <f t="shared" si="8"/>
        <v>-21948</v>
      </c>
      <c r="I35" s="91">
        <f t="shared" si="8"/>
        <v>-38624</v>
      </c>
      <c r="J35" s="91">
        <f t="shared" si="8"/>
        <v>-7610</v>
      </c>
      <c r="K35" s="91">
        <f t="shared" si="8"/>
        <v>-15763</v>
      </c>
      <c r="L35" s="122"/>
      <c r="M35" s="91">
        <f>SUM(M31:M34)</f>
        <v>10403</v>
      </c>
      <c r="N35" s="91">
        <f>SUM(N31:N34)</f>
        <v>-77483</v>
      </c>
    </row>
    <row r="36" spans="1:14" x14ac:dyDescent="0.15">
      <c r="A36" s="121" t="s">
        <v>868</v>
      </c>
      <c r="B36" s="84">
        <v>0</v>
      </c>
      <c r="C36" s="84"/>
      <c r="D36" s="84"/>
      <c r="E36" s="84"/>
      <c r="F36" s="84"/>
      <c r="G36" s="84">
        <v>-42</v>
      </c>
      <c r="H36" s="84">
        <v>0</v>
      </c>
      <c r="I36" s="84">
        <v>42</v>
      </c>
      <c r="J36" s="84">
        <v>0</v>
      </c>
      <c r="K36" s="84"/>
      <c r="L36" s="82"/>
      <c r="M36" s="84">
        <f>SUM(B36:E36)</f>
        <v>0</v>
      </c>
      <c r="N36" s="84">
        <f>SUM(F36:I36)</f>
        <v>0</v>
      </c>
    </row>
    <row r="37" spans="1:14" x14ac:dyDescent="0.15">
      <c r="A37" s="105" t="s">
        <v>855</v>
      </c>
      <c r="B37" s="86">
        <f t="shared" ref="B37:K37" si="9">B22+B29+B35+B36</f>
        <v>22914</v>
      </c>
      <c r="C37" s="86">
        <f t="shared" si="9"/>
        <v>20921</v>
      </c>
      <c r="D37" s="86">
        <f t="shared" si="9"/>
        <v>-40055</v>
      </c>
      <c r="E37" s="86">
        <f t="shared" si="9"/>
        <v>-3925.5999999999985</v>
      </c>
      <c r="F37" s="86">
        <f t="shared" si="9"/>
        <v>6583</v>
      </c>
      <c r="G37" s="86">
        <f t="shared" si="9"/>
        <v>-6395</v>
      </c>
      <c r="H37" s="86">
        <f t="shared" si="9"/>
        <v>11185</v>
      </c>
      <c r="I37" s="86">
        <f t="shared" si="9"/>
        <v>-56938</v>
      </c>
      <c r="J37" s="86">
        <f t="shared" si="9"/>
        <v>52101</v>
      </c>
      <c r="K37" s="86">
        <f t="shared" si="9"/>
        <v>-1746</v>
      </c>
      <c r="L37" s="82"/>
      <c r="M37" s="86">
        <f>M22+M29+M35+M36</f>
        <v>-145.60000000000582</v>
      </c>
      <c r="N37" s="86">
        <f>N22+N29+N35+N36</f>
        <v>-45565</v>
      </c>
    </row>
    <row r="38" spans="1:14" x14ac:dyDescent="0.15">
      <c r="A38" s="102" t="s">
        <v>856</v>
      </c>
      <c r="B38" s="86">
        <v>87937</v>
      </c>
      <c r="C38" s="86">
        <v>110851</v>
      </c>
      <c r="D38" s="86">
        <v>131772</v>
      </c>
      <c r="E38" s="86">
        <v>91717</v>
      </c>
      <c r="F38" s="86">
        <v>87791</v>
      </c>
      <c r="G38" s="86">
        <v>94374</v>
      </c>
      <c r="H38" s="86">
        <v>87979</v>
      </c>
      <c r="I38" s="86">
        <v>99164</v>
      </c>
      <c r="J38" s="86">
        <v>42226</v>
      </c>
      <c r="K38" s="86">
        <v>94327</v>
      </c>
      <c r="L38" s="82"/>
      <c r="M38" s="114">
        <f>B38</f>
        <v>87937</v>
      </c>
      <c r="N38" s="114">
        <f>F38</f>
        <v>87791</v>
      </c>
    </row>
    <row r="39" spans="1:14" ht="15" thickBot="1" x14ac:dyDescent="0.2">
      <c r="A39" s="102" t="s">
        <v>857</v>
      </c>
      <c r="B39" s="119">
        <f t="shared" ref="B39:K39" si="10">B37+B38</f>
        <v>110851</v>
      </c>
      <c r="C39" s="119">
        <f t="shared" si="10"/>
        <v>131772</v>
      </c>
      <c r="D39" s="119">
        <f t="shared" si="10"/>
        <v>91717</v>
      </c>
      <c r="E39" s="119">
        <f t="shared" si="10"/>
        <v>87791.4</v>
      </c>
      <c r="F39" s="119">
        <f t="shared" si="10"/>
        <v>94374</v>
      </c>
      <c r="G39" s="119">
        <f t="shared" si="10"/>
        <v>87979</v>
      </c>
      <c r="H39" s="119">
        <f t="shared" si="10"/>
        <v>99164</v>
      </c>
      <c r="I39" s="119">
        <f t="shared" si="10"/>
        <v>42226</v>
      </c>
      <c r="J39" s="119">
        <f t="shared" si="10"/>
        <v>94327</v>
      </c>
      <c r="K39" s="119">
        <f t="shared" si="10"/>
        <v>92581</v>
      </c>
      <c r="L39" s="120"/>
      <c r="M39" s="119">
        <f>M37+M38</f>
        <v>87791.4</v>
      </c>
      <c r="N39" s="119">
        <f>N37+N38</f>
        <v>42226</v>
      </c>
    </row>
    <row r="40" spans="1:14" ht="15" thickTop="1" x14ac:dyDescent="0.15">
      <c r="B40" s="105"/>
      <c r="C40" s="105"/>
      <c r="D40" s="105"/>
      <c r="E40" s="105"/>
      <c r="F40" s="105"/>
      <c r="G40" s="105"/>
      <c r="H40" s="105"/>
      <c r="I40" s="105"/>
      <c r="J40" s="105"/>
      <c r="K40" s="105"/>
    </row>
    <row r="41" spans="1:14" hidden="1" x14ac:dyDescent="0.15">
      <c r="B41" s="105"/>
      <c r="C41" s="105"/>
      <c r="D41" s="105"/>
      <c r="E41" s="86">
        <f>'Balance Sheet'!E5+'Balance Sheet'!E16</f>
        <v>87791</v>
      </c>
      <c r="F41" s="86">
        <f>'Balance Sheet'!F5+'Balance Sheet'!F16</f>
        <v>94374</v>
      </c>
      <c r="G41" s="86">
        <f>'Balance Sheet'!G5+'Balance Sheet'!G16</f>
        <v>87979</v>
      </c>
      <c r="H41" s="86">
        <f>'Balance Sheet'!H5+'Balance Sheet'!H16</f>
        <v>99164</v>
      </c>
      <c r="I41" s="86">
        <f>'Balance Sheet'!I5+'Balance Sheet'!I16</f>
        <v>42226</v>
      </c>
      <c r="J41" s="86">
        <f>'Balance Sheet'!J5+'Balance Sheet'!J16</f>
        <v>94327</v>
      </c>
      <c r="K41" s="105"/>
      <c r="M41" s="2">
        <f>E41</f>
        <v>87791</v>
      </c>
      <c r="N41" s="2">
        <f>I41</f>
        <v>42226</v>
      </c>
    </row>
    <row r="42" spans="1:14" x14ac:dyDescent="0.15">
      <c r="B42" s="105"/>
      <c r="C42" s="105"/>
      <c r="D42" s="105"/>
      <c r="E42" s="105"/>
      <c r="F42" s="105"/>
      <c r="G42" s="105"/>
      <c r="H42" s="105"/>
      <c r="I42" s="105"/>
      <c r="J42" s="105"/>
      <c r="K42" s="105"/>
    </row>
    <row r="43" spans="1:14" x14ac:dyDescent="0.15">
      <c r="B43" s="105"/>
      <c r="C43" s="105"/>
      <c r="D43" s="105"/>
      <c r="E43" s="105"/>
      <c r="F43" s="105"/>
      <c r="G43" s="105"/>
      <c r="H43" s="105"/>
      <c r="I43" s="105"/>
      <c r="J43" s="105"/>
      <c r="K43" s="105"/>
    </row>
  </sheetData>
  <pageMargins left="0.7" right="0.7" top="0.75" bottom="0.75" header="0.3" footer="0.3"/>
  <pageSetup orientation="portrait" verticalDpi="0" r:id="rId1"/>
  <ignoredErrors>
    <ignoredError sqref="M7:N13 M36:N40 M15:N34" formulaRange="1"/>
    <ignoredError sqref="M35:N35"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8BBF3-BCD1-43F9-B3C9-7AD2CE2B4B3D}">
  <dimension ref="A2:N14"/>
  <sheetViews>
    <sheetView showGridLines="0" zoomScale="90" zoomScaleNormal="90" workbookViewId="0">
      <pane xSplit="1" ySplit="2" topLeftCell="B3" activePane="bottomRight" state="frozen"/>
      <selection activeCell="K32" sqref="K32"/>
      <selection pane="topRight" activeCell="K32" sqref="K32"/>
      <selection pane="bottomLeft" activeCell="K32" sqref="K32"/>
      <selection pane="bottomRight" activeCell="AE50" sqref="AE50"/>
    </sheetView>
  </sheetViews>
  <sheetFormatPr baseColWidth="10" defaultColWidth="9" defaultRowHeight="14" x14ac:dyDescent="0.15"/>
  <cols>
    <col min="1" max="1" width="71" style="102" bestFit="1" customWidth="1"/>
    <col min="2" max="11" width="12.75" style="102" customWidth="1"/>
    <col min="12" max="12" width="12.75" style="110" customWidth="1"/>
    <col min="13" max="14" width="12.75" style="102" customWidth="1"/>
    <col min="15" max="16384" width="9" style="102"/>
  </cols>
  <sheetData>
    <row r="2" spans="1:14" x14ac:dyDescent="0.15">
      <c r="B2" s="125" t="s">
        <v>737</v>
      </c>
      <c r="C2" s="125" t="s">
        <v>736</v>
      </c>
      <c r="D2" s="125" t="s">
        <v>735</v>
      </c>
      <c r="E2" s="125" t="s">
        <v>734</v>
      </c>
      <c r="F2" s="125" t="s">
        <v>733</v>
      </c>
      <c r="G2" s="125" t="s">
        <v>732</v>
      </c>
      <c r="H2" s="125" t="s">
        <v>731</v>
      </c>
      <c r="I2" s="125" t="s">
        <v>730</v>
      </c>
      <c r="J2" s="125" t="s">
        <v>729</v>
      </c>
      <c r="K2" s="125" t="s">
        <v>728</v>
      </c>
      <c r="L2" s="111"/>
      <c r="M2" s="125" t="s">
        <v>775</v>
      </c>
      <c r="N2" s="125" t="s">
        <v>776</v>
      </c>
    </row>
    <row r="3" spans="1:14" x14ac:dyDescent="0.15">
      <c r="B3" s="2"/>
      <c r="C3" s="2"/>
      <c r="D3" s="2"/>
      <c r="E3" s="2"/>
      <c r="F3" s="2"/>
      <c r="G3" s="2"/>
      <c r="H3" s="2"/>
      <c r="I3" s="2"/>
      <c r="J3" s="2"/>
      <c r="K3" s="2"/>
      <c r="L3" s="82"/>
      <c r="M3" s="2"/>
      <c r="N3" s="2"/>
    </row>
    <row r="4" spans="1:14" x14ac:dyDescent="0.15">
      <c r="A4" s="102" t="s">
        <v>714</v>
      </c>
      <c r="B4" s="87">
        <f>'Income Statement'!B20</f>
        <v>21930</v>
      </c>
      <c r="C4" s="87">
        <f>'Income Statement'!C20</f>
        <v>7202</v>
      </c>
      <c r="D4" s="87">
        <f>'Income Statement'!D20</f>
        <v>8452</v>
      </c>
      <c r="E4" s="87">
        <f>'Income Statement'!E20</f>
        <v>2856.3999999999996</v>
      </c>
      <c r="F4" s="87">
        <f>'Income Statement'!F20</f>
        <v>9142</v>
      </c>
      <c r="G4" s="87">
        <f>'Income Statement'!G20</f>
        <v>10293</v>
      </c>
      <c r="H4" s="87">
        <f>'Income Statement'!H20</f>
        <v>23469</v>
      </c>
      <c r="I4" s="87">
        <f>'Income Statement'!I20</f>
        <v>14400</v>
      </c>
      <c r="J4" s="87">
        <f>'Income Statement'!J20</f>
        <v>13266</v>
      </c>
      <c r="K4" s="87">
        <f>'Income Statement'!K20</f>
        <v>16232</v>
      </c>
      <c r="L4" s="83"/>
      <c r="M4" s="87">
        <f>B4+C4+D4+E4</f>
        <v>40440.400000000001</v>
      </c>
      <c r="N4" s="87">
        <f>F4+G4+H4+I4</f>
        <v>57304</v>
      </c>
    </row>
    <row r="5" spans="1:14" x14ac:dyDescent="0.15">
      <c r="A5" s="106" t="s">
        <v>824</v>
      </c>
      <c r="B5" s="86">
        <v>4726</v>
      </c>
      <c r="C5" s="86">
        <v>4870</v>
      </c>
      <c r="D5" s="86">
        <v>5115</v>
      </c>
      <c r="E5" s="86">
        <v>5182</v>
      </c>
      <c r="F5" s="86">
        <v>6410</v>
      </c>
      <c r="G5" s="86">
        <v>6342</v>
      </c>
      <c r="H5" s="86">
        <v>6111</v>
      </c>
      <c r="I5" s="86">
        <v>6317</v>
      </c>
      <c r="J5" s="86">
        <v>6415</v>
      </c>
      <c r="K5" s="86">
        <v>6354</v>
      </c>
      <c r="L5" s="83"/>
      <c r="M5" s="86">
        <f>B5+C5+D5+E5</f>
        <v>19893</v>
      </c>
      <c r="N5" s="86">
        <f>F5+G5+H5+I5</f>
        <v>25180</v>
      </c>
    </row>
    <row r="6" spans="1:14" x14ac:dyDescent="0.15">
      <c r="A6" s="106" t="s">
        <v>772</v>
      </c>
      <c r="B6" s="86">
        <f>'Non-GAAP Reconciliations'!B49</f>
        <v>93</v>
      </c>
      <c r="C6" s="86">
        <f>'Non-GAAP Reconciliations'!C49</f>
        <v>93</v>
      </c>
      <c r="D6" s="86">
        <f>'Non-GAAP Reconciliations'!D49</f>
        <v>156</v>
      </c>
      <c r="E6" s="86">
        <f>'Non-GAAP Reconciliations'!E49</f>
        <v>399</v>
      </c>
      <c r="F6" s="86">
        <f>'Non-GAAP Reconciliations'!F49</f>
        <v>633</v>
      </c>
      <c r="G6" s="86">
        <f>'Non-GAAP Reconciliations'!G49</f>
        <v>864</v>
      </c>
      <c r="H6" s="86">
        <f>'Non-GAAP Reconciliations'!H49</f>
        <v>864</v>
      </c>
      <c r="I6" s="86">
        <f>'Non-GAAP Reconciliations'!I49</f>
        <v>1364</v>
      </c>
      <c r="J6" s="86">
        <f>'Non-GAAP Reconciliations'!J49</f>
        <v>1520</v>
      </c>
      <c r="K6" s="86">
        <v>1520</v>
      </c>
      <c r="L6" s="84"/>
      <c r="M6" s="86">
        <f>B6+C6+D6+E6</f>
        <v>741</v>
      </c>
      <c r="N6" s="86">
        <f>F6+G6+H6+I6</f>
        <v>3725</v>
      </c>
    </row>
    <row r="7" spans="1:14" x14ac:dyDescent="0.15">
      <c r="A7" s="106" t="s">
        <v>719</v>
      </c>
      <c r="B7" s="86">
        <f>-'Income Statement'!B14</f>
        <v>2</v>
      </c>
      <c r="C7" s="86">
        <f>-'Income Statement'!C14</f>
        <v>0</v>
      </c>
      <c r="D7" s="86">
        <f>-'Income Statement'!D14</f>
        <v>0</v>
      </c>
      <c r="E7" s="86">
        <f>-'Income Statement'!E14</f>
        <v>0.6</v>
      </c>
      <c r="F7" s="86">
        <f>-'Income Statement'!F14</f>
        <v>38</v>
      </c>
      <c r="G7" s="86">
        <f>-'Income Statement'!G14</f>
        <v>39</v>
      </c>
      <c r="H7" s="86">
        <f>-'Income Statement'!H14</f>
        <v>34</v>
      </c>
      <c r="I7" s="86">
        <f>-'Income Statement'!I14</f>
        <v>60</v>
      </c>
      <c r="J7" s="86">
        <f>-'Income Statement'!J14</f>
        <v>42</v>
      </c>
      <c r="K7" s="86">
        <f>-'Income Statement'!K14</f>
        <v>28</v>
      </c>
      <c r="L7" s="84"/>
      <c r="M7" s="86">
        <f>B7+C7+D7+E7</f>
        <v>2.6</v>
      </c>
      <c r="N7" s="86">
        <f>F7+G7+H7+I7</f>
        <v>171</v>
      </c>
    </row>
    <row r="8" spans="1:14" x14ac:dyDescent="0.15">
      <c r="A8" s="106" t="s">
        <v>773</v>
      </c>
      <c r="B8" s="86">
        <f>'Income Statement'!B19</f>
        <v>-13821</v>
      </c>
      <c r="C8" s="86">
        <f>'Income Statement'!C19</f>
        <v>2168</v>
      </c>
      <c r="D8" s="86">
        <f>'Income Statement'!D19</f>
        <v>3068</v>
      </c>
      <c r="E8" s="86">
        <f>'Income Statement'!E19</f>
        <v>7524</v>
      </c>
      <c r="F8" s="86">
        <f>'Income Statement'!F19</f>
        <v>509</v>
      </c>
      <c r="G8" s="86">
        <f>'Income Statement'!G19</f>
        <v>1486</v>
      </c>
      <c r="H8" s="86">
        <f>'Income Statement'!H19</f>
        <v>-4236</v>
      </c>
      <c r="I8" s="86">
        <f>'Income Statement'!I19</f>
        <v>405</v>
      </c>
      <c r="J8" s="86">
        <f>'Income Statement'!J19</f>
        <v>2571</v>
      </c>
      <c r="K8" s="86">
        <f>'Income Statement'!K19</f>
        <v>2277</v>
      </c>
      <c r="L8" s="84"/>
      <c r="M8" s="86">
        <f>B8+C8+D8+E8</f>
        <v>-1061</v>
      </c>
      <c r="N8" s="86">
        <f>F8+G8+H8+I8</f>
        <v>-1836</v>
      </c>
    </row>
    <row r="9" spans="1:14" x14ac:dyDescent="0.15">
      <c r="A9" s="102" t="s">
        <v>880</v>
      </c>
      <c r="B9" s="92">
        <f t="shared" ref="B9:K9" si="0">SUM(B4:B8)</f>
        <v>12930</v>
      </c>
      <c r="C9" s="92">
        <f t="shared" si="0"/>
        <v>14333</v>
      </c>
      <c r="D9" s="92">
        <f t="shared" si="0"/>
        <v>16791</v>
      </c>
      <c r="E9" s="92">
        <f t="shared" si="0"/>
        <v>15962</v>
      </c>
      <c r="F9" s="92">
        <f t="shared" si="0"/>
        <v>16732</v>
      </c>
      <c r="G9" s="92">
        <f t="shared" si="0"/>
        <v>19024</v>
      </c>
      <c r="H9" s="92">
        <f t="shared" si="0"/>
        <v>26242</v>
      </c>
      <c r="I9" s="92">
        <f t="shared" si="0"/>
        <v>22546</v>
      </c>
      <c r="J9" s="92">
        <f t="shared" si="0"/>
        <v>23814</v>
      </c>
      <c r="K9" s="92">
        <f t="shared" si="0"/>
        <v>26411</v>
      </c>
      <c r="L9" s="83"/>
      <c r="M9" s="92">
        <f>SUM(M4:M8)</f>
        <v>60016</v>
      </c>
      <c r="N9" s="92">
        <f>SUM(N4:N8)</f>
        <v>84544</v>
      </c>
    </row>
    <row r="10" spans="1:14" x14ac:dyDescent="0.15">
      <c r="A10" s="106" t="s">
        <v>825</v>
      </c>
      <c r="B10" s="86">
        <f>'Non-GAAP Reconciliations'!B47</f>
        <v>4332</v>
      </c>
      <c r="C10" s="86">
        <f>'Non-GAAP Reconciliations'!C47</f>
        <v>6448</v>
      </c>
      <c r="D10" s="86">
        <f>'Non-GAAP Reconciliations'!D47</f>
        <v>7742</v>
      </c>
      <c r="E10" s="86">
        <f>'Non-GAAP Reconciliations'!E47</f>
        <v>8441</v>
      </c>
      <c r="F10" s="86">
        <f>'Non-GAAP Reconciliations'!F47</f>
        <v>8891</v>
      </c>
      <c r="G10" s="86">
        <f>'Non-GAAP Reconciliations'!G47</f>
        <v>7022</v>
      </c>
      <c r="H10" s="86">
        <f>'Non-GAAP Reconciliations'!H47</f>
        <v>6757</v>
      </c>
      <c r="I10" s="86">
        <f>'Non-GAAP Reconciliations'!I47</f>
        <v>7418</v>
      </c>
      <c r="J10" s="86">
        <f>'Non-GAAP Reconciliations'!J47</f>
        <v>8445</v>
      </c>
      <c r="K10" s="86">
        <v>8335</v>
      </c>
      <c r="L10" s="83"/>
      <c r="M10" s="87">
        <f>B10+C10+D10+E10</f>
        <v>26963</v>
      </c>
      <c r="N10" s="87">
        <f>F10+G10+H10+I10</f>
        <v>30088</v>
      </c>
    </row>
    <row r="11" spans="1:14" x14ac:dyDescent="0.15">
      <c r="A11" s="106" t="s">
        <v>826</v>
      </c>
      <c r="B11" s="86">
        <f>-('Income Statement'!B15+'Income Statement'!B16)</f>
        <v>-455</v>
      </c>
      <c r="C11" s="86">
        <f>-('Income Statement'!C15+'Income Statement'!C16)</f>
        <v>-361</v>
      </c>
      <c r="D11" s="86">
        <f>-('Income Statement'!D15+'Income Statement'!D16)</f>
        <v>-671</v>
      </c>
      <c r="E11" s="86">
        <f>-('Income Statement'!E15+'Income Statement'!E16)</f>
        <v>-651</v>
      </c>
      <c r="F11" s="86">
        <f>-('Income Statement'!F15+'Income Statement'!F16)</f>
        <v>-1283</v>
      </c>
      <c r="G11" s="86">
        <f>-('Income Statement'!G15+'Income Statement'!G16)</f>
        <v>-923</v>
      </c>
      <c r="H11" s="86">
        <f>-('Income Statement'!H15+'Income Statement'!H16)</f>
        <v>-1150</v>
      </c>
      <c r="I11" s="86">
        <f>-('Income Statement'!I15+'Income Statement'!I16)</f>
        <v>-1922</v>
      </c>
      <c r="J11" s="86">
        <f>-('Income Statement'!J15+'Income Statement'!J16)</f>
        <v>-1828</v>
      </c>
      <c r="K11" s="86">
        <f>-('Income Statement'!K15+'Income Statement'!K16)</f>
        <v>-2429</v>
      </c>
      <c r="L11" s="84"/>
      <c r="M11" s="86">
        <f>B11+C11+D11+E11</f>
        <v>-2138</v>
      </c>
      <c r="N11" s="86">
        <f>F11+G11+H11+I11</f>
        <v>-5278</v>
      </c>
    </row>
    <row r="12" spans="1:14" x14ac:dyDescent="0.15">
      <c r="A12" s="106" t="s">
        <v>771</v>
      </c>
      <c r="B12" s="86">
        <f>'Non-GAAP Reconciliations'!B48</f>
        <v>0</v>
      </c>
      <c r="C12" s="86">
        <f>'Non-GAAP Reconciliations'!C48</f>
        <v>0</v>
      </c>
      <c r="D12" s="86">
        <f>'Non-GAAP Reconciliations'!D48</f>
        <v>0</v>
      </c>
      <c r="E12" s="86">
        <f>'Non-GAAP Reconciliations'!E48</f>
        <v>92</v>
      </c>
      <c r="F12" s="86">
        <f>'Non-GAAP Reconciliations'!F48</f>
        <v>278</v>
      </c>
      <c r="G12" s="86">
        <f>'Non-GAAP Reconciliations'!G48</f>
        <v>1610</v>
      </c>
      <c r="H12" s="86">
        <f>'Non-GAAP Reconciliations'!H48</f>
        <v>38</v>
      </c>
      <c r="I12" s="86">
        <f>'Non-GAAP Reconciliations'!I48</f>
        <v>1099</v>
      </c>
      <c r="J12" s="86">
        <f>'Non-GAAP Reconciliations'!J48</f>
        <v>194</v>
      </c>
      <c r="K12" s="86">
        <f>'Non-GAAP Reconciliations'!K48</f>
        <v>1059</v>
      </c>
      <c r="L12" s="84"/>
      <c r="M12" s="86">
        <f>B12+C12+D12+E12</f>
        <v>92</v>
      </c>
      <c r="N12" s="86">
        <f>F12+G12+H12+I12</f>
        <v>3025</v>
      </c>
    </row>
    <row r="13" spans="1:14" ht="15" thickBot="1" x14ac:dyDescent="0.2">
      <c r="A13" s="102" t="s">
        <v>770</v>
      </c>
      <c r="B13" s="88">
        <f t="shared" ref="B13:K13" si="1">SUM(B9:B12)</f>
        <v>16807</v>
      </c>
      <c r="C13" s="88">
        <f t="shared" si="1"/>
        <v>20420</v>
      </c>
      <c r="D13" s="88">
        <f t="shared" si="1"/>
        <v>23862</v>
      </c>
      <c r="E13" s="88">
        <f t="shared" si="1"/>
        <v>23844</v>
      </c>
      <c r="F13" s="88">
        <f t="shared" si="1"/>
        <v>24618</v>
      </c>
      <c r="G13" s="88">
        <f t="shared" si="1"/>
        <v>26733</v>
      </c>
      <c r="H13" s="88">
        <f t="shared" si="1"/>
        <v>31887</v>
      </c>
      <c r="I13" s="88">
        <f t="shared" si="1"/>
        <v>29141</v>
      </c>
      <c r="J13" s="88">
        <f t="shared" si="1"/>
        <v>30625</v>
      </c>
      <c r="K13" s="88">
        <f t="shared" si="1"/>
        <v>33376</v>
      </c>
      <c r="L13" s="83"/>
      <c r="M13" s="88">
        <f>SUM(M9:M12)</f>
        <v>84933</v>
      </c>
      <c r="N13" s="88">
        <f>SUM(N9:N12)</f>
        <v>112379</v>
      </c>
    </row>
    <row r="14" spans="1:14" ht="15" thickTop="1" x14ac:dyDescent="0.15">
      <c r="B14" s="2"/>
      <c r="C14" s="2"/>
      <c r="D14" s="2"/>
      <c r="E14" s="2"/>
      <c r="F14" s="2"/>
      <c r="G14" s="2"/>
      <c r="H14" s="2"/>
      <c r="I14" s="2"/>
      <c r="J14" s="2"/>
      <c r="K14" s="2"/>
      <c r="L14" s="82"/>
      <c r="M14" s="2"/>
      <c r="N14" s="2"/>
    </row>
  </sheetData>
  <pageMargins left="0.7" right="0.7" top="0.75" bottom="0.75" header="0.3" footer="0.3"/>
  <pageSetup orientation="portrait" verticalDpi="1200" r:id="rId1"/>
  <ignoredErrors>
    <ignoredError sqref="M9:N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4CC42-6E59-4CA4-80EB-DBAC7117AD25}">
  <dimension ref="A2:N136"/>
  <sheetViews>
    <sheetView showGridLines="0" zoomScale="90" zoomScaleNormal="90" workbookViewId="0">
      <pane xSplit="1" ySplit="2" topLeftCell="B3" activePane="bottomRight" state="frozen"/>
      <selection activeCell="K32" sqref="K32"/>
      <selection pane="topRight" activeCell="K32" sqref="K32"/>
      <selection pane="bottomLeft" activeCell="K32" sqref="K32"/>
      <selection pane="bottomRight"/>
    </sheetView>
  </sheetViews>
  <sheetFormatPr baseColWidth="10" defaultColWidth="9" defaultRowHeight="14" x14ac:dyDescent="0.15"/>
  <cols>
    <col min="1" max="1" width="86.75" style="102" bestFit="1" customWidth="1"/>
    <col min="2" max="11" width="12.75" style="102" customWidth="1"/>
    <col min="12" max="12" width="12.75" style="110" customWidth="1"/>
    <col min="13" max="14" width="12.75" style="102" customWidth="1"/>
    <col min="15" max="16384" width="9" style="102"/>
  </cols>
  <sheetData>
    <row r="2" spans="1:14" x14ac:dyDescent="0.15">
      <c r="B2" s="125" t="s">
        <v>737</v>
      </c>
      <c r="C2" s="125" t="s">
        <v>736</v>
      </c>
      <c r="D2" s="125" t="s">
        <v>735</v>
      </c>
      <c r="E2" s="125" t="s">
        <v>734</v>
      </c>
      <c r="F2" s="125" t="s">
        <v>733</v>
      </c>
      <c r="G2" s="125" t="s">
        <v>732</v>
      </c>
      <c r="H2" s="125" t="s">
        <v>731</v>
      </c>
      <c r="I2" s="125" t="s">
        <v>730</v>
      </c>
      <c r="J2" s="125" t="s">
        <v>729</v>
      </c>
      <c r="K2" s="125" t="s">
        <v>728</v>
      </c>
      <c r="L2" s="111"/>
      <c r="M2" s="125" t="s">
        <v>775</v>
      </c>
      <c r="N2" s="125" t="s">
        <v>776</v>
      </c>
    </row>
    <row r="3" spans="1:14" x14ac:dyDescent="0.15">
      <c r="B3" s="86"/>
      <c r="C3" s="86"/>
      <c r="D3" s="86"/>
      <c r="E3" s="86"/>
      <c r="F3" s="86"/>
      <c r="G3" s="86"/>
      <c r="H3" s="86"/>
      <c r="I3" s="86"/>
      <c r="J3" s="86"/>
      <c r="K3" s="86"/>
      <c r="L3" s="84"/>
      <c r="M3" s="86"/>
      <c r="N3" s="86"/>
    </row>
    <row r="4" spans="1:14" x14ac:dyDescent="0.15">
      <c r="A4" s="102" t="s">
        <v>859</v>
      </c>
      <c r="B4" s="87">
        <f>'Cash Flow Statement'!B22</f>
        <v>32425</v>
      </c>
      <c r="C4" s="87">
        <f>'Cash Flow Statement'!C22</f>
        <v>16517</v>
      </c>
      <c r="D4" s="87">
        <f>'Cash Flow Statement'!D22</f>
        <v>32837</v>
      </c>
      <c r="E4" s="87">
        <f>'Cash Flow Statement'!E22</f>
        <v>25867.4</v>
      </c>
      <c r="F4" s="87">
        <f>'Cash Flow Statement'!F22</f>
        <v>42989</v>
      </c>
      <c r="G4" s="87">
        <f>'Cash Flow Statement'!G22</f>
        <v>24238</v>
      </c>
      <c r="H4" s="87">
        <f>'Cash Flow Statement'!H22</f>
        <v>31593</v>
      </c>
      <c r="I4" s="87">
        <f>'Cash Flow Statement'!I22</f>
        <v>26644</v>
      </c>
      <c r="J4" s="87">
        <f>'Cash Flow Statement'!J22</f>
        <v>44347</v>
      </c>
      <c r="K4" s="87">
        <f>'Cash Flow Statement'!K22</f>
        <v>36928</v>
      </c>
      <c r="L4" s="83"/>
      <c r="M4" s="87">
        <f>B4+C4+D4+E4</f>
        <v>107646.39999999999</v>
      </c>
      <c r="N4" s="87">
        <f>F4+G4+H4+I4</f>
        <v>125464</v>
      </c>
    </row>
    <row r="5" spans="1:14" x14ac:dyDescent="0.15">
      <c r="A5" s="106" t="s">
        <v>860</v>
      </c>
      <c r="B5" s="86">
        <f>'Cash Flow Statement'!B26</f>
        <v>-4543</v>
      </c>
      <c r="C5" s="86">
        <f>'Cash Flow Statement'!C26</f>
        <v>-8636</v>
      </c>
      <c r="D5" s="86">
        <f>'Cash Flow Statement'!D26</f>
        <v>-13433</v>
      </c>
      <c r="E5" s="86">
        <f>'Cash Flow Statement'!E26</f>
        <v>-11206</v>
      </c>
      <c r="F5" s="86">
        <f>'Cash Flow Statement'!F26</f>
        <v>-5985</v>
      </c>
      <c r="G5" s="86">
        <f>'Cash Flow Statement'!G26</f>
        <v>-7255</v>
      </c>
      <c r="H5" s="86">
        <f>'Cash Flow Statement'!H26</f>
        <v>-6256</v>
      </c>
      <c r="I5" s="86">
        <f>'Cash Flow Statement'!I26</f>
        <v>-3279</v>
      </c>
      <c r="J5" s="86">
        <f>'Cash Flow Statement'!J26</f>
        <v>-8608</v>
      </c>
      <c r="K5" s="86">
        <f>'Cash Flow Statement'!K26</f>
        <v>-5530</v>
      </c>
      <c r="L5" s="83"/>
      <c r="M5" s="86">
        <f>B5+C5+D5+E5</f>
        <v>-37818</v>
      </c>
      <c r="N5" s="86">
        <f>F5+G5+H5+I5</f>
        <v>-22775</v>
      </c>
    </row>
    <row r="6" spans="1:14" x14ac:dyDescent="0.15">
      <c r="A6" s="106" t="s">
        <v>861</v>
      </c>
      <c r="B6" s="86">
        <f>'Cash Flow Statement'!B33</f>
        <v>0</v>
      </c>
      <c r="C6" s="86">
        <f>'Cash Flow Statement'!C33</f>
        <v>0</v>
      </c>
      <c r="D6" s="86">
        <f>'Cash Flow Statement'!D33</f>
        <v>0</v>
      </c>
      <c r="E6" s="86">
        <f>'Cash Flow Statement'!E33</f>
        <v>0</v>
      </c>
      <c r="F6" s="86">
        <f>'Cash Flow Statement'!F33</f>
        <v>-747</v>
      </c>
      <c r="G6" s="86">
        <f>'Cash Flow Statement'!G33</f>
        <v>-47</v>
      </c>
      <c r="H6" s="86">
        <f>'Cash Flow Statement'!H33</f>
        <v>-409</v>
      </c>
      <c r="I6" s="86">
        <f>'Cash Flow Statement'!I33</f>
        <v>-414</v>
      </c>
      <c r="J6" s="86">
        <f>'Cash Flow Statement'!J33</f>
        <v>-419</v>
      </c>
      <c r="K6" s="86">
        <f>'Cash Flow Statement'!K33</f>
        <v>-417</v>
      </c>
      <c r="L6" s="84"/>
      <c r="M6" s="86">
        <f>B6+C6+D6+E6</f>
        <v>0</v>
      </c>
      <c r="N6" s="86">
        <f>F6+G6+H6+I6</f>
        <v>-1617</v>
      </c>
    </row>
    <row r="7" spans="1:14" ht="15" thickBot="1" x14ac:dyDescent="0.2">
      <c r="A7" s="102" t="s">
        <v>862</v>
      </c>
      <c r="B7" s="88">
        <f t="shared" ref="B7:K7" si="0">SUM(B4:B6)</f>
        <v>27882</v>
      </c>
      <c r="C7" s="88">
        <f t="shared" si="0"/>
        <v>7881</v>
      </c>
      <c r="D7" s="88">
        <f t="shared" si="0"/>
        <v>19404</v>
      </c>
      <c r="E7" s="88">
        <f t="shared" si="0"/>
        <v>14661.400000000001</v>
      </c>
      <c r="F7" s="88">
        <f t="shared" si="0"/>
        <v>36257</v>
      </c>
      <c r="G7" s="88">
        <f t="shared" si="0"/>
        <v>16936</v>
      </c>
      <c r="H7" s="88">
        <f t="shared" si="0"/>
        <v>24928</v>
      </c>
      <c r="I7" s="88">
        <f t="shared" si="0"/>
        <v>22951</v>
      </c>
      <c r="J7" s="88">
        <f t="shared" si="0"/>
        <v>35320</v>
      </c>
      <c r="K7" s="88">
        <f t="shared" si="0"/>
        <v>30981</v>
      </c>
      <c r="L7" s="83"/>
      <c r="M7" s="88">
        <f>SUM(M4:M6)</f>
        <v>69828.399999999994</v>
      </c>
      <c r="N7" s="88">
        <f>SUM(N4:N6)</f>
        <v>101072</v>
      </c>
    </row>
    <row r="8" spans="1:14" ht="15" thickTop="1" x14ac:dyDescent="0.15">
      <c r="B8" s="2"/>
      <c r="C8" s="2"/>
      <c r="D8" s="2"/>
      <c r="E8" s="2"/>
      <c r="F8" s="116"/>
      <c r="G8" s="116"/>
      <c r="H8" s="116"/>
      <c r="I8" s="116"/>
      <c r="J8" s="116"/>
      <c r="K8" s="116"/>
      <c r="L8" s="82"/>
      <c r="M8" s="2"/>
      <c r="N8" s="116"/>
    </row>
    <row r="9" spans="1:14" x14ac:dyDescent="0.15">
      <c r="A9" s="2"/>
      <c r="B9" s="2"/>
      <c r="C9" s="2"/>
      <c r="D9" s="2"/>
      <c r="E9" s="2"/>
      <c r="F9" s="2"/>
      <c r="G9" s="2"/>
      <c r="H9" s="82"/>
      <c r="I9" s="82"/>
      <c r="J9" s="2"/>
      <c r="K9" s="2"/>
      <c r="L9" s="102"/>
    </row>
    <row r="10" spans="1:14" x14ac:dyDescent="0.15">
      <c r="A10" s="2"/>
      <c r="B10" s="2"/>
      <c r="C10" s="2"/>
      <c r="D10" s="2"/>
      <c r="E10" s="2"/>
      <c r="F10" s="2"/>
      <c r="G10" s="2"/>
      <c r="H10" s="82"/>
      <c r="I10" s="82"/>
      <c r="J10" s="2"/>
      <c r="K10" s="2"/>
      <c r="L10" s="102"/>
    </row>
    <row r="11" spans="1:14" x14ac:dyDescent="0.15">
      <c r="A11" s="2"/>
      <c r="B11" s="2"/>
      <c r="C11" s="2"/>
      <c r="D11" s="2"/>
      <c r="E11" s="2"/>
      <c r="F11" s="2"/>
      <c r="G11" s="2"/>
      <c r="H11" s="82"/>
      <c r="I11" s="82"/>
      <c r="J11" s="2"/>
      <c r="K11" s="2"/>
      <c r="L11" s="102"/>
    </row>
    <row r="12" spans="1:14" x14ac:dyDescent="0.15">
      <c r="A12" s="2"/>
      <c r="B12" s="2"/>
      <c r="C12" s="2"/>
      <c r="D12" s="2"/>
      <c r="E12" s="2"/>
      <c r="F12" s="2"/>
      <c r="G12" s="2"/>
      <c r="H12" s="82"/>
      <c r="I12" s="82"/>
      <c r="J12" s="2"/>
      <c r="K12" s="2"/>
      <c r="L12" s="102"/>
    </row>
    <row r="13" spans="1:14" x14ac:dyDescent="0.15">
      <c r="A13" s="2"/>
      <c r="B13" s="2"/>
      <c r="C13" s="2"/>
      <c r="D13" s="2"/>
      <c r="E13" s="2"/>
      <c r="F13" s="2"/>
      <c r="G13" s="2"/>
      <c r="H13" s="82"/>
      <c r="I13" s="82"/>
      <c r="J13" s="2"/>
      <c r="K13" s="2"/>
      <c r="L13" s="102"/>
    </row>
    <row r="14" spans="1:14" x14ac:dyDescent="0.15">
      <c r="A14" s="2"/>
      <c r="B14" s="2"/>
      <c r="C14" s="2"/>
      <c r="D14" s="2"/>
      <c r="E14" s="2"/>
      <c r="F14" s="2"/>
      <c r="G14" s="2"/>
      <c r="H14" s="82"/>
      <c r="I14" s="82"/>
      <c r="J14" s="2"/>
      <c r="K14" s="2"/>
      <c r="L14" s="102"/>
    </row>
    <row r="15" spans="1:14" x14ac:dyDescent="0.15">
      <c r="A15" s="2"/>
      <c r="B15" s="2"/>
      <c r="C15" s="2"/>
      <c r="D15" s="2"/>
      <c r="E15" s="2"/>
      <c r="F15" s="2"/>
      <c r="G15" s="2"/>
      <c r="H15" s="82"/>
      <c r="I15" s="82"/>
      <c r="J15" s="2"/>
      <c r="K15" s="2"/>
      <c r="L15" s="102"/>
    </row>
    <row r="16" spans="1:14" x14ac:dyDescent="0.15">
      <c r="A16" s="2"/>
      <c r="B16" s="2"/>
      <c r="C16" s="2"/>
      <c r="D16" s="2"/>
      <c r="E16" s="2"/>
      <c r="F16" s="2"/>
      <c r="G16" s="2"/>
      <c r="H16" s="82"/>
      <c r="I16" s="82"/>
      <c r="J16" s="2"/>
      <c r="K16" s="2"/>
      <c r="L16" s="102"/>
    </row>
    <row r="17" spans="2:14" x14ac:dyDescent="0.15">
      <c r="B17" s="2"/>
      <c r="C17" s="2"/>
      <c r="D17" s="2"/>
      <c r="E17" s="2"/>
      <c r="F17" s="2"/>
      <c r="G17" s="2"/>
      <c r="H17" s="2"/>
      <c r="I17" s="2"/>
      <c r="J17" s="2"/>
      <c r="K17" s="2"/>
      <c r="L17" s="82"/>
      <c r="M17" s="2"/>
      <c r="N17" s="2"/>
    </row>
    <row r="18" spans="2:14" x14ac:dyDescent="0.15">
      <c r="B18" s="2"/>
      <c r="C18" s="2"/>
      <c r="D18" s="2"/>
      <c r="E18" s="2"/>
      <c r="F18" s="2"/>
      <c r="G18" s="2"/>
      <c r="H18" s="2"/>
      <c r="I18" s="2"/>
      <c r="J18" s="2"/>
      <c r="K18" s="2"/>
      <c r="L18" s="82"/>
      <c r="M18" s="2"/>
      <c r="N18" s="2"/>
    </row>
    <row r="19" spans="2:14" x14ac:dyDescent="0.15">
      <c r="B19" s="2"/>
      <c r="C19" s="2"/>
      <c r="D19" s="2"/>
      <c r="E19" s="2"/>
      <c r="F19" s="2"/>
      <c r="G19" s="2"/>
      <c r="H19" s="2"/>
      <c r="I19" s="2"/>
      <c r="J19" s="2"/>
      <c r="K19" s="2"/>
      <c r="L19" s="82"/>
      <c r="M19" s="2"/>
      <c r="N19" s="2"/>
    </row>
    <row r="20" spans="2:14" x14ac:dyDescent="0.15">
      <c r="B20" s="2"/>
      <c r="C20" s="2"/>
      <c r="D20" s="2"/>
      <c r="E20" s="2"/>
      <c r="F20" s="2"/>
      <c r="G20" s="2"/>
      <c r="H20" s="2"/>
      <c r="I20" s="2"/>
      <c r="J20" s="2"/>
      <c r="K20" s="2"/>
      <c r="L20" s="82"/>
      <c r="M20" s="2"/>
      <c r="N20" s="2"/>
    </row>
    <row r="21" spans="2:14" x14ac:dyDescent="0.15">
      <c r="B21" s="2"/>
      <c r="C21" s="2"/>
      <c r="D21" s="2"/>
      <c r="E21" s="2"/>
      <c r="F21" s="2"/>
      <c r="G21" s="2"/>
      <c r="H21" s="2"/>
      <c r="I21" s="2"/>
      <c r="J21" s="2"/>
      <c r="K21" s="2"/>
      <c r="L21" s="82"/>
      <c r="M21" s="2"/>
      <c r="N21" s="2"/>
    </row>
    <row r="22" spans="2:14" x14ac:dyDescent="0.15">
      <c r="B22" s="2"/>
      <c r="C22" s="2"/>
      <c r="D22" s="2"/>
      <c r="E22" s="2"/>
      <c r="F22" s="2"/>
      <c r="G22" s="2"/>
      <c r="H22" s="2"/>
      <c r="I22" s="2"/>
      <c r="J22" s="2"/>
      <c r="K22" s="2"/>
      <c r="L22" s="82"/>
      <c r="M22" s="2"/>
      <c r="N22" s="2"/>
    </row>
    <row r="23" spans="2:14" x14ac:dyDescent="0.15">
      <c r="B23" s="2"/>
      <c r="C23" s="2"/>
      <c r="D23" s="2"/>
      <c r="E23" s="2"/>
      <c r="F23" s="2"/>
      <c r="G23" s="2"/>
      <c r="H23" s="2"/>
      <c r="I23" s="2"/>
      <c r="J23" s="2"/>
      <c r="K23" s="2"/>
      <c r="L23" s="82"/>
      <c r="M23" s="2"/>
      <c r="N23" s="2"/>
    </row>
    <row r="24" spans="2:14" x14ac:dyDescent="0.15">
      <c r="B24" s="2"/>
      <c r="C24" s="2"/>
      <c r="D24" s="2"/>
      <c r="E24" s="2"/>
      <c r="F24" s="2"/>
      <c r="G24" s="2"/>
      <c r="H24" s="2"/>
      <c r="I24" s="2"/>
      <c r="J24" s="2"/>
      <c r="K24" s="2"/>
      <c r="L24" s="82"/>
      <c r="M24" s="2"/>
      <c r="N24" s="2"/>
    </row>
    <row r="25" spans="2:14" x14ac:dyDescent="0.15">
      <c r="B25" s="2"/>
      <c r="C25" s="2"/>
      <c r="D25" s="2"/>
      <c r="E25" s="2"/>
      <c r="F25" s="2"/>
      <c r="G25" s="2"/>
      <c r="H25" s="2"/>
      <c r="I25" s="2"/>
      <c r="J25" s="2"/>
      <c r="K25" s="2"/>
      <c r="L25" s="82"/>
      <c r="M25" s="2"/>
      <c r="N25" s="2"/>
    </row>
    <row r="26" spans="2:14" x14ac:dyDescent="0.15">
      <c r="B26" s="2"/>
      <c r="C26" s="2"/>
      <c r="D26" s="2"/>
      <c r="E26" s="2"/>
      <c r="F26" s="2"/>
      <c r="G26" s="2"/>
      <c r="H26" s="2"/>
      <c r="I26" s="2"/>
      <c r="J26" s="2"/>
      <c r="K26" s="2"/>
      <c r="L26" s="82"/>
      <c r="M26" s="2"/>
      <c r="N26" s="2"/>
    </row>
    <row r="27" spans="2:14" x14ac:dyDescent="0.15">
      <c r="B27" s="2"/>
      <c r="C27" s="2"/>
      <c r="D27" s="2"/>
      <c r="E27" s="2"/>
      <c r="F27" s="2"/>
      <c r="G27" s="2"/>
      <c r="H27" s="2"/>
      <c r="I27" s="2"/>
      <c r="J27" s="2"/>
      <c r="K27" s="2"/>
      <c r="L27" s="82"/>
      <c r="M27" s="2"/>
      <c r="N27" s="2"/>
    </row>
    <row r="28" spans="2:14" x14ac:dyDescent="0.15">
      <c r="B28" s="2"/>
      <c r="C28" s="2"/>
      <c r="D28" s="2"/>
      <c r="E28" s="2"/>
      <c r="F28" s="2"/>
      <c r="G28" s="2"/>
      <c r="H28" s="2"/>
      <c r="I28" s="2"/>
      <c r="J28" s="2"/>
      <c r="K28" s="2"/>
      <c r="L28" s="82"/>
      <c r="M28" s="2"/>
      <c r="N28" s="2"/>
    </row>
    <row r="29" spans="2:14" x14ac:dyDescent="0.15">
      <c r="B29" s="2"/>
      <c r="C29" s="2"/>
      <c r="D29" s="2"/>
      <c r="E29" s="2"/>
      <c r="F29" s="2"/>
      <c r="G29" s="2"/>
      <c r="H29" s="2"/>
      <c r="I29" s="2"/>
      <c r="J29" s="2"/>
      <c r="K29" s="2"/>
      <c r="L29" s="82"/>
      <c r="M29" s="2"/>
      <c r="N29" s="2"/>
    </row>
    <row r="30" spans="2:14" x14ac:dyDescent="0.15">
      <c r="B30" s="2"/>
      <c r="C30" s="2"/>
      <c r="D30" s="2"/>
      <c r="E30" s="2"/>
      <c r="F30" s="2"/>
      <c r="G30" s="2"/>
      <c r="H30" s="2"/>
      <c r="I30" s="2"/>
      <c r="J30" s="2"/>
      <c r="K30" s="2"/>
      <c r="L30" s="82"/>
      <c r="M30" s="2"/>
      <c r="N30" s="2"/>
    </row>
    <row r="31" spans="2:14" x14ac:dyDescent="0.15">
      <c r="B31" s="2"/>
      <c r="C31" s="2"/>
      <c r="D31" s="2"/>
      <c r="E31" s="2"/>
      <c r="F31" s="2"/>
      <c r="G31" s="2"/>
      <c r="H31" s="2"/>
      <c r="I31" s="2"/>
      <c r="J31" s="2"/>
      <c r="K31" s="2"/>
      <c r="L31" s="82"/>
      <c r="M31" s="2"/>
      <c r="N31" s="2"/>
    </row>
    <row r="32" spans="2:14" x14ac:dyDescent="0.15">
      <c r="B32" s="2"/>
      <c r="C32" s="2"/>
      <c r="D32" s="2"/>
      <c r="E32" s="2"/>
      <c r="F32" s="2"/>
      <c r="G32" s="2"/>
      <c r="H32" s="2"/>
      <c r="I32" s="2"/>
      <c r="J32" s="2"/>
      <c r="K32" s="2"/>
      <c r="L32" s="82"/>
      <c r="M32" s="2"/>
      <c r="N32" s="2"/>
    </row>
    <row r="33" spans="2:14" x14ac:dyDescent="0.15">
      <c r="B33" s="2"/>
      <c r="C33" s="2"/>
      <c r="D33" s="2"/>
      <c r="E33" s="2"/>
      <c r="F33" s="2"/>
      <c r="G33" s="2"/>
      <c r="H33" s="2"/>
      <c r="I33" s="2"/>
      <c r="J33" s="2"/>
      <c r="K33" s="2"/>
      <c r="L33" s="82"/>
      <c r="M33" s="2"/>
      <c r="N33" s="2"/>
    </row>
    <row r="34" spans="2:14" x14ac:dyDescent="0.15">
      <c r="B34" s="2"/>
      <c r="C34" s="2"/>
      <c r="D34" s="2"/>
      <c r="E34" s="2"/>
      <c r="F34" s="2"/>
      <c r="G34" s="2"/>
      <c r="H34" s="2"/>
      <c r="I34" s="2"/>
      <c r="J34" s="2"/>
      <c r="K34" s="2"/>
      <c r="L34" s="82"/>
      <c r="M34" s="2"/>
      <c r="N34" s="2"/>
    </row>
    <row r="35" spans="2:14" x14ac:dyDescent="0.15">
      <c r="B35" s="2"/>
      <c r="C35" s="2"/>
      <c r="D35" s="2"/>
      <c r="E35" s="2"/>
      <c r="F35" s="2"/>
      <c r="G35" s="2"/>
      <c r="H35" s="2"/>
      <c r="I35" s="2"/>
      <c r="J35" s="2"/>
      <c r="K35" s="2"/>
      <c r="L35" s="82"/>
      <c r="M35" s="2"/>
      <c r="N35" s="2"/>
    </row>
    <row r="36" spans="2:14" x14ac:dyDescent="0.15">
      <c r="B36" s="2"/>
      <c r="C36" s="2"/>
      <c r="D36" s="2"/>
      <c r="E36" s="2"/>
      <c r="F36" s="2"/>
      <c r="G36" s="2"/>
      <c r="H36" s="2"/>
      <c r="I36" s="2"/>
      <c r="J36" s="2"/>
      <c r="K36" s="2"/>
      <c r="L36" s="82"/>
      <c r="M36" s="2"/>
      <c r="N36" s="2"/>
    </row>
    <row r="37" spans="2:14" x14ac:dyDescent="0.15">
      <c r="B37" s="2"/>
      <c r="C37" s="2"/>
      <c r="D37" s="2"/>
      <c r="E37" s="2"/>
      <c r="F37" s="2"/>
      <c r="G37" s="2"/>
      <c r="H37" s="2"/>
      <c r="I37" s="2"/>
      <c r="J37" s="2"/>
      <c r="K37" s="2"/>
      <c r="L37" s="82"/>
      <c r="M37" s="2"/>
      <c r="N37" s="2"/>
    </row>
    <row r="38" spans="2:14" x14ac:dyDescent="0.15">
      <c r="B38" s="2"/>
      <c r="C38" s="2"/>
      <c r="D38" s="2"/>
      <c r="E38" s="2"/>
      <c r="F38" s="2"/>
      <c r="G38" s="2"/>
      <c r="H38" s="2"/>
      <c r="I38" s="2"/>
      <c r="J38" s="2"/>
      <c r="K38" s="2"/>
      <c r="L38" s="82"/>
      <c r="M38" s="2"/>
      <c r="N38" s="2"/>
    </row>
    <row r="39" spans="2:14" x14ac:dyDescent="0.15">
      <c r="B39" s="2"/>
      <c r="C39" s="2"/>
      <c r="D39" s="2"/>
      <c r="E39" s="2"/>
      <c r="F39" s="2"/>
      <c r="G39" s="2"/>
      <c r="H39" s="2"/>
      <c r="I39" s="2"/>
      <c r="J39" s="2"/>
      <c r="K39" s="2"/>
      <c r="L39" s="82"/>
      <c r="M39" s="2"/>
      <c r="N39" s="2"/>
    </row>
    <row r="40" spans="2:14" x14ac:dyDescent="0.15">
      <c r="B40" s="2"/>
      <c r="C40" s="2"/>
      <c r="D40" s="2"/>
      <c r="E40" s="2"/>
      <c r="F40" s="2"/>
      <c r="G40" s="2"/>
      <c r="H40" s="2"/>
      <c r="I40" s="2"/>
      <c r="J40" s="2"/>
      <c r="K40" s="2"/>
      <c r="L40" s="82"/>
      <c r="M40" s="2"/>
      <c r="N40" s="2"/>
    </row>
    <row r="41" spans="2:14" x14ac:dyDescent="0.15">
      <c r="B41" s="2"/>
      <c r="C41" s="2"/>
      <c r="D41" s="2"/>
      <c r="E41" s="2"/>
      <c r="F41" s="2"/>
      <c r="G41" s="2"/>
      <c r="H41" s="2"/>
      <c r="I41" s="2"/>
      <c r="J41" s="2"/>
      <c r="K41" s="2"/>
      <c r="L41" s="82"/>
      <c r="M41" s="2"/>
      <c r="N41" s="2"/>
    </row>
    <row r="42" spans="2:14" x14ac:dyDescent="0.15">
      <c r="B42" s="2"/>
      <c r="C42" s="2"/>
      <c r="D42" s="2"/>
      <c r="E42" s="2"/>
      <c r="F42" s="2"/>
      <c r="G42" s="2"/>
      <c r="H42" s="2"/>
      <c r="I42" s="2"/>
      <c r="J42" s="2"/>
      <c r="K42" s="2"/>
      <c r="L42" s="82"/>
      <c r="M42" s="2"/>
      <c r="N42" s="2"/>
    </row>
    <row r="43" spans="2:14" x14ac:dyDescent="0.15">
      <c r="B43" s="2"/>
      <c r="C43" s="2"/>
      <c r="D43" s="2"/>
      <c r="E43" s="2"/>
      <c r="F43" s="2"/>
      <c r="G43" s="2"/>
      <c r="H43" s="2"/>
      <c r="I43" s="2"/>
      <c r="J43" s="2"/>
      <c r="K43" s="2"/>
      <c r="L43" s="82"/>
      <c r="M43" s="2"/>
      <c r="N43" s="2"/>
    </row>
    <row r="44" spans="2:14" x14ac:dyDescent="0.15">
      <c r="B44" s="2"/>
      <c r="C44" s="2"/>
      <c r="D44" s="2"/>
      <c r="E44" s="2"/>
      <c r="F44" s="2"/>
      <c r="G44" s="2"/>
      <c r="H44" s="2"/>
      <c r="I44" s="2"/>
      <c r="J44" s="2"/>
      <c r="K44" s="2"/>
      <c r="L44" s="82"/>
      <c r="M44" s="2"/>
      <c r="N44" s="2"/>
    </row>
    <row r="45" spans="2:14" x14ac:dyDescent="0.15">
      <c r="B45" s="2"/>
      <c r="C45" s="2"/>
      <c r="D45" s="2"/>
      <c r="E45" s="2"/>
      <c r="F45" s="2"/>
      <c r="G45" s="2"/>
      <c r="H45" s="2"/>
      <c r="I45" s="2"/>
      <c r="J45" s="2"/>
      <c r="K45" s="2"/>
      <c r="L45" s="82"/>
      <c r="M45" s="2"/>
      <c r="N45" s="2"/>
    </row>
    <row r="46" spans="2:14" x14ac:dyDescent="0.15">
      <c r="B46" s="2"/>
      <c r="C46" s="2"/>
      <c r="D46" s="2"/>
      <c r="E46" s="2"/>
      <c r="F46" s="2"/>
      <c r="G46" s="2"/>
      <c r="H46" s="2"/>
      <c r="I46" s="2"/>
      <c r="J46" s="2"/>
      <c r="K46" s="2"/>
      <c r="L46" s="82"/>
      <c r="M46" s="2"/>
      <c r="N46" s="2"/>
    </row>
    <row r="47" spans="2:14" x14ac:dyDescent="0.15">
      <c r="B47" s="2"/>
      <c r="C47" s="2"/>
      <c r="D47" s="2"/>
      <c r="E47" s="2"/>
      <c r="F47" s="2"/>
      <c r="G47" s="2"/>
      <c r="H47" s="2"/>
      <c r="I47" s="2"/>
      <c r="J47" s="2"/>
      <c r="K47" s="2"/>
      <c r="L47" s="82"/>
      <c r="M47" s="2"/>
      <c r="N47" s="2"/>
    </row>
    <row r="48" spans="2:14" x14ac:dyDescent="0.15">
      <c r="B48" s="2"/>
      <c r="C48" s="2"/>
      <c r="D48" s="2"/>
      <c r="E48" s="2"/>
      <c r="F48" s="2"/>
      <c r="G48" s="2"/>
      <c r="H48" s="2"/>
      <c r="I48" s="2"/>
      <c r="J48" s="2"/>
      <c r="K48" s="2"/>
      <c r="L48" s="82"/>
      <c r="M48" s="2"/>
      <c r="N48" s="2"/>
    </row>
    <row r="49" spans="2:14" x14ac:dyDescent="0.15">
      <c r="B49" s="2"/>
      <c r="C49" s="2"/>
      <c r="D49" s="2"/>
      <c r="E49" s="2"/>
      <c r="F49" s="2"/>
      <c r="G49" s="2"/>
      <c r="H49" s="2"/>
      <c r="I49" s="2"/>
      <c r="J49" s="2"/>
      <c r="K49" s="2"/>
      <c r="L49" s="82"/>
      <c r="M49" s="2"/>
      <c r="N49" s="2"/>
    </row>
    <row r="50" spans="2:14" x14ac:dyDescent="0.15">
      <c r="B50" s="2"/>
      <c r="C50" s="2"/>
      <c r="D50" s="2"/>
      <c r="E50" s="2"/>
      <c r="F50" s="2"/>
      <c r="G50" s="2"/>
      <c r="H50" s="2"/>
      <c r="I50" s="2"/>
      <c r="J50" s="2"/>
      <c r="K50" s="2"/>
      <c r="L50" s="82"/>
      <c r="M50" s="2"/>
      <c r="N50" s="2"/>
    </row>
    <row r="51" spans="2:14" x14ac:dyDescent="0.15">
      <c r="B51" s="2"/>
      <c r="C51" s="2"/>
      <c r="D51" s="2"/>
      <c r="E51" s="2"/>
      <c r="F51" s="2"/>
      <c r="G51" s="2"/>
      <c r="H51" s="2"/>
      <c r="I51" s="2"/>
      <c r="J51" s="2"/>
      <c r="K51" s="2"/>
      <c r="L51" s="82"/>
      <c r="M51" s="2"/>
      <c r="N51" s="2"/>
    </row>
    <row r="52" spans="2:14" x14ac:dyDescent="0.15">
      <c r="B52" s="2"/>
      <c r="C52" s="2"/>
      <c r="D52" s="2"/>
      <c r="E52" s="2"/>
      <c r="F52" s="2"/>
      <c r="G52" s="2"/>
      <c r="H52" s="2"/>
      <c r="I52" s="2"/>
      <c r="J52" s="2"/>
      <c r="K52" s="2"/>
      <c r="L52" s="82"/>
      <c r="M52" s="2"/>
      <c r="N52" s="2"/>
    </row>
    <row r="53" spans="2:14" x14ac:dyDescent="0.15">
      <c r="B53" s="2"/>
      <c r="C53" s="2"/>
      <c r="D53" s="2"/>
      <c r="E53" s="2"/>
      <c r="F53" s="2"/>
      <c r="G53" s="2"/>
      <c r="H53" s="2"/>
      <c r="I53" s="2"/>
      <c r="J53" s="2"/>
      <c r="K53" s="2"/>
      <c r="L53" s="82"/>
      <c r="M53" s="2"/>
      <c r="N53" s="2"/>
    </row>
    <row r="54" spans="2:14" x14ac:dyDescent="0.15">
      <c r="B54" s="2"/>
      <c r="C54" s="2"/>
      <c r="D54" s="2"/>
      <c r="E54" s="2"/>
      <c r="F54" s="2"/>
      <c r="G54" s="2"/>
      <c r="H54" s="2"/>
      <c r="I54" s="2"/>
      <c r="J54" s="2"/>
      <c r="K54" s="2"/>
      <c r="L54" s="82"/>
      <c r="M54" s="2"/>
      <c r="N54" s="2"/>
    </row>
    <row r="55" spans="2:14" x14ac:dyDescent="0.15">
      <c r="B55" s="2"/>
      <c r="C55" s="2"/>
      <c r="D55" s="2"/>
      <c r="E55" s="2"/>
      <c r="F55" s="2"/>
      <c r="G55" s="2"/>
      <c r="H55" s="2"/>
      <c r="I55" s="2"/>
      <c r="J55" s="2"/>
      <c r="K55" s="2"/>
      <c r="L55" s="82"/>
      <c r="M55" s="2"/>
      <c r="N55" s="2"/>
    </row>
    <row r="56" spans="2:14" x14ac:dyDescent="0.15">
      <c r="B56" s="2"/>
      <c r="C56" s="2"/>
      <c r="D56" s="2"/>
      <c r="E56" s="2"/>
      <c r="F56" s="2"/>
      <c r="G56" s="2"/>
      <c r="H56" s="2"/>
      <c r="I56" s="2"/>
      <c r="J56" s="2"/>
      <c r="K56" s="2"/>
      <c r="L56" s="82"/>
      <c r="M56" s="2"/>
      <c r="N56" s="2"/>
    </row>
    <row r="57" spans="2:14" x14ac:dyDescent="0.15">
      <c r="B57" s="2"/>
      <c r="C57" s="2"/>
      <c r="D57" s="2"/>
      <c r="E57" s="2"/>
      <c r="F57" s="2"/>
      <c r="G57" s="2"/>
      <c r="H57" s="2"/>
      <c r="I57" s="2"/>
      <c r="J57" s="2"/>
      <c r="K57" s="2"/>
      <c r="L57" s="82"/>
      <c r="M57" s="2"/>
      <c r="N57" s="2"/>
    </row>
    <row r="58" spans="2:14" x14ac:dyDescent="0.15">
      <c r="B58" s="2"/>
      <c r="C58" s="2"/>
      <c r="D58" s="2"/>
      <c r="E58" s="2"/>
      <c r="F58" s="2"/>
      <c r="G58" s="2"/>
      <c r="H58" s="2"/>
      <c r="I58" s="2"/>
      <c r="J58" s="2"/>
      <c r="K58" s="2"/>
      <c r="L58" s="82"/>
      <c r="M58" s="2"/>
      <c r="N58" s="2"/>
    </row>
    <row r="59" spans="2:14" x14ac:dyDescent="0.15">
      <c r="B59" s="2"/>
      <c r="C59" s="2"/>
      <c r="D59" s="2"/>
      <c r="E59" s="2"/>
      <c r="F59" s="2"/>
      <c r="G59" s="2"/>
      <c r="H59" s="2"/>
      <c r="I59" s="2"/>
      <c r="J59" s="2"/>
      <c r="K59" s="2"/>
      <c r="L59" s="82"/>
      <c r="M59" s="2"/>
      <c r="N59" s="2"/>
    </row>
    <row r="60" spans="2:14" x14ac:dyDescent="0.15">
      <c r="B60" s="2"/>
      <c r="C60" s="2"/>
      <c r="D60" s="2"/>
      <c r="E60" s="2"/>
      <c r="F60" s="2"/>
      <c r="G60" s="2"/>
      <c r="H60" s="2"/>
      <c r="I60" s="2"/>
      <c r="J60" s="2"/>
      <c r="K60" s="2"/>
      <c r="L60" s="82"/>
      <c r="M60" s="2"/>
      <c r="N60" s="2"/>
    </row>
    <row r="61" spans="2:14" x14ac:dyDescent="0.15">
      <c r="B61" s="2"/>
      <c r="C61" s="2"/>
      <c r="D61" s="2"/>
      <c r="E61" s="2"/>
      <c r="F61" s="2"/>
      <c r="G61" s="2"/>
      <c r="H61" s="2"/>
      <c r="I61" s="2"/>
      <c r="J61" s="2"/>
      <c r="K61" s="2"/>
      <c r="L61" s="82"/>
      <c r="M61" s="2"/>
      <c r="N61" s="2"/>
    </row>
    <row r="62" spans="2:14" x14ac:dyDescent="0.15">
      <c r="B62" s="2"/>
      <c r="C62" s="2"/>
      <c r="D62" s="2"/>
      <c r="E62" s="2"/>
      <c r="F62" s="2"/>
      <c r="G62" s="2"/>
      <c r="H62" s="2"/>
      <c r="I62" s="2"/>
      <c r="J62" s="2"/>
      <c r="K62" s="2"/>
      <c r="L62" s="82"/>
      <c r="M62" s="2"/>
      <c r="N62" s="2"/>
    </row>
    <row r="63" spans="2:14" x14ac:dyDescent="0.15">
      <c r="B63" s="2"/>
      <c r="C63" s="2"/>
      <c r="D63" s="2"/>
      <c r="E63" s="2"/>
      <c r="F63" s="2"/>
      <c r="G63" s="2"/>
      <c r="H63" s="2"/>
      <c r="I63" s="2"/>
      <c r="J63" s="2"/>
      <c r="K63" s="2"/>
      <c r="L63" s="82"/>
      <c r="M63" s="2"/>
      <c r="N63" s="2"/>
    </row>
    <row r="64" spans="2:14" x14ac:dyDescent="0.15">
      <c r="B64" s="2"/>
      <c r="C64" s="2"/>
      <c r="D64" s="2"/>
      <c r="E64" s="2"/>
      <c r="F64" s="2"/>
      <c r="G64" s="2"/>
      <c r="H64" s="2"/>
      <c r="I64" s="2"/>
      <c r="J64" s="2"/>
      <c r="K64" s="2"/>
      <c r="L64" s="82"/>
      <c r="M64" s="2"/>
      <c r="N64" s="2"/>
    </row>
    <row r="65" spans="2:14" x14ac:dyDescent="0.15">
      <c r="B65" s="2"/>
      <c r="C65" s="2"/>
      <c r="D65" s="2"/>
      <c r="E65" s="2"/>
      <c r="F65" s="2"/>
      <c r="G65" s="2"/>
      <c r="H65" s="2"/>
      <c r="I65" s="2"/>
      <c r="J65" s="2"/>
      <c r="K65" s="2"/>
      <c r="L65" s="82"/>
      <c r="M65" s="2"/>
      <c r="N65" s="2"/>
    </row>
    <row r="66" spans="2:14" x14ac:dyDescent="0.15">
      <c r="B66" s="2"/>
      <c r="C66" s="2"/>
      <c r="D66" s="2"/>
      <c r="E66" s="2"/>
      <c r="F66" s="2"/>
      <c r="G66" s="2"/>
      <c r="H66" s="2"/>
      <c r="I66" s="2"/>
      <c r="J66" s="2"/>
      <c r="K66" s="2"/>
      <c r="L66" s="82"/>
      <c r="M66" s="2"/>
      <c r="N66" s="2"/>
    </row>
    <row r="67" spans="2:14" x14ac:dyDescent="0.15">
      <c r="B67" s="2"/>
      <c r="C67" s="2"/>
      <c r="D67" s="2"/>
      <c r="E67" s="2"/>
      <c r="F67" s="2"/>
      <c r="G67" s="2"/>
      <c r="H67" s="2"/>
      <c r="I67" s="2"/>
      <c r="J67" s="2"/>
      <c r="K67" s="2"/>
      <c r="L67" s="82"/>
      <c r="M67" s="2"/>
      <c r="N67" s="2"/>
    </row>
    <row r="68" spans="2:14" x14ac:dyDescent="0.15">
      <c r="B68" s="2"/>
      <c r="C68" s="2"/>
      <c r="D68" s="2"/>
      <c r="E68" s="2"/>
      <c r="F68" s="2"/>
      <c r="G68" s="2"/>
      <c r="H68" s="2"/>
      <c r="I68" s="2"/>
      <c r="J68" s="2"/>
      <c r="K68" s="2"/>
      <c r="L68" s="82"/>
      <c r="M68" s="2"/>
      <c r="N68" s="2"/>
    </row>
    <row r="69" spans="2:14" x14ac:dyDescent="0.15">
      <c r="B69" s="2"/>
      <c r="C69" s="2"/>
      <c r="D69" s="2"/>
      <c r="E69" s="2"/>
      <c r="F69" s="2"/>
      <c r="G69" s="2"/>
      <c r="H69" s="2"/>
      <c r="I69" s="2"/>
      <c r="J69" s="2"/>
      <c r="K69" s="2"/>
      <c r="L69" s="82"/>
      <c r="M69" s="2"/>
      <c r="N69" s="2"/>
    </row>
    <row r="70" spans="2:14" x14ac:dyDescent="0.15">
      <c r="B70" s="2"/>
      <c r="C70" s="2"/>
      <c r="D70" s="2"/>
      <c r="E70" s="2"/>
      <c r="F70" s="2"/>
      <c r="G70" s="2"/>
      <c r="H70" s="2"/>
      <c r="I70" s="2"/>
      <c r="J70" s="2"/>
      <c r="K70" s="2"/>
      <c r="L70" s="82"/>
      <c r="M70" s="2"/>
      <c r="N70" s="2"/>
    </row>
    <row r="71" spans="2:14" x14ac:dyDescent="0.15">
      <c r="B71" s="2"/>
      <c r="C71" s="2"/>
      <c r="D71" s="2"/>
      <c r="E71" s="2"/>
      <c r="F71" s="2"/>
      <c r="G71" s="2"/>
      <c r="H71" s="2"/>
      <c r="I71" s="2"/>
      <c r="J71" s="2"/>
      <c r="K71" s="2"/>
      <c r="L71" s="82"/>
      <c r="M71" s="2"/>
      <c r="N71" s="2"/>
    </row>
    <row r="72" spans="2:14" x14ac:dyDescent="0.15">
      <c r="B72" s="2"/>
      <c r="C72" s="2"/>
      <c r="D72" s="2"/>
      <c r="E72" s="2"/>
      <c r="F72" s="2"/>
      <c r="G72" s="2"/>
      <c r="H72" s="2"/>
      <c r="I72" s="2"/>
      <c r="J72" s="2"/>
      <c r="K72" s="2"/>
      <c r="L72" s="82"/>
      <c r="M72" s="2"/>
      <c r="N72" s="2"/>
    </row>
    <row r="73" spans="2:14" x14ac:dyDescent="0.15">
      <c r="B73" s="2"/>
      <c r="C73" s="2"/>
      <c r="D73" s="2"/>
      <c r="E73" s="2"/>
      <c r="F73" s="2"/>
      <c r="G73" s="2"/>
      <c r="H73" s="2"/>
      <c r="I73" s="2"/>
      <c r="J73" s="2"/>
      <c r="K73" s="2"/>
      <c r="L73" s="82"/>
      <c r="M73" s="2"/>
      <c r="N73" s="2"/>
    </row>
    <row r="74" spans="2:14" x14ac:dyDescent="0.15">
      <c r="B74" s="2"/>
      <c r="C74" s="2"/>
      <c r="D74" s="2"/>
      <c r="E74" s="2"/>
      <c r="F74" s="2"/>
      <c r="G74" s="2"/>
      <c r="H74" s="2"/>
      <c r="I74" s="2"/>
      <c r="J74" s="2"/>
      <c r="K74" s="2"/>
      <c r="L74" s="82"/>
      <c r="M74" s="2"/>
      <c r="N74" s="2"/>
    </row>
    <row r="75" spans="2:14" x14ac:dyDescent="0.15">
      <c r="B75" s="2"/>
      <c r="C75" s="2"/>
      <c r="D75" s="2"/>
      <c r="E75" s="2"/>
      <c r="F75" s="2"/>
      <c r="G75" s="2"/>
      <c r="H75" s="2"/>
      <c r="I75" s="2"/>
      <c r="J75" s="2"/>
      <c r="K75" s="2"/>
      <c r="L75" s="82"/>
      <c r="M75" s="2"/>
      <c r="N75" s="2"/>
    </row>
    <row r="76" spans="2:14" x14ac:dyDescent="0.15">
      <c r="B76" s="2"/>
      <c r="C76" s="2"/>
      <c r="D76" s="2"/>
      <c r="E76" s="2"/>
      <c r="F76" s="2"/>
      <c r="G76" s="2"/>
      <c r="H76" s="2"/>
      <c r="I76" s="2"/>
      <c r="J76" s="2"/>
      <c r="K76" s="2"/>
      <c r="L76" s="82"/>
      <c r="M76" s="2"/>
      <c r="N76" s="2"/>
    </row>
    <row r="77" spans="2:14" x14ac:dyDescent="0.15">
      <c r="B77" s="2"/>
      <c r="C77" s="2"/>
      <c r="D77" s="2"/>
      <c r="E77" s="2"/>
      <c r="F77" s="2"/>
      <c r="G77" s="2"/>
      <c r="H77" s="2"/>
      <c r="I77" s="2"/>
      <c r="J77" s="2"/>
      <c r="K77" s="2"/>
      <c r="L77" s="82"/>
      <c r="M77" s="2"/>
      <c r="N77" s="2"/>
    </row>
    <row r="78" spans="2:14" x14ac:dyDescent="0.15">
      <c r="B78" s="2"/>
      <c r="C78" s="2"/>
      <c r="D78" s="2"/>
      <c r="E78" s="2"/>
      <c r="F78" s="2"/>
      <c r="G78" s="2"/>
      <c r="H78" s="2"/>
      <c r="I78" s="2"/>
      <c r="J78" s="2"/>
      <c r="K78" s="2"/>
      <c r="L78" s="82"/>
      <c r="M78" s="2"/>
      <c r="N78" s="2"/>
    </row>
    <row r="79" spans="2:14" x14ac:dyDescent="0.15">
      <c r="B79" s="2"/>
      <c r="C79" s="2"/>
      <c r="D79" s="2"/>
      <c r="E79" s="2"/>
      <c r="F79" s="2"/>
      <c r="G79" s="2"/>
      <c r="H79" s="2"/>
      <c r="I79" s="2"/>
      <c r="J79" s="2"/>
      <c r="K79" s="2"/>
      <c r="L79" s="82"/>
      <c r="M79" s="2"/>
      <c r="N79" s="2"/>
    </row>
    <row r="80" spans="2:14" x14ac:dyDescent="0.15">
      <c r="B80" s="2"/>
      <c r="C80" s="2"/>
      <c r="D80" s="2"/>
      <c r="E80" s="2"/>
      <c r="F80" s="2"/>
      <c r="G80" s="2"/>
      <c r="H80" s="2"/>
      <c r="I80" s="2"/>
      <c r="J80" s="2"/>
      <c r="K80" s="2"/>
      <c r="L80" s="82"/>
      <c r="M80" s="2"/>
      <c r="N80" s="2"/>
    </row>
    <row r="81" spans="2:14" x14ac:dyDescent="0.15">
      <c r="B81" s="2"/>
      <c r="C81" s="2"/>
      <c r="D81" s="2"/>
      <c r="E81" s="2"/>
      <c r="F81" s="2"/>
      <c r="G81" s="2"/>
      <c r="H81" s="2"/>
      <c r="I81" s="2"/>
      <c r="J81" s="2"/>
      <c r="K81" s="2"/>
      <c r="L81" s="82"/>
      <c r="M81" s="2"/>
      <c r="N81" s="2"/>
    </row>
    <row r="82" spans="2:14" x14ac:dyDescent="0.15">
      <c r="B82" s="2"/>
      <c r="C82" s="2"/>
      <c r="D82" s="2"/>
      <c r="E82" s="2"/>
      <c r="F82" s="2"/>
      <c r="G82" s="2"/>
      <c r="H82" s="2"/>
      <c r="I82" s="2"/>
      <c r="J82" s="2"/>
      <c r="K82" s="2"/>
      <c r="L82" s="82"/>
      <c r="M82" s="2"/>
      <c r="N82" s="2"/>
    </row>
    <row r="83" spans="2:14" x14ac:dyDescent="0.15">
      <c r="B83" s="2"/>
      <c r="C83" s="2"/>
      <c r="D83" s="2"/>
      <c r="E83" s="2"/>
      <c r="F83" s="2"/>
      <c r="G83" s="2"/>
      <c r="H83" s="2"/>
      <c r="I83" s="2"/>
      <c r="J83" s="2"/>
      <c r="K83" s="2"/>
      <c r="L83" s="82"/>
      <c r="M83" s="2"/>
      <c r="N83" s="2"/>
    </row>
    <row r="84" spans="2:14" x14ac:dyDescent="0.15">
      <c r="B84" s="2"/>
      <c r="C84" s="2"/>
      <c r="D84" s="2"/>
      <c r="E84" s="2"/>
      <c r="F84" s="2"/>
      <c r="G84" s="2"/>
      <c r="H84" s="2"/>
      <c r="I84" s="2"/>
      <c r="J84" s="2"/>
      <c r="K84" s="2"/>
      <c r="L84" s="82"/>
      <c r="M84" s="2"/>
      <c r="N84" s="2"/>
    </row>
    <row r="85" spans="2:14" x14ac:dyDescent="0.15">
      <c r="B85" s="2"/>
      <c r="C85" s="2"/>
      <c r="D85" s="2"/>
      <c r="E85" s="2"/>
      <c r="F85" s="2"/>
      <c r="G85" s="2"/>
      <c r="H85" s="2"/>
      <c r="I85" s="2"/>
      <c r="J85" s="2"/>
      <c r="K85" s="2"/>
      <c r="L85" s="82"/>
      <c r="M85" s="2"/>
      <c r="N85" s="2"/>
    </row>
    <row r="86" spans="2:14" x14ac:dyDescent="0.15">
      <c r="B86" s="2"/>
      <c r="C86" s="2"/>
      <c r="D86" s="2"/>
      <c r="E86" s="2"/>
      <c r="F86" s="2"/>
      <c r="G86" s="2"/>
      <c r="H86" s="2"/>
      <c r="I86" s="2"/>
      <c r="J86" s="2"/>
      <c r="K86" s="2"/>
      <c r="L86" s="82"/>
      <c r="M86" s="2"/>
      <c r="N86" s="2"/>
    </row>
    <row r="87" spans="2:14" x14ac:dyDescent="0.15">
      <c r="B87" s="2"/>
      <c r="C87" s="2"/>
      <c r="D87" s="2"/>
      <c r="E87" s="2"/>
      <c r="F87" s="2"/>
      <c r="G87" s="2"/>
      <c r="H87" s="2"/>
      <c r="I87" s="2"/>
      <c r="J87" s="2"/>
      <c r="K87" s="2"/>
      <c r="L87" s="82"/>
      <c r="M87" s="2"/>
      <c r="N87" s="2"/>
    </row>
    <row r="88" spans="2:14" x14ac:dyDescent="0.15">
      <c r="B88" s="2"/>
      <c r="C88" s="2"/>
      <c r="D88" s="2"/>
      <c r="E88" s="2"/>
      <c r="F88" s="2"/>
      <c r="G88" s="2"/>
      <c r="H88" s="2"/>
      <c r="I88" s="2"/>
      <c r="J88" s="2"/>
      <c r="K88" s="2"/>
      <c r="L88" s="82"/>
      <c r="M88" s="2"/>
      <c r="N88" s="2"/>
    </row>
    <row r="89" spans="2:14" x14ac:dyDescent="0.15">
      <c r="B89" s="2"/>
      <c r="C89" s="2"/>
      <c r="D89" s="2"/>
      <c r="E89" s="2"/>
      <c r="F89" s="2"/>
      <c r="G89" s="2"/>
      <c r="H89" s="2"/>
      <c r="I89" s="2"/>
      <c r="J89" s="2"/>
      <c r="K89" s="2"/>
      <c r="L89" s="82"/>
      <c r="M89" s="2"/>
      <c r="N89" s="2"/>
    </row>
    <row r="90" spans="2:14" x14ac:dyDescent="0.15">
      <c r="B90" s="2"/>
      <c r="C90" s="2"/>
      <c r="D90" s="2"/>
      <c r="E90" s="2"/>
      <c r="F90" s="2"/>
      <c r="G90" s="2"/>
      <c r="H90" s="2"/>
      <c r="I90" s="2"/>
      <c r="J90" s="2"/>
      <c r="K90" s="2"/>
      <c r="L90" s="82"/>
      <c r="M90" s="2"/>
      <c r="N90" s="2"/>
    </row>
    <row r="91" spans="2:14" x14ac:dyDescent="0.15">
      <c r="B91" s="2"/>
      <c r="C91" s="2"/>
      <c r="D91" s="2"/>
      <c r="E91" s="2"/>
      <c r="F91" s="2"/>
      <c r="G91" s="2"/>
      <c r="H91" s="2"/>
      <c r="I91" s="2"/>
      <c r="J91" s="2"/>
      <c r="K91" s="2"/>
      <c r="L91" s="82"/>
      <c r="M91" s="2"/>
      <c r="N91" s="2"/>
    </row>
    <row r="92" spans="2:14" x14ac:dyDescent="0.15">
      <c r="B92" s="2"/>
      <c r="C92" s="2"/>
      <c r="D92" s="2"/>
      <c r="E92" s="2"/>
      <c r="F92" s="2"/>
      <c r="G92" s="2"/>
      <c r="H92" s="2"/>
      <c r="I92" s="2"/>
      <c r="J92" s="2"/>
      <c r="K92" s="2"/>
      <c r="L92" s="82"/>
      <c r="M92" s="2"/>
      <c r="N92" s="2"/>
    </row>
    <row r="93" spans="2:14" x14ac:dyDescent="0.15">
      <c r="B93" s="2"/>
      <c r="C93" s="2"/>
      <c r="D93" s="2"/>
      <c r="E93" s="2"/>
      <c r="F93" s="2"/>
      <c r="G93" s="2"/>
      <c r="H93" s="2"/>
      <c r="I93" s="2"/>
      <c r="J93" s="2"/>
      <c r="K93" s="2"/>
      <c r="L93" s="82"/>
      <c r="M93" s="2"/>
      <c r="N93" s="2"/>
    </row>
    <row r="94" spans="2:14" x14ac:dyDescent="0.15">
      <c r="B94" s="2"/>
      <c r="C94" s="2"/>
      <c r="D94" s="2"/>
      <c r="E94" s="2"/>
      <c r="F94" s="2"/>
      <c r="G94" s="2"/>
      <c r="H94" s="2"/>
      <c r="I94" s="2"/>
      <c r="J94" s="2"/>
      <c r="K94" s="2"/>
      <c r="L94" s="82"/>
      <c r="M94" s="2"/>
      <c r="N94" s="2"/>
    </row>
    <row r="95" spans="2:14" x14ac:dyDescent="0.15">
      <c r="B95" s="2"/>
      <c r="C95" s="2"/>
      <c r="D95" s="2"/>
      <c r="E95" s="2"/>
      <c r="F95" s="2"/>
      <c r="G95" s="2"/>
      <c r="H95" s="2"/>
      <c r="I95" s="2"/>
      <c r="J95" s="2"/>
      <c r="K95" s="2"/>
      <c r="L95" s="82"/>
      <c r="M95" s="2"/>
      <c r="N95" s="2"/>
    </row>
    <row r="96" spans="2:14" x14ac:dyDescent="0.15">
      <c r="B96" s="2"/>
      <c r="C96" s="2"/>
      <c r="D96" s="2"/>
      <c r="E96" s="2"/>
      <c r="F96" s="2"/>
      <c r="G96" s="2"/>
      <c r="H96" s="2"/>
      <c r="I96" s="2"/>
      <c r="J96" s="2"/>
      <c r="K96" s="2"/>
      <c r="L96" s="82"/>
      <c r="M96" s="2"/>
      <c r="N96" s="2"/>
    </row>
    <row r="97" spans="2:14" x14ac:dyDescent="0.15">
      <c r="B97" s="2"/>
      <c r="C97" s="2"/>
      <c r="D97" s="2"/>
      <c r="E97" s="2"/>
      <c r="F97" s="2"/>
      <c r="G97" s="2"/>
      <c r="H97" s="2"/>
      <c r="I97" s="2"/>
      <c r="J97" s="2"/>
      <c r="K97" s="2"/>
      <c r="L97" s="82"/>
      <c r="M97" s="2"/>
      <c r="N97" s="2"/>
    </row>
    <row r="98" spans="2:14" x14ac:dyDescent="0.15">
      <c r="B98" s="2"/>
      <c r="C98" s="2"/>
      <c r="D98" s="2"/>
      <c r="E98" s="2"/>
      <c r="F98" s="2"/>
      <c r="G98" s="2"/>
      <c r="H98" s="2"/>
      <c r="I98" s="2"/>
      <c r="J98" s="2"/>
      <c r="K98" s="2"/>
      <c r="L98" s="82"/>
      <c r="M98" s="2"/>
      <c r="N98" s="2"/>
    </row>
    <row r="99" spans="2:14" x14ac:dyDescent="0.15">
      <c r="B99" s="2"/>
      <c r="C99" s="2"/>
      <c r="D99" s="2"/>
      <c r="E99" s="2"/>
      <c r="F99" s="2"/>
      <c r="G99" s="2"/>
      <c r="H99" s="2"/>
      <c r="I99" s="2"/>
      <c r="J99" s="2"/>
      <c r="K99" s="2"/>
      <c r="L99" s="82"/>
      <c r="M99" s="2"/>
      <c r="N99" s="2"/>
    </row>
    <row r="100" spans="2:14" x14ac:dyDescent="0.15">
      <c r="B100" s="2"/>
      <c r="C100" s="2"/>
      <c r="D100" s="2"/>
      <c r="E100" s="2"/>
      <c r="F100" s="2"/>
      <c r="G100" s="2"/>
      <c r="H100" s="2"/>
      <c r="I100" s="2"/>
      <c r="J100" s="2"/>
      <c r="K100" s="2"/>
      <c r="L100" s="82"/>
      <c r="M100" s="2"/>
      <c r="N100" s="2"/>
    </row>
    <row r="101" spans="2:14" x14ac:dyDescent="0.15">
      <c r="B101" s="2"/>
      <c r="C101" s="2"/>
      <c r="D101" s="2"/>
      <c r="E101" s="2"/>
      <c r="F101" s="2"/>
      <c r="G101" s="2"/>
      <c r="H101" s="2"/>
      <c r="I101" s="2"/>
      <c r="J101" s="2"/>
      <c r="K101" s="2"/>
      <c r="L101" s="82"/>
      <c r="M101" s="2"/>
      <c r="N101" s="2"/>
    </row>
    <row r="102" spans="2:14" x14ac:dyDescent="0.15">
      <c r="B102" s="2"/>
      <c r="C102" s="2"/>
      <c r="D102" s="2"/>
      <c r="E102" s="2"/>
      <c r="F102" s="2"/>
      <c r="G102" s="2"/>
      <c r="H102" s="2"/>
      <c r="I102" s="2"/>
      <c r="J102" s="2"/>
      <c r="K102" s="2"/>
      <c r="L102" s="82"/>
      <c r="M102" s="2"/>
      <c r="N102" s="2"/>
    </row>
    <row r="103" spans="2:14" x14ac:dyDescent="0.15">
      <c r="B103" s="2"/>
      <c r="C103" s="2"/>
      <c r="D103" s="2"/>
      <c r="E103" s="2"/>
      <c r="F103" s="2"/>
      <c r="G103" s="2"/>
      <c r="H103" s="2"/>
      <c r="I103" s="2"/>
      <c r="J103" s="2"/>
      <c r="K103" s="2"/>
      <c r="L103" s="82"/>
      <c r="M103" s="2"/>
      <c r="N103" s="2"/>
    </row>
    <row r="104" spans="2:14" x14ac:dyDescent="0.15">
      <c r="B104" s="2"/>
      <c r="C104" s="2"/>
      <c r="D104" s="2"/>
      <c r="E104" s="2"/>
      <c r="F104" s="2"/>
      <c r="G104" s="2"/>
      <c r="H104" s="2"/>
      <c r="I104" s="2"/>
      <c r="J104" s="2"/>
      <c r="K104" s="2"/>
      <c r="L104" s="82"/>
      <c r="M104" s="2"/>
      <c r="N104" s="2"/>
    </row>
    <row r="105" spans="2:14" x14ac:dyDescent="0.15">
      <c r="B105" s="2"/>
      <c r="C105" s="2"/>
      <c r="D105" s="2"/>
      <c r="E105" s="2"/>
      <c r="F105" s="2"/>
      <c r="G105" s="2"/>
      <c r="H105" s="2"/>
      <c r="I105" s="2"/>
      <c r="J105" s="2"/>
      <c r="K105" s="2"/>
      <c r="L105" s="82"/>
      <c r="M105" s="2"/>
      <c r="N105" s="2"/>
    </row>
    <row r="106" spans="2:14" x14ac:dyDescent="0.15">
      <c r="B106" s="2"/>
      <c r="C106" s="2"/>
      <c r="D106" s="2"/>
      <c r="E106" s="2"/>
      <c r="F106" s="2"/>
      <c r="G106" s="2"/>
      <c r="H106" s="2"/>
      <c r="I106" s="2"/>
      <c r="J106" s="2"/>
      <c r="K106" s="2"/>
      <c r="L106" s="82"/>
      <c r="M106" s="2"/>
      <c r="N106" s="2"/>
    </row>
    <row r="107" spans="2:14" x14ac:dyDescent="0.15">
      <c r="B107" s="2"/>
      <c r="C107" s="2"/>
      <c r="D107" s="2"/>
      <c r="E107" s="2"/>
      <c r="F107" s="2"/>
      <c r="G107" s="2"/>
      <c r="H107" s="2"/>
      <c r="I107" s="2"/>
      <c r="J107" s="2"/>
      <c r="K107" s="2"/>
      <c r="L107" s="82"/>
      <c r="M107" s="2"/>
      <c r="N107" s="2"/>
    </row>
    <row r="108" spans="2:14" x14ac:dyDescent="0.15">
      <c r="B108" s="2"/>
      <c r="C108" s="2"/>
      <c r="D108" s="2"/>
      <c r="E108" s="2"/>
      <c r="F108" s="2"/>
      <c r="G108" s="2"/>
      <c r="H108" s="2"/>
      <c r="I108" s="2"/>
      <c r="J108" s="2"/>
      <c r="K108" s="2"/>
      <c r="L108" s="82"/>
      <c r="M108" s="2"/>
      <c r="N108" s="2"/>
    </row>
    <row r="109" spans="2:14" x14ac:dyDescent="0.15">
      <c r="B109" s="2"/>
      <c r="C109" s="2"/>
      <c r="D109" s="2"/>
      <c r="E109" s="2"/>
      <c r="F109" s="2"/>
      <c r="G109" s="2"/>
      <c r="H109" s="2"/>
      <c r="I109" s="2"/>
      <c r="J109" s="2"/>
      <c r="K109" s="2"/>
      <c r="L109" s="82"/>
      <c r="M109" s="2"/>
      <c r="N109" s="2"/>
    </row>
    <row r="110" spans="2:14" x14ac:dyDescent="0.15">
      <c r="B110" s="2"/>
      <c r="C110" s="2"/>
      <c r="D110" s="2"/>
      <c r="E110" s="2"/>
      <c r="F110" s="2"/>
      <c r="G110" s="2"/>
      <c r="H110" s="2"/>
      <c r="I110" s="2"/>
      <c r="J110" s="2"/>
      <c r="K110" s="2"/>
      <c r="L110" s="82"/>
      <c r="M110" s="2"/>
      <c r="N110" s="2"/>
    </row>
    <row r="111" spans="2:14" x14ac:dyDescent="0.15">
      <c r="B111" s="2"/>
      <c r="C111" s="2"/>
      <c r="D111" s="2"/>
      <c r="E111" s="2"/>
      <c r="F111" s="2"/>
      <c r="G111" s="2"/>
      <c r="H111" s="2"/>
      <c r="I111" s="2"/>
      <c r="J111" s="2"/>
      <c r="K111" s="2"/>
      <c r="L111" s="82"/>
      <c r="M111" s="2"/>
      <c r="N111" s="2"/>
    </row>
    <row r="112" spans="2:14" x14ac:dyDescent="0.15">
      <c r="B112" s="2"/>
      <c r="C112" s="2"/>
      <c r="D112" s="2"/>
      <c r="E112" s="2"/>
      <c r="F112" s="2"/>
      <c r="G112" s="2"/>
      <c r="H112" s="2"/>
      <c r="I112" s="2"/>
      <c r="J112" s="2"/>
      <c r="K112" s="2"/>
      <c r="L112" s="82"/>
      <c r="M112" s="2"/>
      <c r="N112" s="2"/>
    </row>
    <row r="113" spans="2:14" x14ac:dyDescent="0.15">
      <c r="B113" s="2"/>
      <c r="C113" s="2"/>
      <c r="D113" s="2"/>
      <c r="E113" s="2"/>
      <c r="F113" s="2"/>
      <c r="G113" s="2"/>
      <c r="H113" s="2"/>
      <c r="I113" s="2"/>
      <c r="J113" s="2"/>
      <c r="K113" s="2"/>
      <c r="L113" s="82"/>
      <c r="M113" s="2"/>
      <c r="N113" s="2"/>
    </row>
    <row r="114" spans="2:14" x14ac:dyDescent="0.15">
      <c r="B114" s="2"/>
      <c r="C114" s="2"/>
      <c r="D114" s="2"/>
      <c r="E114" s="2"/>
      <c r="F114" s="2"/>
      <c r="G114" s="2"/>
      <c r="H114" s="2"/>
      <c r="I114" s="2"/>
      <c r="J114" s="2"/>
      <c r="K114" s="2"/>
      <c r="L114" s="82"/>
      <c r="M114" s="2"/>
      <c r="N114" s="2"/>
    </row>
    <row r="115" spans="2:14" x14ac:dyDescent="0.15">
      <c r="B115" s="2"/>
      <c r="C115" s="2"/>
      <c r="D115" s="2"/>
      <c r="E115" s="2"/>
      <c r="F115" s="2"/>
      <c r="G115" s="2"/>
      <c r="H115" s="2"/>
      <c r="I115" s="2"/>
      <c r="J115" s="2"/>
      <c r="K115" s="2"/>
      <c r="L115" s="82"/>
      <c r="M115" s="2"/>
      <c r="N115" s="2"/>
    </row>
    <row r="116" spans="2:14" x14ac:dyDescent="0.15">
      <c r="B116" s="2"/>
      <c r="C116" s="2"/>
      <c r="D116" s="2"/>
      <c r="E116" s="2"/>
      <c r="F116" s="2"/>
      <c r="G116" s="2"/>
      <c r="H116" s="2"/>
      <c r="I116" s="2"/>
      <c r="J116" s="2"/>
      <c r="K116" s="2"/>
      <c r="L116" s="82"/>
      <c r="M116" s="2"/>
      <c r="N116" s="2"/>
    </row>
    <row r="117" spans="2:14" x14ac:dyDescent="0.15">
      <c r="B117" s="2"/>
      <c r="C117" s="2"/>
      <c r="D117" s="2"/>
      <c r="E117" s="2"/>
      <c r="F117" s="2"/>
      <c r="G117" s="2"/>
      <c r="H117" s="2"/>
      <c r="I117" s="2"/>
      <c r="J117" s="2"/>
      <c r="K117" s="2"/>
      <c r="L117" s="82"/>
      <c r="M117" s="2"/>
      <c r="N117" s="2"/>
    </row>
    <row r="118" spans="2:14" x14ac:dyDescent="0.15">
      <c r="B118" s="2"/>
      <c r="C118" s="2"/>
      <c r="D118" s="2"/>
      <c r="E118" s="2"/>
      <c r="F118" s="2"/>
      <c r="G118" s="2"/>
      <c r="H118" s="2"/>
      <c r="I118" s="2"/>
      <c r="J118" s="2"/>
      <c r="K118" s="2"/>
      <c r="L118" s="82"/>
      <c r="M118" s="2"/>
      <c r="N118" s="2"/>
    </row>
    <row r="119" spans="2:14" x14ac:dyDescent="0.15">
      <c r="B119" s="2"/>
      <c r="C119" s="2"/>
      <c r="D119" s="2"/>
      <c r="E119" s="2"/>
      <c r="F119" s="2"/>
      <c r="G119" s="2"/>
      <c r="H119" s="2"/>
      <c r="I119" s="2"/>
      <c r="J119" s="2"/>
      <c r="K119" s="2"/>
      <c r="L119" s="82"/>
      <c r="M119" s="2"/>
      <c r="N119" s="2"/>
    </row>
    <row r="120" spans="2:14" x14ac:dyDescent="0.15">
      <c r="B120" s="2"/>
      <c r="C120" s="2"/>
      <c r="D120" s="2"/>
      <c r="E120" s="2"/>
      <c r="F120" s="2"/>
      <c r="G120" s="2"/>
      <c r="H120" s="2"/>
      <c r="I120" s="2"/>
      <c r="J120" s="2"/>
      <c r="K120" s="2"/>
      <c r="L120" s="82"/>
      <c r="M120" s="2"/>
      <c r="N120" s="2"/>
    </row>
    <row r="121" spans="2:14" x14ac:dyDescent="0.15">
      <c r="B121" s="2"/>
      <c r="C121" s="2"/>
      <c r="D121" s="2"/>
      <c r="E121" s="2"/>
      <c r="F121" s="2"/>
      <c r="G121" s="2"/>
      <c r="H121" s="2"/>
      <c r="I121" s="2"/>
      <c r="J121" s="2"/>
      <c r="K121" s="2"/>
      <c r="L121" s="82"/>
      <c r="M121" s="2"/>
      <c r="N121" s="2"/>
    </row>
    <row r="122" spans="2:14" x14ac:dyDescent="0.15">
      <c r="B122" s="2"/>
      <c r="C122" s="2"/>
      <c r="D122" s="2"/>
      <c r="E122" s="2"/>
      <c r="F122" s="2"/>
      <c r="G122" s="2"/>
      <c r="H122" s="2"/>
      <c r="I122" s="2"/>
      <c r="J122" s="2"/>
      <c r="K122" s="2"/>
      <c r="L122" s="82"/>
      <c r="M122" s="2"/>
      <c r="N122" s="2"/>
    </row>
    <row r="123" spans="2:14" x14ac:dyDescent="0.15">
      <c r="B123" s="2"/>
      <c r="C123" s="2"/>
      <c r="D123" s="2"/>
      <c r="E123" s="2"/>
      <c r="F123" s="2"/>
      <c r="G123" s="2"/>
      <c r="H123" s="2"/>
      <c r="I123" s="2"/>
      <c r="J123" s="2"/>
      <c r="K123" s="2"/>
      <c r="L123" s="82"/>
      <c r="M123" s="2"/>
      <c r="N123" s="2"/>
    </row>
    <row r="124" spans="2:14" x14ac:dyDescent="0.15">
      <c r="B124" s="2"/>
      <c r="C124" s="2"/>
      <c r="D124" s="2"/>
      <c r="E124" s="2"/>
      <c r="F124" s="2"/>
      <c r="G124" s="2"/>
      <c r="H124" s="2"/>
      <c r="I124" s="2"/>
      <c r="J124" s="2"/>
      <c r="K124" s="2"/>
      <c r="L124" s="82"/>
      <c r="M124" s="2"/>
      <c r="N124" s="2"/>
    </row>
    <row r="125" spans="2:14" x14ac:dyDescent="0.15">
      <c r="B125" s="2"/>
      <c r="C125" s="2"/>
      <c r="D125" s="2"/>
      <c r="E125" s="2"/>
      <c r="F125" s="2"/>
      <c r="G125" s="2"/>
      <c r="H125" s="2"/>
      <c r="I125" s="2"/>
      <c r="J125" s="2"/>
      <c r="K125" s="2"/>
      <c r="L125" s="82"/>
      <c r="M125" s="2"/>
      <c r="N125" s="2"/>
    </row>
    <row r="126" spans="2:14" x14ac:dyDescent="0.15">
      <c r="B126" s="2"/>
      <c r="C126" s="2"/>
      <c r="D126" s="2"/>
      <c r="E126" s="2"/>
      <c r="F126" s="2"/>
      <c r="G126" s="2"/>
      <c r="H126" s="2"/>
      <c r="I126" s="2"/>
      <c r="J126" s="2"/>
      <c r="K126" s="2"/>
      <c r="L126" s="82"/>
      <c r="M126" s="2"/>
      <c r="N126" s="2"/>
    </row>
    <row r="127" spans="2:14" x14ac:dyDescent="0.15">
      <c r="B127" s="2"/>
      <c r="C127" s="2"/>
      <c r="D127" s="2"/>
      <c r="E127" s="2"/>
      <c r="F127" s="2"/>
      <c r="G127" s="2"/>
      <c r="H127" s="2"/>
      <c r="I127" s="2"/>
      <c r="J127" s="2"/>
      <c r="K127" s="2"/>
      <c r="L127" s="82"/>
      <c r="M127" s="2"/>
      <c r="N127" s="2"/>
    </row>
    <row r="128" spans="2:14" x14ac:dyDescent="0.15">
      <c r="B128" s="2"/>
      <c r="C128" s="2"/>
      <c r="D128" s="2"/>
      <c r="E128" s="2"/>
      <c r="F128" s="2"/>
      <c r="G128" s="2"/>
      <c r="H128" s="2"/>
      <c r="I128" s="2"/>
      <c r="J128" s="2"/>
      <c r="K128" s="2"/>
      <c r="L128" s="82"/>
      <c r="M128" s="2"/>
      <c r="N128" s="2"/>
    </row>
    <row r="129" spans="2:14" x14ac:dyDescent="0.15">
      <c r="B129" s="2"/>
      <c r="C129" s="2"/>
      <c r="D129" s="2"/>
      <c r="E129" s="2"/>
      <c r="F129" s="2"/>
      <c r="G129" s="2"/>
      <c r="H129" s="2"/>
      <c r="I129" s="2"/>
      <c r="J129" s="2"/>
      <c r="K129" s="2"/>
      <c r="L129" s="82"/>
      <c r="M129" s="2"/>
      <c r="N129" s="2"/>
    </row>
    <row r="130" spans="2:14" x14ac:dyDescent="0.15">
      <c r="B130" s="2"/>
      <c r="C130" s="2"/>
      <c r="D130" s="2"/>
      <c r="E130" s="2"/>
      <c r="F130" s="2"/>
      <c r="G130" s="2"/>
      <c r="H130" s="2"/>
      <c r="I130" s="2"/>
      <c r="J130" s="2"/>
      <c r="K130" s="2"/>
      <c r="L130" s="82"/>
      <c r="M130" s="2"/>
      <c r="N130" s="2"/>
    </row>
    <row r="131" spans="2:14" x14ac:dyDescent="0.15">
      <c r="B131" s="2"/>
      <c r="C131" s="2"/>
      <c r="D131" s="2"/>
      <c r="E131" s="2"/>
      <c r="F131" s="2"/>
      <c r="G131" s="2"/>
      <c r="H131" s="2"/>
      <c r="I131" s="2"/>
      <c r="J131" s="2"/>
      <c r="K131" s="2"/>
      <c r="L131" s="82"/>
      <c r="M131" s="2"/>
      <c r="N131" s="2"/>
    </row>
    <row r="132" spans="2:14" x14ac:dyDescent="0.15">
      <c r="B132" s="2"/>
      <c r="C132" s="2"/>
      <c r="D132" s="2"/>
      <c r="E132" s="2"/>
      <c r="F132" s="2"/>
      <c r="G132" s="2"/>
      <c r="H132" s="2"/>
      <c r="I132" s="2"/>
      <c r="J132" s="2"/>
      <c r="K132" s="2"/>
      <c r="L132" s="82"/>
      <c r="M132" s="2"/>
      <c r="N132" s="2"/>
    </row>
    <row r="133" spans="2:14" x14ac:dyDescent="0.15">
      <c r="B133" s="2"/>
      <c r="C133" s="2"/>
      <c r="D133" s="2"/>
      <c r="E133" s="2"/>
      <c r="F133" s="2"/>
      <c r="G133" s="2"/>
      <c r="H133" s="2"/>
      <c r="I133" s="2"/>
      <c r="J133" s="2"/>
      <c r="K133" s="2"/>
      <c r="L133" s="82"/>
      <c r="M133" s="2"/>
      <c r="N133" s="2"/>
    </row>
    <row r="134" spans="2:14" x14ac:dyDescent="0.15">
      <c r="B134" s="2"/>
      <c r="C134" s="2"/>
      <c r="D134" s="2"/>
      <c r="E134" s="2"/>
      <c r="F134" s="2"/>
      <c r="G134" s="2"/>
      <c r="H134" s="2"/>
      <c r="I134" s="2"/>
      <c r="J134" s="2"/>
      <c r="K134" s="2"/>
      <c r="L134" s="82"/>
      <c r="M134" s="2"/>
      <c r="N134" s="2"/>
    </row>
    <row r="135" spans="2:14" x14ac:dyDescent="0.15">
      <c r="B135" s="2"/>
      <c r="C135" s="2"/>
      <c r="D135" s="2"/>
      <c r="E135" s="2"/>
      <c r="F135" s="2"/>
      <c r="G135" s="2"/>
      <c r="H135" s="2"/>
      <c r="I135" s="2"/>
      <c r="J135" s="2"/>
      <c r="K135" s="2"/>
      <c r="L135" s="82"/>
      <c r="M135" s="2"/>
      <c r="N135" s="2"/>
    </row>
    <row r="136" spans="2:14" x14ac:dyDescent="0.15">
      <c r="B136" s="2"/>
      <c r="C136" s="2"/>
      <c r="D136" s="2"/>
      <c r="E136" s="2"/>
      <c r="F136" s="2"/>
      <c r="G136" s="2"/>
      <c r="H136" s="2"/>
      <c r="I136" s="2"/>
      <c r="J136" s="2"/>
      <c r="K136" s="2"/>
      <c r="L136" s="82"/>
      <c r="M136" s="2"/>
      <c r="N136" s="2"/>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B51AA-0F8B-4C06-BBAA-C4C816BE41E1}">
  <dimension ref="A2:N135"/>
  <sheetViews>
    <sheetView showGridLines="0" zoomScale="90" zoomScaleNormal="90" workbookViewId="0">
      <pane xSplit="1" ySplit="2" topLeftCell="B3" activePane="bottomRight" state="frozen"/>
      <selection activeCell="K32" sqref="K32"/>
      <selection pane="topRight" activeCell="K32" sqref="K32"/>
      <selection pane="bottomLeft" activeCell="K32" sqref="K32"/>
      <selection pane="bottomRight"/>
    </sheetView>
  </sheetViews>
  <sheetFormatPr baseColWidth="10" defaultColWidth="9" defaultRowHeight="14" x14ac:dyDescent="0.15"/>
  <cols>
    <col min="1" max="1" width="88.75" style="102" bestFit="1" customWidth="1"/>
    <col min="2" max="11" width="12.75" style="102" customWidth="1"/>
    <col min="12" max="12" width="12.75" style="110" customWidth="1"/>
    <col min="13" max="14" width="12.75" style="102" customWidth="1"/>
    <col min="15" max="16384" width="9" style="102"/>
  </cols>
  <sheetData>
    <row r="2" spans="1:14" x14ac:dyDescent="0.15">
      <c r="B2" s="125" t="s">
        <v>737</v>
      </c>
      <c r="C2" s="125" t="s">
        <v>736</v>
      </c>
      <c r="D2" s="125" t="s">
        <v>735</v>
      </c>
      <c r="E2" s="125" t="s">
        <v>734</v>
      </c>
      <c r="F2" s="125" t="s">
        <v>733</v>
      </c>
      <c r="G2" s="125" t="s">
        <v>732</v>
      </c>
      <c r="H2" s="125" t="s">
        <v>731</v>
      </c>
      <c r="I2" s="125" t="s">
        <v>730</v>
      </c>
      <c r="J2" s="125" t="s">
        <v>729</v>
      </c>
      <c r="K2" s="125" t="s">
        <v>728</v>
      </c>
      <c r="L2" s="111"/>
      <c r="M2" s="125" t="s">
        <v>775</v>
      </c>
      <c r="N2" s="125" t="s">
        <v>776</v>
      </c>
    </row>
    <row r="3" spans="1:14" x14ac:dyDescent="0.15">
      <c r="B3" s="2"/>
      <c r="C3" s="2"/>
      <c r="D3" s="2"/>
      <c r="E3" s="2"/>
      <c r="F3" s="2"/>
      <c r="G3" s="2"/>
      <c r="H3" s="2"/>
      <c r="I3" s="2"/>
      <c r="J3" s="2"/>
      <c r="K3" s="2"/>
      <c r="L3" s="82"/>
      <c r="M3" s="2"/>
      <c r="N3" s="2"/>
    </row>
    <row r="4" spans="1:14" x14ac:dyDescent="0.15">
      <c r="A4" s="102" t="s">
        <v>827</v>
      </c>
      <c r="B4" s="87">
        <f>'Income Statement'!B4</f>
        <v>53121</v>
      </c>
      <c r="C4" s="87">
        <f>'Income Statement'!C4</f>
        <v>55302</v>
      </c>
      <c r="D4" s="87">
        <f>'Income Statement'!D4</f>
        <v>59490</v>
      </c>
      <c r="E4" s="87">
        <f>'Income Statement'!E4</f>
        <v>62915</v>
      </c>
      <c r="F4" s="87">
        <f>'Income Statement'!F4</f>
        <v>64878</v>
      </c>
      <c r="G4" s="87">
        <f>'Income Statement'!G4</f>
        <v>68153</v>
      </c>
      <c r="H4" s="87">
        <f>'Income Statement'!H4</f>
        <v>71658</v>
      </c>
      <c r="I4" s="87">
        <f>'Income Statement'!I4</f>
        <v>74200</v>
      </c>
      <c r="J4" s="87">
        <f>'Income Statement'!J4</f>
        <v>75343</v>
      </c>
      <c r="K4" s="87">
        <v>78929</v>
      </c>
      <c r="L4" s="83"/>
      <c r="M4" s="87">
        <f>B4+C4+D4+E4</f>
        <v>230828</v>
      </c>
      <c r="N4" s="87">
        <f>F4+G4+H4+I4</f>
        <v>278889</v>
      </c>
    </row>
    <row r="5" spans="1:14" x14ac:dyDescent="0.15">
      <c r="A5" s="106" t="s">
        <v>830</v>
      </c>
      <c r="B5" s="86">
        <f>'Balance Sheet'!B23</f>
        <v>120044</v>
      </c>
      <c r="C5" s="86">
        <f>'Balance Sheet'!C23</f>
        <v>124738</v>
      </c>
      <c r="D5" s="86">
        <f>'Balance Sheet'!D23</f>
        <v>132167</v>
      </c>
      <c r="E5" s="86">
        <f>'Balance Sheet'!E23</f>
        <v>143186</v>
      </c>
      <c r="F5" s="86">
        <f>'Balance Sheet'!F23</f>
        <v>147656</v>
      </c>
      <c r="G5" s="86">
        <f>'Balance Sheet'!G23</f>
        <v>151419</v>
      </c>
      <c r="H5" s="86">
        <f>'Balance Sheet'!H23</f>
        <v>155115</v>
      </c>
      <c r="I5" s="86">
        <f>'Balance Sheet'!I23</f>
        <v>164624</v>
      </c>
      <c r="J5" s="86">
        <f>'Balance Sheet'!J23</f>
        <v>174452</v>
      </c>
      <c r="K5" s="86">
        <f>'Balance Sheet'!K23</f>
        <v>176609</v>
      </c>
      <c r="L5" s="84"/>
      <c r="M5" s="86">
        <f>B5+C5+D5+E5</f>
        <v>520135</v>
      </c>
      <c r="N5" s="86">
        <f>F5+G5+H5+I5</f>
        <v>618814</v>
      </c>
    </row>
    <row r="6" spans="1:14" x14ac:dyDescent="0.15">
      <c r="A6" s="106" t="s">
        <v>831</v>
      </c>
      <c r="B6" s="86">
        <v>-114964</v>
      </c>
      <c r="C6" s="86">
        <f t="shared" ref="C6:K6" si="0">-B5</f>
        <v>-120044</v>
      </c>
      <c r="D6" s="86">
        <f t="shared" si="0"/>
        <v>-124738</v>
      </c>
      <c r="E6" s="86">
        <f t="shared" si="0"/>
        <v>-132167</v>
      </c>
      <c r="F6" s="86">
        <f t="shared" si="0"/>
        <v>-143186</v>
      </c>
      <c r="G6" s="86">
        <f t="shared" si="0"/>
        <v>-147656</v>
      </c>
      <c r="H6" s="86">
        <f t="shared" si="0"/>
        <v>-151419</v>
      </c>
      <c r="I6" s="86">
        <f t="shared" si="0"/>
        <v>-155115</v>
      </c>
      <c r="J6" s="86">
        <f t="shared" si="0"/>
        <v>-164624</v>
      </c>
      <c r="K6" s="86">
        <f t="shared" si="0"/>
        <v>-174452</v>
      </c>
      <c r="L6" s="84"/>
      <c r="M6" s="86">
        <f>B6+C6+D6+E6</f>
        <v>-491913</v>
      </c>
      <c r="N6" s="86">
        <f>F6+G6+H6+I6</f>
        <v>-597376</v>
      </c>
    </row>
    <row r="7" spans="1:14" ht="15" thickBot="1" x14ac:dyDescent="0.2">
      <c r="A7" s="102" t="s">
        <v>828</v>
      </c>
      <c r="B7" s="88">
        <f t="shared" ref="B7:K7" si="1">SUM(B4:B6)</f>
        <v>58201</v>
      </c>
      <c r="C7" s="88">
        <f t="shared" si="1"/>
        <v>59996</v>
      </c>
      <c r="D7" s="88">
        <f t="shared" si="1"/>
        <v>66919</v>
      </c>
      <c r="E7" s="88">
        <f t="shared" si="1"/>
        <v>73934</v>
      </c>
      <c r="F7" s="88">
        <f t="shared" si="1"/>
        <v>69348</v>
      </c>
      <c r="G7" s="88">
        <f t="shared" si="1"/>
        <v>71916</v>
      </c>
      <c r="H7" s="88">
        <f t="shared" si="1"/>
        <v>75354</v>
      </c>
      <c r="I7" s="88">
        <f t="shared" si="1"/>
        <v>83709</v>
      </c>
      <c r="J7" s="88">
        <f t="shared" si="1"/>
        <v>85171</v>
      </c>
      <c r="K7" s="88">
        <f t="shared" si="1"/>
        <v>81086</v>
      </c>
      <c r="L7" s="83"/>
      <c r="M7" s="88">
        <f>SUM(M4:M6)</f>
        <v>259050</v>
      </c>
      <c r="N7" s="88">
        <f>SUM(N4:N6)</f>
        <v>300327</v>
      </c>
    </row>
    <row r="8" spans="1:14" ht="15" thickTop="1" x14ac:dyDescent="0.15">
      <c r="A8" s="102" t="s">
        <v>829</v>
      </c>
      <c r="B8" s="86"/>
      <c r="C8" s="86"/>
      <c r="D8" s="86"/>
      <c r="E8" s="86"/>
      <c r="F8" s="117">
        <f t="shared" ref="F8:K8" si="2">F7/B7-1</f>
        <v>0.191525918798646</v>
      </c>
      <c r="G8" s="117">
        <f t="shared" si="2"/>
        <v>0.19867991199413293</v>
      </c>
      <c r="H8" s="117">
        <f t="shared" si="2"/>
        <v>0.12604790866570026</v>
      </c>
      <c r="I8" s="117">
        <f t="shared" si="2"/>
        <v>0.13221251386371624</v>
      </c>
      <c r="J8" s="117">
        <f t="shared" si="2"/>
        <v>0.2281680798292669</v>
      </c>
      <c r="K8" s="117">
        <f t="shared" si="2"/>
        <v>0.12750987262917857</v>
      </c>
      <c r="L8" s="118"/>
      <c r="M8" s="86"/>
      <c r="N8" s="117">
        <f>N7/M7-1</f>
        <v>0.15933989577301677</v>
      </c>
    </row>
    <row r="9" spans="1:14" x14ac:dyDescent="0.15">
      <c r="B9" s="2"/>
      <c r="C9" s="2"/>
      <c r="D9" s="2"/>
      <c r="E9" s="2"/>
      <c r="F9" s="2"/>
      <c r="G9" s="2"/>
      <c r="H9" s="2"/>
      <c r="I9" s="2"/>
      <c r="J9" s="2"/>
      <c r="K9" s="2"/>
      <c r="L9" s="82"/>
      <c r="M9" s="2"/>
      <c r="N9" s="2"/>
    </row>
    <row r="10" spans="1:14" x14ac:dyDescent="0.15">
      <c r="B10" s="2"/>
      <c r="C10" s="2"/>
      <c r="D10" s="2"/>
      <c r="E10" s="2"/>
      <c r="F10" s="2"/>
      <c r="G10" s="2"/>
      <c r="H10" s="2"/>
      <c r="I10" s="2"/>
      <c r="J10" s="2"/>
      <c r="K10" s="2"/>
      <c r="L10" s="82"/>
      <c r="M10" s="2"/>
      <c r="N10" s="2"/>
    </row>
    <row r="11" spans="1:14" x14ac:dyDescent="0.15">
      <c r="B11" s="2"/>
      <c r="C11" s="2"/>
      <c r="D11" s="2"/>
      <c r="E11" s="2"/>
      <c r="F11" s="2"/>
      <c r="G11" s="2"/>
      <c r="H11" s="2"/>
      <c r="I11" s="116"/>
      <c r="J11" s="116"/>
      <c r="K11" s="116"/>
      <c r="L11" s="115"/>
      <c r="M11" s="2"/>
      <c r="N11" s="2"/>
    </row>
    <row r="12" spans="1:14" x14ac:dyDescent="0.15">
      <c r="B12" s="2"/>
      <c r="C12" s="2"/>
      <c r="D12" s="2"/>
      <c r="E12" s="2"/>
      <c r="F12" s="2"/>
      <c r="G12" s="2"/>
      <c r="H12" s="2"/>
      <c r="I12" s="2"/>
      <c r="J12" s="2"/>
      <c r="K12" s="2"/>
      <c r="L12" s="82"/>
      <c r="M12" s="2"/>
      <c r="N12" s="2"/>
    </row>
    <row r="13" spans="1:14" x14ac:dyDescent="0.15">
      <c r="B13" s="2"/>
      <c r="C13" s="2"/>
      <c r="D13" s="2"/>
      <c r="E13" s="2"/>
      <c r="F13" s="2"/>
      <c r="G13" s="2"/>
      <c r="H13" s="2"/>
      <c r="I13" s="2"/>
      <c r="J13" s="2"/>
      <c r="K13" s="2"/>
      <c r="L13" s="82"/>
      <c r="M13" s="2"/>
      <c r="N13" s="2"/>
    </row>
    <row r="14" spans="1:14" x14ac:dyDescent="0.15">
      <c r="B14" s="2"/>
      <c r="C14" s="2"/>
      <c r="D14" s="2"/>
      <c r="E14" s="2"/>
      <c r="F14" s="2"/>
      <c r="G14" s="2"/>
      <c r="H14" s="2"/>
      <c r="I14" s="2"/>
      <c r="J14" s="2"/>
      <c r="K14" s="2"/>
      <c r="L14" s="82"/>
      <c r="M14" s="2"/>
      <c r="N14" s="2"/>
    </row>
    <row r="15" spans="1:14" x14ac:dyDescent="0.15">
      <c r="B15" s="2"/>
      <c r="C15" s="2"/>
      <c r="D15" s="2"/>
      <c r="E15" s="2"/>
      <c r="F15" s="2"/>
      <c r="G15" s="2"/>
      <c r="H15" s="2"/>
      <c r="I15" s="2"/>
      <c r="J15" s="2"/>
      <c r="K15" s="2"/>
      <c r="L15" s="82"/>
      <c r="M15" s="2"/>
      <c r="N15" s="2"/>
    </row>
    <row r="16" spans="1:14" x14ac:dyDescent="0.15">
      <c r="B16" s="2"/>
      <c r="C16" s="2"/>
      <c r="D16" s="2"/>
      <c r="E16" s="2"/>
      <c r="F16" s="2"/>
      <c r="G16" s="2"/>
      <c r="H16" s="2"/>
      <c r="I16" s="2"/>
      <c r="J16" s="2"/>
      <c r="K16" s="2"/>
      <c r="L16" s="82"/>
      <c r="M16" s="2"/>
      <c r="N16" s="2"/>
    </row>
    <row r="17" spans="2:14" x14ac:dyDescent="0.15">
      <c r="B17" s="2"/>
      <c r="C17" s="2"/>
      <c r="D17" s="2"/>
      <c r="E17" s="2"/>
      <c r="F17" s="2"/>
      <c r="G17" s="2"/>
      <c r="H17" s="2"/>
      <c r="I17" s="2"/>
      <c r="J17" s="2"/>
      <c r="K17" s="2"/>
      <c r="L17" s="82"/>
      <c r="M17" s="2"/>
      <c r="N17" s="2"/>
    </row>
    <row r="18" spans="2:14" x14ac:dyDescent="0.15">
      <c r="B18" s="2"/>
      <c r="C18" s="2"/>
      <c r="D18" s="2"/>
      <c r="E18" s="2"/>
      <c r="F18" s="2"/>
      <c r="G18" s="2"/>
      <c r="H18" s="2"/>
      <c r="I18" s="2"/>
      <c r="J18" s="2"/>
      <c r="K18" s="2"/>
      <c r="L18" s="82"/>
      <c r="M18" s="2"/>
      <c r="N18" s="2"/>
    </row>
    <row r="19" spans="2:14" x14ac:dyDescent="0.15">
      <c r="B19" s="2"/>
      <c r="C19" s="2"/>
      <c r="D19" s="2"/>
      <c r="E19" s="2"/>
      <c r="F19" s="2"/>
      <c r="G19" s="2"/>
      <c r="H19" s="2"/>
      <c r="I19" s="2"/>
      <c r="J19" s="2"/>
      <c r="K19" s="2"/>
      <c r="L19" s="82"/>
      <c r="M19" s="2"/>
      <c r="N19" s="2"/>
    </row>
    <row r="20" spans="2:14" x14ac:dyDescent="0.15">
      <c r="B20" s="2"/>
      <c r="C20" s="2"/>
      <c r="D20" s="2"/>
      <c r="E20" s="2"/>
      <c r="F20" s="2"/>
      <c r="G20" s="2"/>
      <c r="H20" s="2"/>
      <c r="I20" s="2"/>
      <c r="J20" s="2"/>
      <c r="K20" s="2"/>
      <c r="L20" s="82"/>
      <c r="M20" s="2"/>
      <c r="N20" s="2"/>
    </row>
    <row r="21" spans="2:14" x14ac:dyDescent="0.15">
      <c r="B21" s="2"/>
      <c r="C21" s="2"/>
      <c r="D21" s="2"/>
      <c r="E21" s="2"/>
      <c r="F21" s="2"/>
      <c r="G21" s="2"/>
      <c r="H21" s="2"/>
      <c r="I21" s="2"/>
      <c r="J21" s="2"/>
      <c r="K21" s="2"/>
      <c r="L21" s="82"/>
      <c r="M21" s="2"/>
      <c r="N21" s="2"/>
    </row>
    <row r="22" spans="2:14" x14ac:dyDescent="0.15">
      <c r="B22" s="2"/>
      <c r="C22" s="2"/>
      <c r="D22" s="2"/>
      <c r="E22" s="2"/>
      <c r="F22" s="2"/>
      <c r="G22" s="2"/>
      <c r="H22" s="2"/>
      <c r="I22" s="2"/>
      <c r="J22" s="2"/>
      <c r="K22" s="2"/>
      <c r="L22" s="82"/>
      <c r="M22" s="2"/>
      <c r="N22" s="2"/>
    </row>
    <row r="23" spans="2:14" x14ac:dyDescent="0.15">
      <c r="B23" s="2"/>
      <c r="C23" s="2"/>
      <c r="D23" s="2"/>
      <c r="E23" s="2"/>
      <c r="F23" s="2"/>
      <c r="G23" s="2"/>
      <c r="H23" s="2"/>
      <c r="I23" s="2"/>
      <c r="J23" s="2"/>
      <c r="K23" s="2"/>
      <c r="L23" s="82"/>
      <c r="M23" s="2"/>
      <c r="N23" s="2"/>
    </row>
    <row r="24" spans="2:14" x14ac:dyDescent="0.15">
      <c r="B24" s="2"/>
      <c r="C24" s="2"/>
      <c r="D24" s="2"/>
      <c r="E24" s="2"/>
      <c r="F24" s="2"/>
      <c r="G24" s="2"/>
      <c r="H24" s="2"/>
      <c r="I24" s="2"/>
      <c r="J24" s="2"/>
      <c r="K24" s="2"/>
      <c r="L24" s="82"/>
      <c r="M24" s="2"/>
      <c r="N24" s="2"/>
    </row>
    <row r="25" spans="2:14" x14ac:dyDescent="0.15">
      <c r="B25" s="2"/>
      <c r="C25" s="2"/>
      <c r="D25" s="2"/>
      <c r="E25" s="2"/>
      <c r="F25" s="2"/>
      <c r="G25" s="2"/>
      <c r="H25" s="2"/>
      <c r="I25" s="2"/>
      <c r="J25" s="2"/>
      <c r="K25" s="2"/>
      <c r="L25" s="82"/>
      <c r="M25" s="2"/>
      <c r="N25" s="2"/>
    </row>
    <row r="26" spans="2:14" x14ac:dyDescent="0.15">
      <c r="B26" s="2"/>
      <c r="C26" s="2"/>
      <c r="D26" s="2"/>
      <c r="E26" s="2"/>
      <c r="F26" s="2"/>
      <c r="G26" s="2"/>
      <c r="H26" s="2"/>
      <c r="I26" s="2"/>
      <c r="J26" s="2"/>
      <c r="K26" s="2"/>
      <c r="L26" s="82"/>
      <c r="M26" s="2"/>
      <c r="N26" s="2"/>
    </row>
    <row r="27" spans="2:14" x14ac:dyDescent="0.15">
      <c r="B27" s="2"/>
      <c r="C27" s="2"/>
      <c r="D27" s="2"/>
      <c r="E27" s="2"/>
      <c r="F27" s="2"/>
      <c r="G27" s="2"/>
      <c r="H27" s="2"/>
      <c r="I27" s="2"/>
      <c r="J27" s="2"/>
      <c r="K27" s="2"/>
      <c r="L27" s="82"/>
      <c r="M27" s="2"/>
      <c r="N27" s="2"/>
    </row>
    <row r="28" spans="2:14" x14ac:dyDescent="0.15">
      <c r="B28" s="2"/>
      <c r="C28" s="2"/>
      <c r="D28" s="2"/>
      <c r="E28" s="2"/>
      <c r="F28" s="2"/>
      <c r="G28" s="2"/>
      <c r="H28" s="2"/>
      <c r="I28" s="2"/>
      <c r="J28" s="2"/>
      <c r="K28" s="2"/>
      <c r="L28" s="82"/>
      <c r="M28" s="2"/>
      <c r="N28" s="2"/>
    </row>
    <row r="29" spans="2:14" x14ac:dyDescent="0.15">
      <c r="B29" s="2"/>
      <c r="C29" s="2"/>
      <c r="D29" s="2"/>
      <c r="E29" s="2"/>
      <c r="F29" s="2"/>
      <c r="G29" s="2"/>
      <c r="H29" s="2"/>
      <c r="I29" s="2"/>
      <c r="J29" s="2"/>
      <c r="K29" s="2"/>
      <c r="L29" s="82"/>
      <c r="M29" s="2"/>
      <c r="N29" s="2"/>
    </row>
    <row r="30" spans="2:14" x14ac:dyDescent="0.15">
      <c r="B30" s="2"/>
      <c r="C30" s="2"/>
      <c r="D30" s="2"/>
      <c r="E30" s="2"/>
      <c r="F30" s="2"/>
      <c r="G30" s="2"/>
      <c r="H30" s="2"/>
      <c r="I30" s="2"/>
      <c r="J30" s="2"/>
      <c r="K30" s="2"/>
      <c r="L30" s="82"/>
      <c r="M30" s="2"/>
      <c r="N30" s="2"/>
    </row>
    <row r="31" spans="2:14" x14ac:dyDescent="0.15">
      <c r="B31" s="2"/>
      <c r="C31" s="2"/>
      <c r="D31" s="2"/>
      <c r="E31" s="2"/>
      <c r="F31" s="2"/>
      <c r="G31" s="2"/>
      <c r="H31" s="2"/>
      <c r="I31" s="2"/>
      <c r="J31" s="2"/>
      <c r="K31" s="2"/>
      <c r="L31" s="82"/>
      <c r="M31" s="2"/>
      <c r="N31" s="2"/>
    </row>
    <row r="32" spans="2:14" x14ac:dyDescent="0.15">
      <c r="B32" s="2"/>
      <c r="C32" s="2"/>
      <c r="D32" s="2"/>
      <c r="E32" s="2"/>
      <c r="F32" s="2"/>
      <c r="G32" s="2"/>
      <c r="H32" s="2"/>
      <c r="I32" s="2"/>
      <c r="J32" s="2"/>
      <c r="K32" s="2"/>
      <c r="L32" s="82"/>
      <c r="M32" s="2"/>
      <c r="N32" s="2"/>
    </row>
    <row r="33" spans="2:14" x14ac:dyDescent="0.15">
      <c r="B33" s="2"/>
      <c r="C33" s="2"/>
      <c r="D33" s="2"/>
      <c r="E33" s="2"/>
      <c r="F33" s="2"/>
      <c r="G33" s="2"/>
      <c r="H33" s="2"/>
      <c r="I33" s="2"/>
      <c r="J33" s="2"/>
      <c r="K33" s="2"/>
      <c r="L33" s="82"/>
      <c r="M33" s="2"/>
      <c r="N33" s="2"/>
    </row>
    <row r="34" spans="2:14" x14ac:dyDescent="0.15">
      <c r="B34" s="2"/>
      <c r="C34" s="2"/>
      <c r="D34" s="2"/>
      <c r="E34" s="2"/>
      <c r="F34" s="2"/>
      <c r="G34" s="2"/>
      <c r="H34" s="2"/>
      <c r="I34" s="2"/>
      <c r="J34" s="2"/>
      <c r="K34" s="86"/>
      <c r="L34" s="82"/>
      <c r="M34" s="2"/>
      <c r="N34" s="2"/>
    </row>
    <row r="35" spans="2:14" x14ac:dyDescent="0.15">
      <c r="B35" s="2"/>
      <c r="C35" s="2"/>
      <c r="D35" s="2"/>
      <c r="E35" s="2"/>
      <c r="F35" s="2"/>
      <c r="G35" s="2"/>
      <c r="H35" s="2"/>
      <c r="I35" s="2"/>
      <c r="J35" s="2"/>
      <c r="K35" s="86"/>
      <c r="L35" s="82"/>
      <c r="M35" s="2"/>
      <c r="N35" s="2"/>
    </row>
    <row r="36" spans="2:14" x14ac:dyDescent="0.15">
      <c r="B36" s="2"/>
      <c r="C36" s="2"/>
      <c r="D36" s="2"/>
      <c r="E36" s="2"/>
      <c r="F36" s="2"/>
      <c r="G36" s="2"/>
      <c r="H36" s="2"/>
      <c r="I36" s="2"/>
      <c r="J36" s="2"/>
      <c r="K36" s="86"/>
      <c r="L36" s="82"/>
      <c r="M36" s="2"/>
      <c r="N36" s="2"/>
    </row>
    <row r="37" spans="2:14" x14ac:dyDescent="0.15">
      <c r="B37" s="2"/>
      <c r="C37" s="2"/>
      <c r="D37" s="2"/>
      <c r="E37" s="2"/>
      <c r="F37" s="2"/>
      <c r="G37" s="2"/>
      <c r="H37" s="2"/>
      <c r="I37" s="2"/>
      <c r="J37" s="2"/>
      <c r="K37" s="86"/>
      <c r="L37" s="82"/>
      <c r="M37" s="2"/>
      <c r="N37" s="2"/>
    </row>
    <row r="38" spans="2:14" x14ac:dyDescent="0.15">
      <c r="B38" s="2"/>
      <c r="C38" s="2"/>
      <c r="D38" s="2"/>
      <c r="E38" s="2"/>
      <c r="F38" s="2"/>
      <c r="G38" s="2"/>
      <c r="H38" s="2"/>
      <c r="I38" s="2"/>
      <c r="J38" s="2"/>
      <c r="K38" s="86"/>
      <c r="L38" s="82"/>
      <c r="M38" s="2"/>
      <c r="N38" s="2"/>
    </row>
    <row r="39" spans="2:14" x14ac:dyDescent="0.15">
      <c r="B39" s="2"/>
      <c r="C39" s="2"/>
      <c r="D39" s="2"/>
      <c r="E39" s="2"/>
      <c r="F39" s="2"/>
      <c r="G39" s="2"/>
      <c r="H39" s="2"/>
      <c r="I39" s="2"/>
      <c r="J39" s="2"/>
      <c r="K39" s="86"/>
      <c r="L39" s="82"/>
      <c r="M39" s="2"/>
      <c r="N39" s="2"/>
    </row>
    <row r="40" spans="2:14" x14ac:dyDescent="0.15">
      <c r="B40" s="2"/>
      <c r="C40" s="2"/>
      <c r="D40" s="2"/>
      <c r="E40" s="2"/>
      <c r="F40" s="2"/>
      <c r="G40" s="2"/>
      <c r="H40" s="2"/>
      <c r="I40" s="2"/>
      <c r="J40" s="2"/>
      <c r="K40" s="86"/>
      <c r="L40" s="82"/>
      <c r="M40" s="2"/>
      <c r="N40" s="2"/>
    </row>
    <row r="41" spans="2:14" x14ac:dyDescent="0.15">
      <c r="B41" s="2"/>
      <c r="C41" s="2"/>
      <c r="D41" s="2"/>
      <c r="E41" s="2"/>
      <c r="F41" s="2"/>
      <c r="G41" s="2"/>
      <c r="H41" s="2"/>
      <c r="I41" s="2"/>
      <c r="J41" s="2"/>
      <c r="K41" s="126"/>
      <c r="L41" s="82"/>
      <c r="M41" s="2"/>
      <c r="N41" s="2"/>
    </row>
    <row r="42" spans="2:14" x14ac:dyDescent="0.15">
      <c r="B42" s="2"/>
      <c r="C42" s="2"/>
      <c r="D42" s="2"/>
      <c r="E42" s="2"/>
      <c r="F42" s="2"/>
      <c r="G42" s="2"/>
      <c r="H42" s="2"/>
      <c r="I42" s="2"/>
      <c r="J42" s="2"/>
      <c r="K42" s="86"/>
      <c r="L42" s="82"/>
      <c r="M42" s="2"/>
      <c r="N42" s="2"/>
    </row>
    <row r="43" spans="2:14" x14ac:dyDescent="0.15">
      <c r="B43" s="2"/>
      <c r="C43" s="2"/>
      <c r="D43" s="2"/>
      <c r="E43" s="2"/>
      <c r="F43" s="2"/>
      <c r="G43" s="2"/>
      <c r="H43" s="2"/>
      <c r="I43" s="2"/>
      <c r="J43" s="2"/>
      <c r="K43" s="86"/>
      <c r="L43" s="82"/>
      <c r="M43" s="2"/>
      <c r="N43" s="2"/>
    </row>
    <row r="44" spans="2:14" x14ac:dyDescent="0.15">
      <c r="B44" s="2"/>
      <c r="C44" s="2"/>
      <c r="D44" s="2"/>
      <c r="E44" s="2"/>
      <c r="F44" s="2"/>
      <c r="G44" s="2"/>
      <c r="H44" s="2"/>
      <c r="I44" s="2"/>
      <c r="J44" s="2"/>
      <c r="K44" s="86"/>
      <c r="L44" s="82"/>
      <c r="M44" s="2"/>
      <c r="N44" s="2"/>
    </row>
    <row r="45" spans="2:14" x14ac:dyDescent="0.15">
      <c r="B45" s="2"/>
      <c r="C45" s="2"/>
      <c r="D45" s="2"/>
      <c r="E45" s="2"/>
      <c r="F45" s="2"/>
      <c r="G45" s="2"/>
      <c r="H45" s="2"/>
      <c r="I45" s="2"/>
      <c r="J45" s="2"/>
      <c r="K45" s="86"/>
      <c r="L45" s="82"/>
      <c r="M45" s="2"/>
      <c r="N45" s="2"/>
    </row>
    <row r="46" spans="2:14" x14ac:dyDescent="0.15">
      <c r="B46" s="2"/>
      <c r="C46" s="2"/>
      <c r="D46" s="2"/>
      <c r="E46" s="2"/>
      <c r="F46" s="2"/>
      <c r="G46" s="2"/>
      <c r="H46" s="2"/>
      <c r="I46" s="2"/>
      <c r="J46" s="2"/>
      <c r="K46" s="2"/>
      <c r="L46" s="82"/>
      <c r="M46" s="2"/>
      <c r="N46" s="2"/>
    </row>
    <row r="47" spans="2:14" x14ac:dyDescent="0.15">
      <c r="B47" s="2"/>
      <c r="C47" s="2"/>
      <c r="D47" s="2"/>
      <c r="E47" s="2"/>
      <c r="F47" s="2"/>
      <c r="G47" s="2"/>
      <c r="H47" s="2"/>
      <c r="I47" s="2"/>
      <c r="J47" s="2"/>
      <c r="K47" s="2"/>
      <c r="L47" s="82"/>
      <c r="M47" s="2"/>
      <c r="N47" s="2"/>
    </row>
    <row r="48" spans="2:14" x14ac:dyDescent="0.15">
      <c r="B48" s="2"/>
      <c r="C48" s="2"/>
      <c r="D48" s="2"/>
      <c r="E48" s="2"/>
      <c r="F48" s="2"/>
      <c r="G48" s="2"/>
      <c r="H48" s="2"/>
      <c r="I48" s="2"/>
      <c r="J48" s="2"/>
      <c r="K48" s="2"/>
      <c r="L48" s="82"/>
      <c r="M48" s="2"/>
      <c r="N48" s="2"/>
    </row>
    <row r="49" spans="2:14" x14ac:dyDescent="0.15">
      <c r="B49" s="2"/>
      <c r="C49" s="2"/>
      <c r="D49" s="2"/>
      <c r="E49" s="2"/>
      <c r="F49" s="2"/>
      <c r="G49" s="2"/>
      <c r="H49" s="2"/>
      <c r="I49" s="2"/>
      <c r="J49" s="2"/>
      <c r="K49" s="2"/>
      <c r="L49" s="82"/>
      <c r="M49" s="2"/>
      <c r="N49" s="2"/>
    </row>
    <row r="50" spans="2:14" x14ac:dyDescent="0.15">
      <c r="B50" s="2"/>
      <c r="C50" s="2"/>
      <c r="D50" s="2"/>
      <c r="E50" s="2"/>
      <c r="F50" s="2"/>
      <c r="G50" s="2"/>
      <c r="H50" s="2"/>
      <c r="I50" s="2"/>
      <c r="J50" s="2"/>
      <c r="K50" s="2"/>
      <c r="L50" s="82"/>
      <c r="M50" s="2"/>
      <c r="N50" s="2"/>
    </row>
    <row r="51" spans="2:14" x14ac:dyDescent="0.15">
      <c r="B51" s="2"/>
      <c r="C51" s="2"/>
      <c r="D51" s="2"/>
      <c r="E51" s="2"/>
      <c r="F51" s="2"/>
      <c r="G51" s="2"/>
      <c r="H51" s="2"/>
      <c r="I51" s="2"/>
      <c r="J51" s="2"/>
      <c r="K51" s="2"/>
      <c r="L51" s="82"/>
      <c r="M51" s="2"/>
      <c r="N51" s="2"/>
    </row>
    <row r="52" spans="2:14" x14ac:dyDescent="0.15">
      <c r="B52" s="2"/>
      <c r="C52" s="2"/>
      <c r="D52" s="2"/>
      <c r="E52" s="2"/>
      <c r="F52" s="2"/>
      <c r="G52" s="2"/>
      <c r="H52" s="2"/>
      <c r="I52" s="2"/>
      <c r="J52" s="2"/>
      <c r="K52" s="2"/>
      <c r="L52" s="82"/>
      <c r="M52" s="2"/>
      <c r="N52" s="2"/>
    </row>
    <row r="53" spans="2:14" x14ac:dyDescent="0.15">
      <c r="B53" s="2"/>
      <c r="C53" s="2"/>
      <c r="D53" s="2"/>
      <c r="E53" s="2"/>
      <c r="F53" s="2"/>
      <c r="G53" s="2"/>
      <c r="H53" s="2"/>
      <c r="I53" s="2"/>
      <c r="J53" s="2"/>
      <c r="K53" s="2"/>
      <c r="L53" s="82"/>
      <c r="M53" s="2"/>
      <c r="N53" s="2"/>
    </row>
    <row r="54" spans="2:14" x14ac:dyDescent="0.15">
      <c r="B54" s="2"/>
      <c r="C54" s="2"/>
      <c r="D54" s="2"/>
      <c r="E54" s="2"/>
      <c r="F54" s="2"/>
      <c r="G54" s="2"/>
      <c r="H54" s="2"/>
      <c r="I54" s="2"/>
      <c r="J54" s="2"/>
      <c r="K54" s="2"/>
      <c r="L54" s="82"/>
      <c r="M54" s="2"/>
      <c r="N54" s="2"/>
    </row>
    <row r="55" spans="2:14" x14ac:dyDescent="0.15">
      <c r="B55" s="2"/>
      <c r="C55" s="2"/>
      <c r="D55" s="2"/>
      <c r="E55" s="2"/>
      <c r="F55" s="2"/>
      <c r="G55" s="2"/>
      <c r="H55" s="2"/>
      <c r="I55" s="2"/>
      <c r="J55" s="2"/>
      <c r="K55" s="2"/>
      <c r="L55" s="82"/>
      <c r="M55" s="2"/>
      <c r="N55" s="2"/>
    </row>
    <row r="56" spans="2:14" x14ac:dyDescent="0.15">
      <c r="B56" s="2"/>
      <c r="C56" s="2"/>
      <c r="D56" s="2"/>
      <c r="E56" s="2"/>
      <c r="F56" s="2"/>
      <c r="G56" s="2"/>
      <c r="H56" s="2"/>
      <c r="I56" s="2"/>
      <c r="J56" s="2"/>
      <c r="K56" s="2"/>
      <c r="L56" s="82"/>
      <c r="M56" s="2"/>
      <c r="N56" s="2"/>
    </row>
    <row r="57" spans="2:14" x14ac:dyDescent="0.15">
      <c r="B57" s="2"/>
      <c r="C57" s="2"/>
      <c r="D57" s="2"/>
      <c r="E57" s="2"/>
      <c r="F57" s="2"/>
      <c r="G57" s="2"/>
      <c r="H57" s="2"/>
      <c r="I57" s="2"/>
      <c r="J57" s="2"/>
      <c r="K57" s="2"/>
      <c r="L57" s="82"/>
      <c r="M57" s="2"/>
      <c r="N57" s="2"/>
    </row>
    <row r="58" spans="2:14" x14ac:dyDescent="0.15">
      <c r="B58" s="2"/>
      <c r="C58" s="2"/>
      <c r="D58" s="2"/>
      <c r="E58" s="2"/>
      <c r="F58" s="2"/>
      <c r="G58" s="2"/>
      <c r="H58" s="2"/>
      <c r="I58" s="2"/>
      <c r="J58" s="2"/>
      <c r="K58" s="2"/>
      <c r="L58" s="82"/>
      <c r="M58" s="2"/>
      <c r="N58" s="2"/>
    </row>
    <row r="59" spans="2:14" x14ac:dyDescent="0.15">
      <c r="B59" s="2"/>
      <c r="C59" s="2"/>
      <c r="D59" s="2"/>
      <c r="E59" s="2"/>
      <c r="F59" s="2"/>
      <c r="G59" s="2"/>
      <c r="H59" s="2"/>
      <c r="I59" s="2"/>
      <c r="J59" s="2"/>
      <c r="K59" s="2"/>
      <c r="L59" s="82"/>
      <c r="M59" s="2"/>
      <c r="N59" s="2"/>
    </row>
    <row r="60" spans="2:14" x14ac:dyDescent="0.15">
      <c r="B60" s="2"/>
      <c r="C60" s="2"/>
      <c r="D60" s="2"/>
      <c r="E60" s="2"/>
      <c r="F60" s="2"/>
      <c r="G60" s="2"/>
      <c r="H60" s="2"/>
      <c r="I60" s="2"/>
      <c r="J60" s="2"/>
      <c r="K60" s="2"/>
      <c r="L60" s="82"/>
      <c r="M60" s="2"/>
      <c r="N60" s="2"/>
    </row>
    <row r="61" spans="2:14" x14ac:dyDescent="0.15">
      <c r="B61" s="2"/>
      <c r="C61" s="2"/>
      <c r="D61" s="2"/>
      <c r="E61" s="2"/>
      <c r="F61" s="2"/>
      <c r="G61" s="2"/>
      <c r="H61" s="2"/>
      <c r="I61" s="2"/>
      <c r="J61" s="2"/>
      <c r="K61" s="2"/>
      <c r="L61" s="82"/>
      <c r="M61" s="2"/>
      <c r="N61" s="2"/>
    </row>
    <row r="62" spans="2:14" x14ac:dyDescent="0.15">
      <c r="B62" s="2"/>
      <c r="C62" s="2"/>
      <c r="D62" s="2"/>
      <c r="E62" s="2"/>
      <c r="F62" s="2"/>
      <c r="G62" s="2"/>
      <c r="H62" s="2"/>
      <c r="I62" s="2"/>
      <c r="J62" s="2"/>
      <c r="K62" s="2"/>
      <c r="L62" s="82"/>
      <c r="M62" s="2"/>
      <c r="N62" s="2"/>
    </row>
    <row r="63" spans="2:14" x14ac:dyDescent="0.15">
      <c r="B63" s="2"/>
      <c r="C63" s="2"/>
      <c r="D63" s="2"/>
      <c r="E63" s="2"/>
      <c r="F63" s="2"/>
      <c r="G63" s="2"/>
      <c r="H63" s="2"/>
      <c r="I63" s="2"/>
      <c r="J63" s="2"/>
      <c r="K63" s="2"/>
      <c r="L63" s="82"/>
      <c r="M63" s="2"/>
      <c r="N63" s="2"/>
    </row>
    <row r="64" spans="2:14" x14ac:dyDescent="0.15">
      <c r="B64" s="2"/>
      <c r="C64" s="2"/>
      <c r="D64" s="2"/>
      <c r="E64" s="2"/>
      <c r="F64" s="2"/>
      <c r="G64" s="2"/>
      <c r="H64" s="2"/>
      <c r="I64" s="2"/>
      <c r="J64" s="2"/>
      <c r="K64" s="2"/>
      <c r="L64" s="82"/>
      <c r="M64" s="2"/>
      <c r="N64" s="2"/>
    </row>
    <row r="65" spans="2:14" x14ac:dyDescent="0.15">
      <c r="B65" s="2"/>
      <c r="C65" s="2"/>
      <c r="D65" s="2"/>
      <c r="E65" s="2"/>
      <c r="F65" s="2"/>
      <c r="G65" s="2"/>
      <c r="H65" s="2"/>
      <c r="I65" s="2"/>
      <c r="J65" s="2"/>
      <c r="K65" s="2"/>
      <c r="L65" s="82"/>
      <c r="M65" s="2"/>
      <c r="N65" s="2"/>
    </row>
    <row r="66" spans="2:14" x14ac:dyDescent="0.15">
      <c r="B66" s="2"/>
      <c r="C66" s="2"/>
      <c r="D66" s="2"/>
      <c r="E66" s="2"/>
      <c r="F66" s="2"/>
      <c r="G66" s="2"/>
      <c r="H66" s="2"/>
      <c r="I66" s="2"/>
      <c r="J66" s="2"/>
      <c r="K66" s="2"/>
      <c r="L66" s="82"/>
      <c r="M66" s="2"/>
      <c r="N66" s="2"/>
    </row>
    <row r="67" spans="2:14" x14ac:dyDescent="0.15">
      <c r="B67" s="2"/>
      <c r="C67" s="2"/>
      <c r="D67" s="2"/>
      <c r="E67" s="2"/>
      <c r="F67" s="2"/>
      <c r="G67" s="2"/>
      <c r="H67" s="2"/>
      <c r="I67" s="2"/>
      <c r="J67" s="2"/>
      <c r="K67" s="2"/>
      <c r="L67" s="82"/>
      <c r="M67" s="2"/>
      <c r="N67" s="2"/>
    </row>
    <row r="68" spans="2:14" x14ac:dyDescent="0.15">
      <c r="B68" s="2"/>
      <c r="C68" s="2"/>
      <c r="D68" s="2"/>
      <c r="E68" s="2"/>
      <c r="F68" s="2"/>
      <c r="G68" s="2"/>
      <c r="H68" s="2"/>
      <c r="I68" s="2"/>
      <c r="J68" s="2"/>
      <c r="K68" s="2"/>
      <c r="L68" s="82"/>
      <c r="M68" s="2"/>
      <c r="N68" s="2"/>
    </row>
    <row r="69" spans="2:14" x14ac:dyDescent="0.15">
      <c r="B69" s="2"/>
      <c r="C69" s="2"/>
      <c r="D69" s="2"/>
      <c r="E69" s="2"/>
      <c r="F69" s="2"/>
      <c r="G69" s="2"/>
      <c r="H69" s="2"/>
      <c r="I69" s="2"/>
      <c r="J69" s="2"/>
      <c r="K69" s="2"/>
      <c r="L69" s="82"/>
      <c r="M69" s="2"/>
      <c r="N69" s="2"/>
    </row>
    <row r="70" spans="2:14" x14ac:dyDescent="0.15">
      <c r="B70" s="2"/>
      <c r="C70" s="2"/>
      <c r="D70" s="2"/>
      <c r="E70" s="2"/>
      <c r="F70" s="2"/>
      <c r="G70" s="2"/>
      <c r="H70" s="2"/>
      <c r="I70" s="2"/>
      <c r="J70" s="2"/>
      <c r="K70" s="2"/>
      <c r="L70" s="82"/>
      <c r="M70" s="2"/>
      <c r="N70" s="2"/>
    </row>
    <row r="71" spans="2:14" x14ac:dyDescent="0.15">
      <c r="B71" s="2"/>
      <c r="C71" s="2"/>
      <c r="D71" s="2"/>
      <c r="E71" s="2"/>
      <c r="F71" s="2"/>
      <c r="G71" s="2"/>
      <c r="H71" s="2"/>
      <c r="I71" s="2"/>
      <c r="J71" s="2"/>
      <c r="K71" s="2"/>
      <c r="L71" s="82"/>
      <c r="M71" s="2"/>
      <c r="N71" s="2"/>
    </row>
    <row r="72" spans="2:14" x14ac:dyDescent="0.15">
      <c r="B72" s="2"/>
      <c r="C72" s="2"/>
      <c r="D72" s="2"/>
      <c r="E72" s="2"/>
      <c r="F72" s="2"/>
      <c r="G72" s="2"/>
      <c r="H72" s="2"/>
      <c r="I72" s="2"/>
      <c r="J72" s="2"/>
      <c r="K72" s="2"/>
      <c r="L72" s="82"/>
      <c r="M72" s="2"/>
      <c r="N72" s="2"/>
    </row>
    <row r="73" spans="2:14" x14ac:dyDescent="0.15">
      <c r="B73" s="2"/>
      <c r="C73" s="2"/>
      <c r="D73" s="2"/>
      <c r="E73" s="2"/>
      <c r="F73" s="2"/>
      <c r="G73" s="2"/>
      <c r="H73" s="2"/>
      <c r="I73" s="2"/>
      <c r="J73" s="2"/>
      <c r="K73" s="2"/>
      <c r="L73" s="82"/>
      <c r="M73" s="2"/>
      <c r="N73" s="2"/>
    </row>
    <row r="74" spans="2:14" x14ac:dyDescent="0.15">
      <c r="B74" s="2"/>
      <c r="C74" s="2"/>
      <c r="D74" s="2"/>
      <c r="E74" s="2"/>
      <c r="F74" s="2"/>
      <c r="G74" s="2"/>
      <c r="H74" s="2"/>
      <c r="I74" s="2"/>
      <c r="J74" s="2"/>
      <c r="K74" s="2"/>
      <c r="L74" s="82"/>
      <c r="M74" s="2"/>
      <c r="N74" s="2"/>
    </row>
    <row r="75" spans="2:14" x14ac:dyDescent="0.15">
      <c r="B75" s="2"/>
      <c r="C75" s="2"/>
      <c r="D75" s="2"/>
      <c r="E75" s="2"/>
      <c r="F75" s="2"/>
      <c r="G75" s="2"/>
      <c r="H75" s="2"/>
      <c r="I75" s="2"/>
      <c r="J75" s="2"/>
      <c r="K75" s="2"/>
      <c r="L75" s="82"/>
      <c r="M75" s="2"/>
      <c r="N75" s="2"/>
    </row>
    <row r="76" spans="2:14" x14ac:dyDescent="0.15">
      <c r="B76" s="2"/>
      <c r="C76" s="2"/>
      <c r="D76" s="2"/>
      <c r="E76" s="2"/>
      <c r="F76" s="2"/>
      <c r="G76" s="2"/>
      <c r="H76" s="2"/>
      <c r="I76" s="2"/>
      <c r="J76" s="2"/>
      <c r="K76" s="2"/>
      <c r="L76" s="82"/>
      <c r="M76" s="2"/>
      <c r="N76" s="2"/>
    </row>
    <row r="77" spans="2:14" x14ac:dyDescent="0.15">
      <c r="B77" s="2"/>
      <c r="C77" s="2"/>
      <c r="D77" s="2"/>
      <c r="E77" s="2"/>
      <c r="F77" s="2"/>
      <c r="G77" s="2"/>
      <c r="H77" s="2"/>
      <c r="I77" s="2"/>
      <c r="J77" s="2"/>
      <c r="K77" s="2"/>
      <c r="L77" s="82"/>
      <c r="M77" s="2"/>
      <c r="N77" s="2"/>
    </row>
    <row r="78" spans="2:14" x14ac:dyDescent="0.15">
      <c r="B78" s="2"/>
      <c r="C78" s="2"/>
      <c r="D78" s="2"/>
      <c r="E78" s="2"/>
      <c r="F78" s="2"/>
      <c r="G78" s="2"/>
      <c r="H78" s="2"/>
      <c r="I78" s="2"/>
      <c r="J78" s="2"/>
      <c r="K78" s="2"/>
      <c r="L78" s="82"/>
      <c r="M78" s="2"/>
      <c r="N78" s="2"/>
    </row>
    <row r="79" spans="2:14" x14ac:dyDescent="0.15">
      <c r="B79" s="2"/>
      <c r="C79" s="2"/>
      <c r="D79" s="2"/>
      <c r="E79" s="2"/>
      <c r="F79" s="2"/>
      <c r="G79" s="2"/>
      <c r="H79" s="2"/>
      <c r="I79" s="2"/>
      <c r="J79" s="2"/>
      <c r="K79" s="2"/>
      <c r="L79" s="82"/>
      <c r="M79" s="2"/>
      <c r="N79" s="2"/>
    </row>
    <row r="80" spans="2:14" x14ac:dyDescent="0.15">
      <c r="B80" s="2"/>
      <c r="C80" s="2"/>
      <c r="D80" s="2"/>
      <c r="E80" s="2"/>
      <c r="F80" s="2"/>
      <c r="G80" s="2"/>
      <c r="H80" s="2"/>
      <c r="I80" s="2"/>
      <c r="J80" s="2"/>
      <c r="K80" s="2"/>
      <c r="L80" s="82"/>
      <c r="M80" s="2"/>
      <c r="N80" s="2"/>
    </row>
    <row r="81" spans="2:14" x14ac:dyDescent="0.15">
      <c r="B81" s="2"/>
      <c r="C81" s="2"/>
      <c r="D81" s="2"/>
      <c r="E81" s="2"/>
      <c r="F81" s="2"/>
      <c r="G81" s="2"/>
      <c r="H81" s="2"/>
      <c r="I81" s="2"/>
      <c r="J81" s="2"/>
      <c r="K81" s="2"/>
      <c r="L81" s="82"/>
      <c r="M81" s="2"/>
      <c r="N81" s="2"/>
    </row>
    <row r="82" spans="2:14" x14ac:dyDescent="0.15">
      <c r="B82" s="2"/>
      <c r="C82" s="2"/>
      <c r="D82" s="2"/>
      <c r="E82" s="2"/>
      <c r="F82" s="2"/>
      <c r="G82" s="2"/>
      <c r="H82" s="2"/>
      <c r="I82" s="2"/>
      <c r="J82" s="2"/>
      <c r="K82" s="2"/>
      <c r="L82" s="82"/>
      <c r="M82" s="2"/>
      <c r="N82" s="2"/>
    </row>
    <row r="83" spans="2:14" x14ac:dyDescent="0.15">
      <c r="B83" s="2"/>
      <c r="C83" s="2"/>
      <c r="D83" s="2"/>
      <c r="E83" s="2"/>
      <c r="F83" s="2"/>
      <c r="G83" s="2"/>
      <c r="H83" s="2"/>
      <c r="I83" s="2"/>
      <c r="J83" s="2"/>
      <c r="K83" s="2"/>
      <c r="L83" s="82"/>
      <c r="M83" s="2"/>
      <c r="N83" s="2"/>
    </row>
    <row r="84" spans="2:14" x14ac:dyDescent="0.15">
      <c r="B84" s="2"/>
      <c r="C84" s="2"/>
      <c r="D84" s="2"/>
      <c r="E84" s="2"/>
      <c r="F84" s="2"/>
      <c r="G84" s="2"/>
      <c r="H84" s="2"/>
      <c r="I84" s="2"/>
      <c r="J84" s="2"/>
      <c r="K84" s="2"/>
      <c r="L84" s="82"/>
      <c r="M84" s="2"/>
      <c r="N84" s="2"/>
    </row>
    <row r="85" spans="2:14" x14ac:dyDescent="0.15">
      <c r="B85" s="2"/>
      <c r="C85" s="2"/>
      <c r="D85" s="2"/>
      <c r="E85" s="2"/>
      <c r="F85" s="2"/>
      <c r="G85" s="2"/>
      <c r="H85" s="2"/>
      <c r="I85" s="2"/>
      <c r="J85" s="2"/>
      <c r="K85" s="2"/>
      <c r="L85" s="82"/>
      <c r="M85" s="2"/>
      <c r="N85" s="2"/>
    </row>
    <row r="86" spans="2:14" x14ac:dyDescent="0.15">
      <c r="B86" s="2"/>
      <c r="C86" s="2"/>
      <c r="D86" s="2"/>
      <c r="E86" s="2"/>
      <c r="F86" s="2"/>
      <c r="G86" s="2"/>
      <c r="H86" s="2"/>
      <c r="I86" s="2"/>
      <c r="J86" s="2"/>
      <c r="K86" s="2"/>
      <c r="L86" s="82"/>
      <c r="M86" s="2"/>
      <c r="N86" s="2"/>
    </row>
    <row r="87" spans="2:14" x14ac:dyDescent="0.15">
      <c r="B87" s="2"/>
      <c r="C87" s="2"/>
      <c r="D87" s="2"/>
      <c r="E87" s="2"/>
      <c r="F87" s="2"/>
      <c r="G87" s="2"/>
      <c r="H87" s="2"/>
      <c r="I87" s="2"/>
      <c r="J87" s="2"/>
      <c r="K87" s="2"/>
      <c r="L87" s="82"/>
      <c r="M87" s="2"/>
      <c r="N87" s="2"/>
    </row>
    <row r="88" spans="2:14" x14ac:dyDescent="0.15">
      <c r="B88" s="2"/>
      <c r="C88" s="2"/>
      <c r="D88" s="2"/>
      <c r="E88" s="2"/>
      <c r="F88" s="2"/>
      <c r="G88" s="2"/>
      <c r="H88" s="2"/>
      <c r="I88" s="2"/>
      <c r="J88" s="2"/>
      <c r="K88" s="2"/>
      <c r="L88" s="82"/>
      <c r="M88" s="2"/>
      <c r="N88" s="2"/>
    </row>
    <row r="89" spans="2:14" x14ac:dyDescent="0.15">
      <c r="B89" s="2"/>
      <c r="C89" s="2"/>
      <c r="D89" s="2"/>
      <c r="E89" s="2"/>
      <c r="F89" s="2"/>
      <c r="G89" s="2"/>
      <c r="H89" s="2"/>
      <c r="I89" s="2"/>
      <c r="J89" s="2"/>
      <c r="K89" s="2"/>
      <c r="L89" s="82"/>
      <c r="M89" s="2"/>
      <c r="N89" s="2"/>
    </row>
    <row r="90" spans="2:14" x14ac:dyDescent="0.15">
      <c r="B90" s="2"/>
      <c r="C90" s="2"/>
      <c r="D90" s="2"/>
      <c r="E90" s="2"/>
      <c r="F90" s="2"/>
      <c r="G90" s="2"/>
      <c r="H90" s="2"/>
      <c r="I90" s="2"/>
      <c r="J90" s="2"/>
      <c r="K90" s="2"/>
      <c r="L90" s="82"/>
      <c r="M90" s="2"/>
      <c r="N90" s="2"/>
    </row>
    <row r="91" spans="2:14" x14ac:dyDescent="0.15">
      <c r="B91" s="2"/>
      <c r="C91" s="2"/>
      <c r="D91" s="2"/>
      <c r="E91" s="2"/>
      <c r="F91" s="2"/>
      <c r="G91" s="2"/>
      <c r="H91" s="2"/>
      <c r="I91" s="2"/>
      <c r="J91" s="2"/>
      <c r="K91" s="2"/>
      <c r="L91" s="82"/>
      <c r="M91" s="2"/>
      <c r="N91" s="2"/>
    </row>
    <row r="92" spans="2:14" x14ac:dyDescent="0.15">
      <c r="B92" s="2"/>
      <c r="C92" s="2"/>
      <c r="D92" s="2"/>
      <c r="E92" s="2"/>
      <c r="F92" s="2"/>
      <c r="G92" s="2"/>
      <c r="H92" s="2"/>
      <c r="I92" s="2"/>
      <c r="J92" s="2"/>
      <c r="K92" s="2"/>
      <c r="L92" s="82"/>
      <c r="M92" s="2"/>
      <c r="N92" s="2"/>
    </row>
    <row r="93" spans="2:14" x14ac:dyDescent="0.15">
      <c r="B93" s="2"/>
      <c r="C93" s="2"/>
      <c r="D93" s="2"/>
      <c r="E93" s="2"/>
      <c r="F93" s="2"/>
      <c r="G93" s="2"/>
      <c r="H93" s="2"/>
      <c r="I93" s="2"/>
      <c r="J93" s="2"/>
      <c r="K93" s="2"/>
      <c r="L93" s="82"/>
      <c r="M93" s="2"/>
      <c r="N93" s="2"/>
    </row>
    <row r="94" spans="2:14" x14ac:dyDescent="0.15">
      <c r="B94" s="2"/>
      <c r="C94" s="2"/>
      <c r="D94" s="2"/>
      <c r="E94" s="2"/>
      <c r="F94" s="2"/>
      <c r="G94" s="2"/>
      <c r="H94" s="2"/>
      <c r="I94" s="2"/>
      <c r="J94" s="2"/>
      <c r="K94" s="2"/>
      <c r="L94" s="82"/>
      <c r="M94" s="2"/>
      <c r="N94" s="2"/>
    </row>
    <row r="95" spans="2:14" x14ac:dyDescent="0.15">
      <c r="B95" s="2"/>
      <c r="C95" s="2"/>
      <c r="D95" s="2"/>
      <c r="E95" s="2"/>
      <c r="F95" s="2"/>
      <c r="G95" s="2"/>
      <c r="H95" s="2"/>
      <c r="I95" s="2"/>
      <c r="J95" s="2"/>
      <c r="K95" s="2"/>
      <c r="L95" s="82"/>
      <c r="M95" s="2"/>
      <c r="N95" s="2"/>
    </row>
    <row r="96" spans="2:14" x14ac:dyDescent="0.15">
      <c r="B96" s="2"/>
      <c r="C96" s="2"/>
      <c r="D96" s="2"/>
      <c r="E96" s="2"/>
      <c r="F96" s="2"/>
      <c r="G96" s="2"/>
      <c r="H96" s="2"/>
      <c r="I96" s="2"/>
      <c r="J96" s="2"/>
      <c r="K96" s="2"/>
      <c r="L96" s="82"/>
      <c r="M96" s="2"/>
      <c r="N96" s="2"/>
    </row>
    <row r="97" spans="2:14" x14ac:dyDescent="0.15">
      <c r="B97" s="2"/>
      <c r="C97" s="2"/>
      <c r="D97" s="2"/>
      <c r="E97" s="2"/>
      <c r="F97" s="2"/>
      <c r="G97" s="2"/>
      <c r="H97" s="2"/>
      <c r="I97" s="2"/>
      <c r="J97" s="2"/>
      <c r="K97" s="2"/>
      <c r="L97" s="82"/>
      <c r="M97" s="2"/>
      <c r="N97" s="2"/>
    </row>
    <row r="98" spans="2:14" x14ac:dyDescent="0.15">
      <c r="B98" s="2"/>
      <c r="C98" s="2"/>
      <c r="D98" s="2"/>
      <c r="E98" s="2"/>
      <c r="F98" s="2"/>
      <c r="G98" s="2"/>
      <c r="H98" s="2"/>
      <c r="I98" s="2"/>
      <c r="J98" s="2"/>
      <c r="K98" s="2"/>
      <c r="L98" s="82"/>
      <c r="M98" s="2"/>
      <c r="N98" s="2"/>
    </row>
    <row r="99" spans="2:14" x14ac:dyDescent="0.15">
      <c r="B99" s="2"/>
      <c r="C99" s="2"/>
      <c r="D99" s="2"/>
      <c r="E99" s="2"/>
      <c r="F99" s="2"/>
      <c r="G99" s="2"/>
      <c r="H99" s="2"/>
      <c r="I99" s="2"/>
      <c r="J99" s="2"/>
      <c r="K99" s="2"/>
      <c r="L99" s="82"/>
      <c r="M99" s="2"/>
      <c r="N99" s="2"/>
    </row>
    <row r="100" spans="2:14" x14ac:dyDescent="0.15">
      <c r="B100" s="2"/>
      <c r="C100" s="2"/>
      <c r="D100" s="2"/>
      <c r="E100" s="2"/>
      <c r="F100" s="2"/>
      <c r="G100" s="2"/>
      <c r="H100" s="2"/>
      <c r="I100" s="2"/>
      <c r="J100" s="2"/>
      <c r="K100" s="2"/>
      <c r="L100" s="82"/>
      <c r="M100" s="2"/>
      <c r="N100" s="2"/>
    </row>
    <row r="101" spans="2:14" x14ac:dyDescent="0.15">
      <c r="B101" s="2"/>
      <c r="C101" s="2"/>
      <c r="D101" s="2"/>
      <c r="E101" s="2"/>
      <c r="F101" s="2"/>
      <c r="G101" s="2"/>
      <c r="H101" s="2"/>
      <c r="I101" s="2"/>
      <c r="J101" s="2"/>
      <c r="K101" s="2"/>
      <c r="L101" s="82"/>
      <c r="M101" s="2"/>
      <c r="N101" s="2"/>
    </row>
    <row r="102" spans="2:14" x14ac:dyDescent="0.15">
      <c r="B102" s="2"/>
      <c r="C102" s="2"/>
      <c r="D102" s="2"/>
      <c r="E102" s="2"/>
      <c r="F102" s="2"/>
      <c r="G102" s="2"/>
      <c r="H102" s="2"/>
      <c r="I102" s="2"/>
      <c r="J102" s="2"/>
      <c r="K102" s="2"/>
      <c r="L102" s="82"/>
      <c r="M102" s="2"/>
      <c r="N102" s="2"/>
    </row>
    <row r="103" spans="2:14" x14ac:dyDescent="0.15">
      <c r="B103" s="2"/>
      <c r="C103" s="2"/>
      <c r="D103" s="2"/>
      <c r="E103" s="2"/>
      <c r="F103" s="2"/>
      <c r="G103" s="2"/>
      <c r="H103" s="2"/>
      <c r="I103" s="2"/>
      <c r="J103" s="2"/>
      <c r="K103" s="2"/>
      <c r="L103" s="82"/>
      <c r="M103" s="2"/>
      <c r="N103" s="2"/>
    </row>
    <row r="104" spans="2:14" x14ac:dyDescent="0.15">
      <c r="B104" s="2"/>
      <c r="C104" s="2"/>
      <c r="D104" s="2"/>
      <c r="E104" s="2"/>
      <c r="F104" s="2"/>
      <c r="G104" s="2"/>
      <c r="H104" s="2"/>
      <c r="I104" s="2"/>
      <c r="J104" s="2"/>
      <c r="K104" s="2"/>
      <c r="L104" s="82"/>
      <c r="M104" s="2"/>
      <c r="N104" s="2"/>
    </row>
    <row r="105" spans="2:14" x14ac:dyDescent="0.15">
      <c r="B105" s="2"/>
      <c r="C105" s="2"/>
      <c r="D105" s="2"/>
      <c r="E105" s="2"/>
      <c r="F105" s="2"/>
      <c r="G105" s="2"/>
      <c r="H105" s="2"/>
      <c r="I105" s="2"/>
      <c r="J105" s="2"/>
      <c r="K105" s="2"/>
      <c r="L105" s="82"/>
      <c r="M105" s="2"/>
      <c r="N105" s="2"/>
    </row>
    <row r="106" spans="2:14" x14ac:dyDescent="0.15">
      <c r="B106" s="2"/>
      <c r="C106" s="2"/>
      <c r="D106" s="2"/>
      <c r="E106" s="2"/>
      <c r="F106" s="2"/>
      <c r="G106" s="2"/>
      <c r="H106" s="2"/>
      <c r="I106" s="2"/>
      <c r="J106" s="2"/>
      <c r="K106" s="2"/>
      <c r="L106" s="82"/>
      <c r="M106" s="2"/>
      <c r="N106" s="2"/>
    </row>
    <row r="107" spans="2:14" x14ac:dyDescent="0.15">
      <c r="B107" s="2"/>
      <c r="C107" s="2"/>
      <c r="D107" s="2"/>
      <c r="E107" s="2"/>
      <c r="F107" s="2"/>
      <c r="G107" s="2"/>
      <c r="H107" s="2"/>
      <c r="I107" s="2"/>
      <c r="J107" s="2"/>
      <c r="K107" s="2"/>
      <c r="L107" s="82"/>
      <c r="M107" s="2"/>
      <c r="N107" s="2"/>
    </row>
    <row r="108" spans="2:14" x14ac:dyDescent="0.15">
      <c r="B108" s="2"/>
      <c r="C108" s="2"/>
      <c r="D108" s="2"/>
      <c r="E108" s="2"/>
      <c r="F108" s="2"/>
      <c r="G108" s="2"/>
      <c r="H108" s="2"/>
      <c r="I108" s="2"/>
      <c r="J108" s="2"/>
      <c r="K108" s="2"/>
      <c r="L108" s="82"/>
      <c r="M108" s="2"/>
      <c r="N108" s="2"/>
    </row>
    <row r="109" spans="2:14" x14ac:dyDescent="0.15">
      <c r="B109" s="2"/>
      <c r="C109" s="2"/>
      <c r="D109" s="2"/>
      <c r="E109" s="2"/>
      <c r="F109" s="2"/>
      <c r="G109" s="2"/>
      <c r="H109" s="2"/>
      <c r="I109" s="2"/>
      <c r="J109" s="2"/>
      <c r="K109" s="2"/>
      <c r="L109" s="82"/>
      <c r="M109" s="2"/>
      <c r="N109" s="2"/>
    </row>
    <row r="110" spans="2:14" x14ac:dyDescent="0.15">
      <c r="B110" s="2"/>
      <c r="C110" s="2"/>
      <c r="D110" s="2"/>
      <c r="E110" s="2"/>
      <c r="F110" s="2"/>
      <c r="G110" s="2"/>
      <c r="H110" s="2"/>
      <c r="I110" s="2"/>
      <c r="J110" s="2"/>
      <c r="K110" s="2"/>
      <c r="L110" s="82"/>
      <c r="M110" s="2"/>
      <c r="N110" s="2"/>
    </row>
    <row r="111" spans="2:14" x14ac:dyDescent="0.15">
      <c r="B111" s="2"/>
      <c r="C111" s="2"/>
      <c r="D111" s="2"/>
      <c r="E111" s="2"/>
      <c r="F111" s="2"/>
      <c r="G111" s="2"/>
      <c r="H111" s="2"/>
      <c r="I111" s="2"/>
      <c r="J111" s="2"/>
      <c r="K111" s="2"/>
      <c r="L111" s="82"/>
      <c r="M111" s="2"/>
      <c r="N111" s="2"/>
    </row>
    <row r="112" spans="2:14" x14ac:dyDescent="0.15">
      <c r="B112" s="2"/>
      <c r="C112" s="2"/>
      <c r="D112" s="2"/>
      <c r="E112" s="2"/>
      <c r="F112" s="2"/>
      <c r="G112" s="2"/>
      <c r="H112" s="2"/>
      <c r="I112" s="2"/>
      <c r="J112" s="2"/>
      <c r="K112" s="2"/>
      <c r="L112" s="82"/>
      <c r="M112" s="2"/>
      <c r="N112" s="2"/>
    </row>
    <row r="113" spans="2:14" x14ac:dyDescent="0.15">
      <c r="B113" s="2"/>
      <c r="C113" s="2"/>
      <c r="D113" s="2"/>
      <c r="E113" s="2"/>
      <c r="F113" s="2"/>
      <c r="G113" s="2"/>
      <c r="H113" s="2"/>
      <c r="I113" s="2"/>
      <c r="J113" s="2"/>
      <c r="K113" s="2"/>
      <c r="L113" s="82"/>
      <c r="M113" s="2"/>
      <c r="N113" s="2"/>
    </row>
    <row r="114" spans="2:14" x14ac:dyDescent="0.15">
      <c r="B114" s="2"/>
      <c r="C114" s="2"/>
      <c r="D114" s="2"/>
      <c r="E114" s="2"/>
      <c r="F114" s="2"/>
      <c r="G114" s="2"/>
      <c r="H114" s="2"/>
      <c r="I114" s="2"/>
      <c r="J114" s="2"/>
      <c r="K114" s="2"/>
      <c r="L114" s="82"/>
      <c r="M114" s="2"/>
      <c r="N114" s="2"/>
    </row>
    <row r="115" spans="2:14" x14ac:dyDescent="0.15">
      <c r="B115" s="2"/>
      <c r="C115" s="2"/>
      <c r="D115" s="2"/>
      <c r="E115" s="2"/>
      <c r="F115" s="2"/>
      <c r="G115" s="2"/>
      <c r="H115" s="2"/>
      <c r="I115" s="2"/>
      <c r="J115" s="2"/>
      <c r="K115" s="2"/>
      <c r="L115" s="82"/>
      <c r="M115" s="2"/>
      <c r="N115" s="2"/>
    </row>
    <row r="116" spans="2:14" x14ac:dyDescent="0.15">
      <c r="B116" s="2"/>
      <c r="C116" s="2"/>
      <c r="D116" s="2"/>
      <c r="E116" s="2"/>
      <c r="F116" s="2"/>
      <c r="G116" s="2"/>
      <c r="H116" s="2"/>
      <c r="I116" s="2"/>
      <c r="J116" s="2"/>
      <c r="K116" s="2"/>
      <c r="L116" s="82"/>
      <c r="M116" s="2"/>
      <c r="N116" s="2"/>
    </row>
    <row r="117" spans="2:14" x14ac:dyDescent="0.15">
      <c r="B117" s="2"/>
      <c r="C117" s="2"/>
      <c r="D117" s="2"/>
      <c r="E117" s="2"/>
      <c r="F117" s="2"/>
      <c r="G117" s="2"/>
      <c r="H117" s="2"/>
      <c r="I117" s="2"/>
      <c r="J117" s="2"/>
      <c r="K117" s="2"/>
      <c r="L117" s="82"/>
      <c r="M117" s="2"/>
      <c r="N117" s="2"/>
    </row>
    <row r="118" spans="2:14" x14ac:dyDescent="0.15">
      <c r="B118" s="2"/>
      <c r="C118" s="2"/>
      <c r="D118" s="2"/>
      <c r="E118" s="2"/>
      <c r="F118" s="2"/>
      <c r="G118" s="2"/>
      <c r="H118" s="2"/>
      <c r="I118" s="2"/>
      <c r="J118" s="2"/>
      <c r="K118" s="2"/>
      <c r="L118" s="82"/>
      <c r="M118" s="2"/>
      <c r="N118" s="2"/>
    </row>
    <row r="119" spans="2:14" x14ac:dyDescent="0.15">
      <c r="B119" s="2"/>
      <c r="C119" s="2"/>
      <c r="D119" s="2"/>
      <c r="E119" s="2"/>
      <c r="F119" s="2"/>
      <c r="G119" s="2"/>
      <c r="H119" s="2"/>
      <c r="I119" s="2"/>
      <c r="J119" s="2"/>
      <c r="K119" s="2"/>
      <c r="L119" s="82"/>
      <c r="M119" s="2"/>
      <c r="N119" s="2"/>
    </row>
    <row r="120" spans="2:14" x14ac:dyDescent="0.15">
      <c r="B120" s="2"/>
      <c r="C120" s="2"/>
      <c r="D120" s="2"/>
      <c r="E120" s="2"/>
      <c r="F120" s="2"/>
      <c r="G120" s="2"/>
      <c r="H120" s="2"/>
      <c r="I120" s="2"/>
      <c r="J120" s="2"/>
      <c r="K120" s="2"/>
      <c r="L120" s="82"/>
      <c r="M120" s="2"/>
      <c r="N120" s="2"/>
    </row>
    <row r="121" spans="2:14" x14ac:dyDescent="0.15">
      <c r="B121" s="2"/>
      <c r="C121" s="2"/>
      <c r="D121" s="2"/>
      <c r="E121" s="2"/>
      <c r="F121" s="2"/>
      <c r="G121" s="2"/>
      <c r="H121" s="2"/>
      <c r="I121" s="2"/>
      <c r="J121" s="2"/>
      <c r="K121" s="2"/>
      <c r="L121" s="82"/>
      <c r="M121" s="2"/>
      <c r="N121" s="2"/>
    </row>
    <row r="122" spans="2:14" x14ac:dyDescent="0.15">
      <c r="B122" s="2"/>
      <c r="C122" s="2"/>
      <c r="D122" s="2"/>
      <c r="E122" s="2"/>
      <c r="F122" s="2"/>
      <c r="G122" s="2"/>
      <c r="H122" s="2"/>
      <c r="I122" s="2"/>
      <c r="J122" s="2"/>
      <c r="K122" s="2"/>
      <c r="L122" s="82"/>
      <c r="M122" s="2"/>
      <c r="N122" s="2"/>
    </row>
    <row r="123" spans="2:14" x14ac:dyDescent="0.15">
      <c r="B123" s="2"/>
      <c r="C123" s="2"/>
      <c r="D123" s="2"/>
      <c r="E123" s="2"/>
      <c r="F123" s="2"/>
      <c r="G123" s="2"/>
      <c r="H123" s="2"/>
      <c r="I123" s="2"/>
      <c r="J123" s="2"/>
      <c r="K123" s="2"/>
      <c r="L123" s="82"/>
      <c r="M123" s="2"/>
      <c r="N123" s="2"/>
    </row>
    <row r="124" spans="2:14" x14ac:dyDescent="0.15">
      <c r="B124" s="2"/>
      <c r="C124" s="2"/>
      <c r="D124" s="2"/>
      <c r="E124" s="2"/>
      <c r="F124" s="2"/>
      <c r="G124" s="2"/>
      <c r="H124" s="2"/>
      <c r="I124" s="2"/>
      <c r="J124" s="2"/>
      <c r="K124" s="2"/>
      <c r="L124" s="82"/>
      <c r="M124" s="2"/>
      <c r="N124" s="2"/>
    </row>
    <row r="125" spans="2:14" x14ac:dyDescent="0.15">
      <c r="B125" s="2"/>
      <c r="C125" s="2"/>
      <c r="D125" s="2"/>
      <c r="E125" s="2"/>
      <c r="F125" s="2"/>
      <c r="G125" s="2"/>
      <c r="H125" s="2"/>
      <c r="I125" s="2"/>
      <c r="J125" s="2"/>
      <c r="K125" s="2"/>
      <c r="L125" s="82"/>
      <c r="M125" s="2"/>
      <c r="N125" s="2"/>
    </row>
    <row r="126" spans="2:14" x14ac:dyDescent="0.15">
      <c r="B126" s="2"/>
      <c r="C126" s="2"/>
      <c r="D126" s="2"/>
      <c r="E126" s="2"/>
      <c r="F126" s="2"/>
      <c r="G126" s="2"/>
      <c r="H126" s="2"/>
      <c r="I126" s="2"/>
      <c r="J126" s="2"/>
      <c r="K126" s="2"/>
      <c r="L126" s="82"/>
      <c r="M126" s="2"/>
      <c r="N126" s="2"/>
    </row>
    <row r="127" spans="2:14" x14ac:dyDescent="0.15">
      <c r="B127" s="2"/>
      <c r="C127" s="2"/>
      <c r="D127" s="2"/>
      <c r="E127" s="2"/>
      <c r="F127" s="2"/>
      <c r="G127" s="2"/>
      <c r="H127" s="2"/>
      <c r="I127" s="2"/>
      <c r="J127" s="2"/>
      <c r="K127" s="2"/>
      <c r="L127" s="82"/>
      <c r="M127" s="2"/>
      <c r="N127" s="2"/>
    </row>
    <row r="128" spans="2:14" x14ac:dyDescent="0.15">
      <c r="B128" s="2"/>
      <c r="C128" s="2"/>
      <c r="D128" s="2"/>
      <c r="E128" s="2"/>
      <c r="F128" s="2"/>
      <c r="G128" s="2"/>
      <c r="H128" s="2"/>
      <c r="I128" s="2"/>
      <c r="J128" s="2"/>
      <c r="K128" s="2"/>
      <c r="L128" s="82"/>
      <c r="M128" s="2"/>
      <c r="N128" s="2"/>
    </row>
    <row r="129" spans="2:14" x14ac:dyDescent="0.15">
      <c r="B129" s="2"/>
      <c r="C129" s="2"/>
      <c r="D129" s="2"/>
      <c r="E129" s="2"/>
      <c r="F129" s="2"/>
      <c r="G129" s="2"/>
      <c r="H129" s="2"/>
      <c r="I129" s="2"/>
      <c r="J129" s="2"/>
      <c r="K129" s="2"/>
      <c r="L129" s="82"/>
      <c r="M129" s="2"/>
      <c r="N129" s="2"/>
    </row>
    <row r="130" spans="2:14" x14ac:dyDescent="0.15">
      <c r="B130" s="2"/>
      <c r="C130" s="2"/>
      <c r="D130" s="2"/>
      <c r="E130" s="2"/>
      <c r="F130" s="2"/>
      <c r="G130" s="2"/>
      <c r="H130" s="2"/>
      <c r="I130" s="2"/>
      <c r="J130" s="2"/>
      <c r="K130" s="2"/>
      <c r="L130" s="82"/>
      <c r="M130" s="2"/>
      <c r="N130" s="2"/>
    </row>
    <row r="131" spans="2:14" x14ac:dyDescent="0.15">
      <c r="B131" s="2"/>
      <c r="C131" s="2"/>
      <c r="D131" s="2"/>
      <c r="E131" s="2"/>
      <c r="F131" s="2"/>
      <c r="G131" s="2"/>
      <c r="H131" s="2"/>
      <c r="I131" s="2"/>
      <c r="J131" s="2"/>
      <c r="K131" s="2"/>
      <c r="L131" s="82"/>
      <c r="M131" s="2"/>
      <c r="N131" s="2"/>
    </row>
    <row r="132" spans="2:14" x14ac:dyDescent="0.15">
      <c r="B132" s="2"/>
      <c r="C132" s="2"/>
      <c r="D132" s="2"/>
      <c r="E132" s="2"/>
      <c r="F132" s="2"/>
      <c r="G132" s="2"/>
      <c r="H132" s="2"/>
      <c r="I132" s="2"/>
      <c r="J132" s="2"/>
      <c r="K132" s="2"/>
      <c r="L132" s="82"/>
      <c r="M132" s="2"/>
      <c r="N132" s="2"/>
    </row>
    <row r="133" spans="2:14" x14ac:dyDescent="0.15">
      <c r="B133" s="2"/>
      <c r="C133" s="2"/>
      <c r="D133" s="2"/>
      <c r="E133" s="2"/>
      <c r="F133" s="2"/>
      <c r="G133" s="2"/>
      <c r="H133" s="2"/>
      <c r="I133" s="2"/>
      <c r="J133" s="2"/>
      <c r="K133" s="2"/>
      <c r="L133" s="82"/>
      <c r="M133" s="2"/>
      <c r="N133" s="2"/>
    </row>
    <row r="134" spans="2:14" x14ac:dyDescent="0.15">
      <c r="B134" s="2"/>
      <c r="C134" s="2"/>
      <c r="D134" s="2"/>
      <c r="E134" s="2"/>
      <c r="F134" s="2"/>
      <c r="G134" s="2"/>
      <c r="H134" s="2"/>
      <c r="I134" s="2"/>
      <c r="J134" s="2"/>
      <c r="K134" s="2"/>
      <c r="L134" s="82"/>
      <c r="M134" s="2"/>
      <c r="N134" s="2"/>
    </row>
    <row r="135" spans="2:14" x14ac:dyDescent="0.15">
      <c r="B135" s="2"/>
      <c r="C135" s="2"/>
      <c r="D135" s="2"/>
      <c r="E135" s="2"/>
      <c r="F135" s="2"/>
      <c r="G135" s="2"/>
      <c r="H135" s="2"/>
      <c r="I135" s="2"/>
      <c r="J135" s="2"/>
      <c r="K135" s="2"/>
      <c r="L135" s="82"/>
      <c r="M135" s="2"/>
      <c r="N135" s="2"/>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041"/>
  <sheetViews>
    <sheetView zoomScaleNormal="100" workbookViewId="0"/>
  </sheetViews>
  <sheetFormatPr baseColWidth="10" defaultColWidth="8.75" defaultRowHeight="11" x14ac:dyDescent="0.15"/>
  <cols>
    <col min="1" max="1" width="60.75" bestFit="1" customWidth="1"/>
    <col min="2" max="7" width="14.75" style="72" bestFit="1" customWidth="1"/>
    <col min="8" max="10" width="15.75" style="72" bestFit="1" customWidth="1"/>
    <col min="11" max="11" width="14.75" style="72" bestFit="1" customWidth="1"/>
    <col min="12" max="12" width="16" style="72" bestFit="1" customWidth="1"/>
    <col min="13" max="13" width="9" style="72"/>
  </cols>
  <sheetData>
    <row r="1" spans="1:12" ht="13" x14ac:dyDescent="0.15">
      <c r="A1" s="29" t="s">
        <v>0</v>
      </c>
      <c r="B1" s="56"/>
      <c r="C1" s="56"/>
      <c r="D1" s="56"/>
      <c r="E1" s="56"/>
      <c r="F1" s="56"/>
      <c r="G1" s="56"/>
      <c r="H1" s="56"/>
      <c r="I1" s="56"/>
      <c r="J1" s="56"/>
      <c r="K1" s="56"/>
      <c r="L1" s="56"/>
    </row>
    <row r="2" spans="1:12" ht="13" x14ac:dyDescent="0.15">
      <c r="A2" s="29" t="s">
        <v>1</v>
      </c>
      <c r="B2" s="56"/>
      <c r="C2" s="56"/>
      <c r="D2" s="56"/>
      <c r="E2" s="56"/>
      <c r="F2" s="56"/>
      <c r="G2" s="56"/>
      <c r="H2" s="56"/>
      <c r="I2" s="56"/>
      <c r="J2" s="56"/>
      <c r="K2" s="56"/>
      <c r="L2" s="56"/>
    </row>
    <row r="3" spans="1:12" ht="13" x14ac:dyDescent="0.15">
      <c r="A3" s="29" t="s">
        <v>2</v>
      </c>
      <c r="B3" s="56"/>
      <c r="C3" s="56"/>
      <c r="D3" s="56"/>
      <c r="E3" s="56"/>
      <c r="F3" s="56"/>
      <c r="G3" s="56"/>
      <c r="H3" s="56"/>
      <c r="I3" s="56"/>
      <c r="J3" s="56"/>
      <c r="K3" s="56"/>
      <c r="L3" s="56"/>
    </row>
    <row r="4" spans="1:12" ht="13" x14ac:dyDescent="0.15">
      <c r="A4" s="29" t="s">
        <v>3</v>
      </c>
      <c r="B4" s="56"/>
      <c r="C4" s="56"/>
      <c r="D4" s="56"/>
      <c r="E4" s="56"/>
      <c r="F4" s="56"/>
      <c r="G4" s="56"/>
      <c r="H4" s="56"/>
      <c r="I4" s="56"/>
      <c r="J4" s="56"/>
      <c r="K4" s="56"/>
      <c r="L4" s="56"/>
    </row>
    <row r="5" spans="1:12" ht="13" x14ac:dyDescent="0.15">
      <c r="A5" s="29" t="s">
        <v>4</v>
      </c>
      <c r="B5" s="56"/>
      <c r="C5" s="56"/>
      <c r="D5" s="56"/>
      <c r="E5" s="56"/>
      <c r="F5" s="56"/>
      <c r="G5" s="56"/>
      <c r="H5" s="56"/>
      <c r="I5" s="56"/>
      <c r="J5" s="56"/>
      <c r="K5" s="56"/>
      <c r="L5" s="56"/>
    </row>
    <row r="6" spans="1:12" ht="13" x14ac:dyDescent="0.15">
      <c r="A6" s="29" t="s">
        <v>5</v>
      </c>
      <c r="B6" s="56"/>
      <c r="C6" s="56"/>
      <c r="D6" s="56"/>
      <c r="E6" s="56"/>
      <c r="F6" s="56"/>
      <c r="G6" s="56"/>
      <c r="H6" s="56"/>
      <c r="I6" s="56"/>
      <c r="J6" s="56"/>
      <c r="K6" s="56"/>
      <c r="L6" s="56"/>
    </row>
    <row r="7" spans="1:12" ht="13" x14ac:dyDescent="0.15">
      <c r="A7" s="4" t="s">
        <v>6</v>
      </c>
      <c r="B7" s="58" t="s">
        <v>7</v>
      </c>
      <c r="C7" s="58" t="s">
        <v>8</v>
      </c>
      <c r="D7" s="58" t="s">
        <v>9</v>
      </c>
      <c r="E7" s="58" t="s">
        <v>10</v>
      </c>
      <c r="F7" s="58" t="s">
        <v>11</v>
      </c>
      <c r="G7" s="58" t="s">
        <v>12</v>
      </c>
      <c r="H7" s="58" t="s">
        <v>13</v>
      </c>
      <c r="I7" s="58" t="s">
        <v>14</v>
      </c>
      <c r="J7" s="58" t="s">
        <v>15</v>
      </c>
      <c r="K7" s="58" t="s">
        <v>16</v>
      </c>
      <c r="L7" s="58" t="s">
        <v>17</v>
      </c>
    </row>
    <row r="8" spans="1:12" ht="13" x14ac:dyDescent="0.15">
      <c r="A8" s="4" t="s">
        <v>18</v>
      </c>
      <c r="B8" s="58" t="s">
        <v>19</v>
      </c>
      <c r="C8" s="58" t="s">
        <v>19</v>
      </c>
      <c r="D8" s="58" t="s">
        <v>19</v>
      </c>
      <c r="E8" s="58" t="s">
        <v>19</v>
      </c>
      <c r="F8" s="58" t="s">
        <v>19</v>
      </c>
      <c r="G8" s="58" t="s">
        <v>19</v>
      </c>
      <c r="H8" s="58" t="s">
        <v>19</v>
      </c>
      <c r="I8" s="58" t="s">
        <v>19</v>
      </c>
      <c r="J8" s="58" t="s">
        <v>19</v>
      </c>
      <c r="K8" s="58" t="s">
        <v>19</v>
      </c>
      <c r="L8" s="58" t="s">
        <v>19</v>
      </c>
    </row>
    <row r="9" spans="1:12" ht="13" x14ac:dyDescent="0.15">
      <c r="A9" s="6" t="s">
        <v>20</v>
      </c>
      <c r="B9" s="7"/>
      <c r="C9" s="7"/>
      <c r="D9" s="7"/>
      <c r="E9" s="7"/>
      <c r="F9" s="7"/>
      <c r="G9" s="7"/>
      <c r="H9" s="7"/>
      <c r="I9" s="7"/>
      <c r="J9" s="7"/>
      <c r="K9" s="7"/>
      <c r="L9" s="7"/>
    </row>
    <row r="10" spans="1:12" ht="13" x14ac:dyDescent="0.15">
      <c r="A10" s="8" t="s">
        <v>21</v>
      </c>
      <c r="B10" s="7">
        <v>53120600.960000001</v>
      </c>
      <c r="C10" s="7">
        <v>55302528.310000002</v>
      </c>
      <c r="D10" s="7">
        <v>59489573.100000001</v>
      </c>
      <c r="E10" s="7">
        <v>62914913.579999998</v>
      </c>
      <c r="F10" s="7">
        <v>64878322.289999999</v>
      </c>
      <c r="G10" s="7">
        <v>68153017.680000007</v>
      </c>
      <c r="H10" s="7">
        <v>71658415.069999993</v>
      </c>
      <c r="I10" s="7">
        <v>74199394.179999992</v>
      </c>
      <c r="J10" s="7">
        <v>75343283.179999992</v>
      </c>
      <c r="K10" s="7">
        <v>52372483.640000001</v>
      </c>
      <c r="L10" s="7">
        <v>637432531.99000001</v>
      </c>
    </row>
    <row r="11" spans="1:12" ht="13" hidden="1" x14ac:dyDescent="0.15">
      <c r="A11" s="14" t="s">
        <v>22</v>
      </c>
      <c r="B11" s="7"/>
      <c r="C11" s="7"/>
      <c r="D11" s="7"/>
      <c r="E11" s="7"/>
      <c r="F11" s="7"/>
      <c r="G11" s="7"/>
      <c r="H11" s="7"/>
      <c r="I11" s="7"/>
      <c r="J11" s="7"/>
      <c r="K11" s="7"/>
      <c r="L11" s="7"/>
    </row>
    <row r="12" spans="1:12" ht="13" hidden="1" x14ac:dyDescent="0.15">
      <c r="A12" s="11" t="s">
        <v>23</v>
      </c>
      <c r="B12" s="10">
        <v>696918.19</v>
      </c>
      <c r="C12" s="10">
        <v>709832.9</v>
      </c>
      <c r="D12" s="10">
        <v>632675.52</v>
      </c>
      <c r="E12" s="10">
        <v>780545.17</v>
      </c>
      <c r="F12" s="10">
        <v>609997.92000000004</v>
      </c>
      <c r="G12" s="10">
        <v>750821.63</v>
      </c>
      <c r="H12" s="10">
        <v>766605.77</v>
      </c>
      <c r="I12" s="10">
        <v>815840.3</v>
      </c>
      <c r="J12" s="10">
        <v>639643.55000000005</v>
      </c>
      <c r="K12" s="10">
        <v>395158.35</v>
      </c>
      <c r="L12" s="10">
        <f t="shared" ref="L12:L17" si="0">SUM(B12:K12)</f>
        <v>6798039.2999999989</v>
      </c>
    </row>
    <row r="13" spans="1:12" ht="13" hidden="1" x14ac:dyDescent="0.15">
      <c r="A13" s="11" t="s">
        <v>24</v>
      </c>
      <c r="B13" s="10">
        <v>-319.2</v>
      </c>
      <c r="C13" s="10">
        <v>0</v>
      </c>
      <c r="D13" s="10">
        <v>0</v>
      </c>
      <c r="E13" s="10">
        <v>0</v>
      </c>
      <c r="F13" s="10">
        <v>150000</v>
      </c>
      <c r="G13" s="10">
        <v>0</v>
      </c>
      <c r="H13" s="10">
        <v>150000</v>
      </c>
      <c r="I13" s="10">
        <v>2881.81</v>
      </c>
      <c r="J13" s="10">
        <v>125073.61</v>
      </c>
      <c r="K13" s="10">
        <v>151814.51999999999</v>
      </c>
      <c r="L13" s="10">
        <f t="shared" si="0"/>
        <v>579450.74</v>
      </c>
    </row>
    <row r="14" spans="1:12" ht="13" hidden="1" x14ac:dyDescent="0.15">
      <c r="A14" s="11" t="s">
        <v>25</v>
      </c>
      <c r="B14" s="10">
        <v>1017655.59</v>
      </c>
      <c r="C14" s="10">
        <v>914263.25</v>
      </c>
      <c r="D14" s="10">
        <v>660373.14</v>
      </c>
      <c r="E14" s="10">
        <v>681853.5</v>
      </c>
      <c r="F14" s="10">
        <v>587799.49</v>
      </c>
      <c r="G14" s="10">
        <v>511394.34</v>
      </c>
      <c r="H14" s="10">
        <v>455039.07</v>
      </c>
      <c r="I14" s="10">
        <v>423956.92</v>
      </c>
      <c r="J14" s="10">
        <v>343179.44</v>
      </c>
      <c r="K14" s="10">
        <v>232585.86</v>
      </c>
      <c r="L14" s="10">
        <f t="shared" si="0"/>
        <v>5828100.6000000006</v>
      </c>
    </row>
    <row r="15" spans="1:12" ht="13" hidden="1" x14ac:dyDescent="0.15">
      <c r="A15" s="11" t="s">
        <v>26</v>
      </c>
      <c r="B15" s="10">
        <v>2986667.37</v>
      </c>
      <c r="C15" s="10">
        <v>3286531.74</v>
      </c>
      <c r="D15" s="10">
        <v>3440098.95</v>
      </c>
      <c r="E15" s="10">
        <v>3362806.27</v>
      </c>
      <c r="F15" s="10">
        <v>2899944.37</v>
      </c>
      <c r="G15" s="10">
        <v>3191888.64</v>
      </c>
      <c r="H15" s="10">
        <v>3373493.22</v>
      </c>
      <c r="I15" s="10">
        <v>3217699.8</v>
      </c>
      <c r="J15" s="10">
        <v>3245934.17</v>
      </c>
      <c r="K15" s="10">
        <v>2255417.87</v>
      </c>
      <c r="L15" s="10">
        <f t="shared" si="0"/>
        <v>31260482.400000002</v>
      </c>
    </row>
    <row r="16" spans="1:12" ht="13" hidden="1" x14ac:dyDescent="0.15">
      <c r="A16" s="11" t="s">
        <v>27</v>
      </c>
      <c r="B16" s="10">
        <v>48419679.009999998</v>
      </c>
      <c r="C16" s="10">
        <v>50391900.420000002</v>
      </c>
      <c r="D16" s="10">
        <v>54756425.490000002</v>
      </c>
      <c r="E16" s="10">
        <v>58089708.640000001</v>
      </c>
      <c r="F16" s="10">
        <v>60630580.509999998</v>
      </c>
      <c r="G16" s="10">
        <v>63698913.07</v>
      </c>
      <c r="H16" s="10">
        <v>66913277.009999998</v>
      </c>
      <c r="I16" s="10">
        <v>69739015.349999994</v>
      </c>
      <c r="J16" s="10">
        <v>71002943.879999995</v>
      </c>
      <c r="K16" s="10">
        <v>49347474.960000001</v>
      </c>
      <c r="L16" s="10">
        <f t="shared" si="0"/>
        <v>592989918.34000003</v>
      </c>
    </row>
    <row r="17" spans="1:12" ht="13" hidden="1" x14ac:dyDescent="0.15">
      <c r="A17" s="11" t="s">
        <v>28</v>
      </c>
      <c r="B17" s="10">
        <v>0</v>
      </c>
      <c r="C17" s="10">
        <v>0</v>
      </c>
      <c r="D17" s="10">
        <v>0</v>
      </c>
      <c r="E17" s="10">
        <v>0</v>
      </c>
      <c r="F17" s="10">
        <v>0</v>
      </c>
      <c r="G17" s="10">
        <v>0</v>
      </c>
      <c r="H17" s="10">
        <v>0</v>
      </c>
      <c r="I17" s="10">
        <v>0</v>
      </c>
      <c r="J17" s="10">
        <v>-13491.47</v>
      </c>
      <c r="K17" s="10">
        <v>-9967.92</v>
      </c>
      <c r="L17" s="10">
        <f t="shared" si="0"/>
        <v>-23459.39</v>
      </c>
    </row>
    <row r="18" spans="1:12" ht="13" hidden="1" x14ac:dyDescent="0.15">
      <c r="A18" s="15" t="s">
        <v>22</v>
      </c>
      <c r="B18" s="16">
        <f t="shared" ref="B18:L18" si="1">SUM(B12:B17)</f>
        <v>53120600.960000001</v>
      </c>
      <c r="C18" s="16">
        <f t="shared" si="1"/>
        <v>55302528.310000002</v>
      </c>
      <c r="D18" s="16">
        <f t="shared" si="1"/>
        <v>59489573.100000001</v>
      </c>
      <c r="E18" s="16">
        <f t="shared" si="1"/>
        <v>62914913.579999998</v>
      </c>
      <c r="F18" s="16">
        <f t="shared" si="1"/>
        <v>64878322.289999999</v>
      </c>
      <c r="G18" s="16">
        <f t="shared" si="1"/>
        <v>68153017.680000007</v>
      </c>
      <c r="H18" s="16">
        <f t="shared" si="1"/>
        <v>71658415.069999993</v>
      </c>
      <c r="I18" s="16">
        <f t="shared" si="1"/>
        <v>74199394.179999992</v>
      </c>
      <c r="J18" s="16">
        <f t="shared" si="1"/>
        <v>75343283.179999992</v>
      </c>
      <c r="K18" s="16">
        <f t="shared" si="1"/>
        <v>52372483.640000001</v>
      </c>
      <c r="L18" s="16">
        <f t="shared" si="1"/>
        <v>637432531.99000001</v>
      </c>
    </row>
    <row r="19" spans="1:12" ht="13" hidden="1" x14ac:dyDescent="0.15">
      <c r="A19" s="14" t="s">
        <v>29</v>
      </c>
      <c r="B19" s="7"/>
      <c r="C19" s="7"/>
      <c r="D19" s="7"/>
      <c r="E19" s="7"/>
      <c r="F19" s="7"/>
      <c r="G19" s="7"/>
      <c r="H19" s="7"/>
      <c r="I19" s="7"/>
      <c r="J19" s="7"/>
      <c r="K19" s="7"/>
      <c r="L19" s="7"/>
    </row>
    <row r="20" spans="1:12" ht="13" hidden="1" x14ac:dyDescent="0.15">
      <c r="A20" s="11" t="s">
        <v>30</v>
      </c>
      <c r="B20" s="10">
        <v>249795.95</v>
      </c>
      <c r="C20" s="10">
        <v>283160.51</v>
      </c>
      <c r="D20" s="10">
        <v>363712.58</v>
      </c>
      <c r="E20" s="10">
        <v>361850.25</v>
      </c>
      <c r="F20" s="10">
        <v>250822.57</v>
      </c>
      <c r="G20" s="10">
        <v>238277.33</v>
      </c>
      <c r="H20" s="10">
        <v>257499.39</v>
      </c>
      <c r="I20" s="10">
        <v>232740</v>
      </c>
      <c r="J20" s="10">
        <v>134652.38</v>
      </c>
      <c r="K20" s="10">
        <v>95966.02</v>
      </c>
      <c r="L20" s="10">
        <f t="shared" ref="L20:L35" si="2">SUM(B20:K20)</f>
        <v>2468476.98</v>
      </c>
    </row>
    <row r="21" spans="1:12" ht="13" hidden="1" x14ac:dyDescent="0.15">
      <c r="A21" s="11" t="s">
        <v>31</v>
      </c>
      <c r="B21" s="10">
        <v>213264.87</v>
      </c>
      <c r="C21" s="10">
        <v>209952.01</v>
      </c>
      <c r="D21" s="10">
        <v>202211.43</v>
      </c>
      <c r="E21" s="10">
        <v>278338.86</v>
      </c>
      <c r="F21" s="10">
        <v>141845.04999999999</v>
      </c>
      <c r="G21" s="10">
        <v>136786.32999999999</v>
      </c>
      <c r="H21" s="10">
        <v>74408.070000000007</v>
      </c>
      <c r="I21" s="10">
        <v>98337.86</v>
      </c>
      <c r="J21" s="10">
        <v>101306.41</v>
      </c>
      <c r="K21" s="10">
        <v>131690.54999999999</v>
      </c>
      <c r="L21" s="10">
        <f t="shared" si="2"/>
        <v>1588141.4400000002</v>
      </c>
    </row>
    <row r="22" spans="1:12" ht="13" hidden="1" x14ac:dyDescent="0.15">
      <c r="A22" s="11" t="s">
        <v>32</v>
      </c>
      <c r="B22" s="10">
        <v>101793.52</v>
      </c>
      <c r="C22" s="10">
        <v>71112.929999999993</v>
      </c>
      <c r="D22" s="10">
        <v>81533.59</v>
      </c>
      <c r="E22" s="10">
        <v>118711.13</v>
      </c>
      <c r="F22" s="10">
        <v>75016.84</v>
      </c>
      <c r="G22" s="10">
        <v>96740.13</v>
      </c>
      <c r="H22" s="10">
        <v>94200.78</v>
      </c>
      <c r="I22" s="10">
        <v>145002.48000000001</v>
      </c>
      <c r="J22" s="10">
        <v>138318.73000000001</v>
      </c>
      <c r="K22" s="10">
        <v>109739.31</v>
      </c>
      <c r="L22" s="10">
        <f t="shared" si="2"/>
        <v>1032169.44</v>
      </c>
    </row>
    <row r="23" spans="1:12" ht="13" hidden="1" x14ac:dyDescent="0.15">
      <c r="A23" s="11" t="s">
        <v>33</v>
      </c>
      <c r="B23" s="10">
        <v>16652.86</v>
      </c>
      <c r="C23" s="10">
        <v>13884.12</v>
      </c>
      <c r="D23" s="10">
        <v>14409.26</v>
      </c>
      <c r="E23" s="10">
        <v>12702.56</v>
      </c>
      <c r="F23" s="10">
        <v>12851.13</v>
      </c>
      <c r="G23" s="10">
        <v>15244.73</v>
      </c>
      <c r="H23" s="10">
        <v>12033.89</v>
      </c>
      <c r="I23" s="10">
        <v>21302.12</v>
      </c>
      <c r="J23" s="10">
        <v>12983.05</v>
      </c>
      <c r="K23" s="10">
        <v>17906.400000000001</v>
      </c>
      <c r="L23" s="10">
        <f t="shared" si="2"/>
        <v>149970.12</v>
      </c>
    </row>
    <row r="24" spans="1:12" ht="13" hidden="1" x14ac:dyDescent="0.15">
      <c r="A24" s="11" t="s">
        <v>34</v>
      </c>
      <c r="B24" s="10">
        <v>2204612.63</v>
      </c>
      <c r="C24" s="10">
        <v>2521172.4700000002</v>
      </c>
      <c r="D24" s="10">
        <v>1644639.68</v>
      </c>
      <c r="E24" s="10">
        <v>2429494.04</v>
      </c>
      <c r="F24" s="10">
        <v>2233498.2200000002</v>
      </c>
      <c r="G24" s="10">
        <v>2250018.16</v>
      </c>
      <c r="H24" s="10">
        <v>2333197.31</v>
      </c>
      <c r="I24" s="10">
        <v>2649809.37</v>
      </c>
      <c r="J24" s="10">
        <v>2113364.6</v>
      </c>
      <c r="K24" s="10">
        <v>1943374.66</v>
      </c>
      <c r="L24" s="10">
        <f t="shared" si="2"/>
        <v>22323181.140000004</v>
      </c>
    </row>
    <row r="25" spans="1:12" ht="13" hidden="1" x14ac:dyDescent="0.15">
      <c r="A25" s="11" t="s">
        <v>35</v>
      </c>
      <c r="B25" s="10">
        <v>556078.96</v>
      </c>
      <c r="C25" s="10">
        <v>572197.57999999996</v>
      </c>
      <c r="D25" s="10">
        <v>487938</v>
      </c>
      <c r="E25" s="10">
        <v>795752.11</v>
      </c>
      <c r="F25" s="10">
        <v>564437.47</v>
      </c>
      <c r="G25" s="10">
        <v>629490.72</v>
      </c>
      <c r="H25" s="10">
        <v>580123.19999999995</v>
      </c>
      <c r="I25" s="10">
        <v>822751.95</v>
      </c>
      <c r="J25" s="10">
        <v>549600.78</v>
      </c>
      <c r="K25" s="10">
        <v>459386.03</v>
      </c>
      <c r="L25" s="10">
        <f t="shared" si="2"/>
        <v>6017756.8000000007</v>
      </c>
    </row>
    <row r="26" spans="1:12" ht="13" hidden="1" x14ac:dyDescent="0.15">
      <c r="A26" s="11" t="s">
        <v>36</v>
      </c>
      <c r="B26" s="10">
        <v>70591.64</v>
      </c>
      <c r="C26" s="10">
        <v>62941.15</v>
      </c>
      <c r="D26" s="10">
        <v>61605.86</v>
      </c>
      <c r="E26" s="10">
        <v>60163.9</v>
      </c>
      <c r="F26" s="10">
        <v>50334.27</v>
      </c>
      <c r="G26" s="10">
        <v>60447.08</v>
      </c>
      <c r="H26" s="10">
        <v>49792.62</v>
      </c>
      <c r="I26" s="10">
        <v>53519.18</v>
      </c>
      <c r="J26" s="10">
        <v>51935.53</v>
      </c>
      <c r="K26" s="10">
        <v>36490.86</v>
      </c>
      <c r="L26" s="10">
        <f t="shared" si="2"/>
        <v>557822.09</v>
      </c>
    </row>
    <row r="27" spans="1:12" ht="13" hidden="1" x14ac:dyDescent="0.15">
      <c r="A27" s="11" t="s">
        <v>37</v>
      </c>
      <c r="B27" s="10">
        <v>2109685.27</v>
      </c>
      <c r="C27" s="10">
        <v>2493228.23</v>
      </c>
      <c r="D27" s="10">
        <v>3096666.33</v>
      </c>
      <c r="E27" s="10">
        <v>3394170.84</v>
      </c>
      <c r="F27" s="10">
        <v>4299853.7300000004</v>
      </c>
      <c r="G27" s="10">
        <v>4310203.37</v>
      </c>
      <c r="H27" s="10">
        <v>7179184.5499999998</v>
      </c>
      <c r="I27" s="10">
        <v>6277620.1399999997</v>
      </c>
      <c r="J27" s="10">
        <v>7495637.7599999998</v>
      </c>
      <c r="K27" s="10">
        <v>4059451.56</v>
      </c>
      <c r="L27" s="10">
        <f t="shared" si="2"/>
        <v>44715701.780000001</v>
      </c>
    </row>
    <row r="28" spans="1:12" ht="13" hidden="1" x14ac:dyDescent="0.15">
      <c r="A28" s="11" t="s">
        <v>38</v>
      </c>
      <c r="B28" s="10">
        <v>241473.71</v>
      </c>
      <c r="C28" s="10">
        <v>209871.66</v>
      </c>
      <c r="D28" s="10">
        <v>167355.22</v>
      </c>
      <c r="E28" s="10">
        <v>169795.01</v>
      </c>
      <c r="F28" s="10">
        <v>227534.88</v>
      </c>
      <c r="G28" s="10">
        <v>231733.54</v>
      </c>
      <c r="H28" s="10">
        <v>217634.25</v>
      </c>
      <c r="I28" s="10">
        <v>241949.19</v>
      </c>
      <c r="J28" s="10">
        <v>222922.43</v>
      </c>
      <c r="K28" s="10">
        <v>241060.61</v>
      </c>
      <c r="L28" s="10">
        <f t="shared" si="2"/>
        <v>2171330.5</v>
      </c>
    </row>
    <row r="29" spans="1:12" ht="13" hidden="1" x14ac:dyDescent="0.15">
      <c r="A29" s="11" t="s">
        <v>39</v>
      </c>
      <c r="B29" s="10">
        <v>0</v>
      </c>
      <c r="C29" s="10">
        <v>72205.100000000006</v>
      </c>
      <c r="D29" s="10">
        <v>778523.04</v>
      </c>
      <c r="E29" s="10">
        <v>704841.69</v>
      </c>
      <c r="F29" s="10">
        <v>551122.27</v>
      </c>
      <c r="G29" s="10">
        <v>537239.51</v>
      </c>
      <c r="H29" s="10">
        <v>437178.12</v>
      </c>
      <c r="I29" s="10">
        <v>619079.93000000005</v>
      </c>
      <c r="J29" s="10">
        <v>428514.42</v>
      </c>
      <c r="K29" s="10">
        <v>250561.96</v>
      </c>
      <c r="L29" s="10">
        <f t="shared" si="2"/>
        <v>4379266.040000001</v>
      </c>
    </row>
    <row r="30" spans="1:12" ht="13" hidden="1" x14ac:dyDescent="0.15">
      <c r="A30" s="11" t="s">
        <v>40</v>
      </c>
      <c r="B30" s="10">
        <v>36078.800000000003</v>
      </c>
      <c r="C30" s="10">
        <v>35054.730000000003</v>
      </c>
      <c r="D30" s="10">
        <v>39325.949999999997</v>
      </c>
      <c r="E30" s="10">
        <v>43202.74</v>
      </c>
      <c r="F30" s="10">
        <v>51735.01</v>
      </c>
      <c r="G30" s="10">
        <v>49465.24</v>
      </c>
      <c r="H30" s="10">
        <v>38518</v>
      </c>
      <c r="I30" s="10">
        <v>46289.67</v>
      </c>
      <c r="J30" s="10">
        <v>34403.18</v>
      </c>
      <c r="K30" s="10">
        <v>28067.25</v>
      </c>
      <c r="L30" s="10">
        <f t="shared" si="2"/>
        <v>402140.56999999995</v>
      </c>
    </row>
    <row r="31" spans="1:12" ht="13" hidden="1" x14ac:dyDescent="0.15">
      <c r="A31" s="11" t="s">
        <v>41</v>
      </c>
      <c r="B31" s="10">
        <v>93644.160000000003</v>
      </c>
      <c r="C31" s="10">
        <v>122123.92</v>
      </c>
      <c r="D31" s="10">
        <v>119446.53</v>
      </c>
      <c r="E31" s="10">
        <v>116547.25</v>
      </c>
      <c r="F31" s="10">
        <v>109164.64</v>
      </c>
      <c r="G31" s="10">
        <v>105174.91</v>
      </c>
      <c r="H31" s="10">
        <v>83720.88</v>
      </c>
      <c r="I31" s="10">
        <v>121567.44</v>
      </c>
      <c r="J31" s="10">
        <v>90747.520000000004</v>
      </c>
      <c r="K31" s="10">
        <v>63093.53</v>
      </c>
      <c r="L31" s="10">
        <f t="shared" si="2"/>
        <v>1025230.78</v>
      </c>
    </row>
    <row r="32" spans="1:12" ht="13" hidden="1" x14ac:dyDescent="0.15">
      <c r="A32" s="11" t="s">
        <v>42</v>
      </c>
      <c r="B32" s="10">
        <v>60710.65</v>
      </c>
      <c r="C32" s="10">
        <v>59127.69</v>
      </c>
      <c r="D32" s="10">
        <v>61474.46</v>
      </c>
      <c r="E32" s="10">
        <v>73191.37</v>
      </c>
      <c r="F32" s="10">
        <v>57915.81</v>
      </c>
      <c r="G32" s="10">
        <v>59333.22</v>
      </c>
      <c r="H32" s="10">
        <v>27703.65</v>
      </c>
      <c r="I32" s="10">
        <v>43558.33</v>
      </c>
      <c r="J32" s="10">
        <v>17169.34</v>
      </c>
      <c r="K32" s="10">
        <v>27577.15</v>
      </c>
      <c r="L32" s="10">
        <f t="shared" si="2"/>
        <v>487761.67000000004</v>
      </c>
    </row>
    <row r="33" spans="1:12" ht="13" hidden="1" x14ac:dyDescent="0.15">
      <c r="A33" s="11" t="s">
        <v>43</v>
      </c>
      <c r="B33" s="10">
        <v>-6178248.04</v>
      </c>
      <c r="C33" s="10">
        <v>-6958448.9500000002</v>
      </c>
      <c r="D33" s="10">
        <v>-7336289.6900000004</v>
      </c>
      <c r="E33" s="10">
        <v>-8765612</v>
      </c>
      <c r="F33" s="10">
        <v>-8831667.4299999997</v>
      </c>
      <c r="G33" s="10">
        <v>-8947685.7400000002</v>
      </c>
      <c r="H33" s="10">
        <v>-11621842.65</v>
      </c>
      <c r="I33" s="10">
        <v>-11570254.710000001</v>
      </c>
      <c r="J33" s="10">
        <v>-11828562.74</v>
      </c>
      <c r="K33" s="10">
        <v>-7804766.1299999999</v>
      </c>
      <c r="L33" s="10">
        <f t="shared" si="2"/>
        <v>-89843378.079999998</v>
      </c>
    </row>
    <row r="34" spans="1:12" ht="13" hidden="1" x14ac:dyDescent="0.15">
      <c r="A34" s="11" t="s">
        <v>44</v>
      </c>
      <c r="B34" s="10">
        <v>223865.02</v>
      </c>
      <c r="C34" s="10">
        <v>232416.85</v>
      </c>
      <c r="D34" s="10">
        <v>217447.76</v>
      </c>
      <c r="E34" s="10">
        <v>206850.25</v>
      </c>
      <c r="F34" s="10">
        <v>205535.54</v>
      </c>
      <c r="G34" s="10">
        <v>227531.47</v>
      </c>
      <c r="H34" s="10">
        <v>205676.94</v>
      </c>
      <c r="I34" s="10">
        <v>190924.05</v>
      </c>
      <c r="J34" s="10">
        <v>196979.61</v>
      </c>
      <c r="K34" s="10">
        <v>179411.66</v>
      </c>
      <c r="L34" s="10">
        <f t="shared" si="2"/>
        <v>2086639.1499999997</v>
      </c>
    </row>
    <row r="35" spans="1:12" ht="13" hidden="1" x14ac:dyDescent="0.15">
      <c r="A35" s="11" t="s">
        <v>45</v>
      </c>
      <c r="B35" s="10">
        <v>0</v>
      </c>
      <c r="C35" s="10">
        <v>0</v>
      </c>
      <c r="D35" s="10">
        <v>0</v>
      </c>
      <c r="E35" s="10">
        <v>0</v>
      </c>
      <c r="F35" s="10">
        <v>0</v>
      </c>
      <c r="G35" s="10">
        <v>0</v>
      </c>
      <c r="H35" s="10">
        <v>30971</v>
      </c>
      <c r="I35" s="10">
        <v>5803</v>
      </c>
      <c r="J35" s="10">
        <v>240027</v>
      </c>
      <c r="K35" s="10">
        <v>160988.57999999999</v>
      </c>
      <c r="L35" s="10">
        <f t="shared" si="2"/>
        <v>437789.57999999996</v>
      </c>
    </row>
    <row r="36" spans="1:12" ht="13" hidden="1" x14ac:dyDescent="0.15">
      <c r="A36" s="15" t="s">
        <v>29</v>
      </c>
      <c r="B36" s="16">
        <f t="shared" ref="B36:L36" si="3">SUM(B20:B35)</f>
        <v>4.3655745685100555E-10</v>
      </c>
      <c r="C36" s="16">
        <f t="shared" si="3"/>
        <v>3.7834979593753815E-10</v>
      </c>
      <c r="D36" s="16">
        <f t="shared" si="3"/>
        <v>2.3283064365386963E-10</v>
      </c>
      <c r="E36" s="16">
        <f t="shared" si="3"/>
        <v>-1.862645149230957E-9</v>
      </c>
      <c r="F36" s="16">
        <f t="shared" si="3"/>
        <v>2.7648638933897018E-9</v>
      </c>
      <c r="G36" s="16">
        <f t="shared" si="3"/>
        <v>1.1932570487260818E-9</v>
      </c>
      <c r="H36" s="16">
        <f t="shared" si="3"/>
        <v>-1.3387762010097504E-9</v>
      </c>
      <c r="I36" s="16">
        <f t="shared" si="3"/>
        <v>-2.6193447411060333E-9</v>
      </c>
      <c r="J36" s="16">
        <f t="shared" si="3"/>
        <v>-1.280568540096283E-9</v>
      </c>
      <c r="K36" s="16">
        <f t="shared" si="3"/>
        <v>6.9849193096160889E-10</v>
      </c>
      <c r="L36" s="16">
        <f t="shared" si="3"/>
        <v>1.0360963642597198E-8</v>
      </c>
    </row>
    <row r="37" spans="1:12" ht="13" hidden="1" x14ac:dyDescent="0.15">
      <c r="A37" s="14" t="s">
        <v>46</v>
      </c>
      <c r="B37" s="7"/>
      <c r="C37" s="7"/>
      <c r="D37" s="7"/>
      <c r="E37" s="7"/>
      <c r="F37" s="7"/>
      <c r="G37" s="7"/>
      <c r="H37" s="7"/>
      <c r="I37" s="7"/>
      <c r="J37" s="7"/>
      <c r="K37" s="7"/>
      <c r="L37" s="7"/>
    </row>
    <row r="38" spans="1:12" ht="13" hidden="1" x14ac:dyDescent="0.15">
      <c r="A38" s="11" t="s">
        <v>47</v>
      </c>
      <c r="B38" s="10">
        <v>55642.96</v>
      </c>
      <c r="C38" s="10">
        <v>57219.76</v>
      </c>
      <c r="D38" s="10">
        <v>52084.36</v>
      </c>
      <c r="E38" s="10">
        <v>114533.86</v>
      </c>
      <c r="F38" s="10">
        <v>97593.96</v>
      </c>
      <c r="G38" s="10">
        <v>58824.62</v>
      </c>
      <c r="H38" s="10">
        <v>87676.7</v>
      </c>
      <c r="I38" s="10">
        <v>101545.05</v>
      </c>
      <c r="J38" s="10">
        <v>113675.65</v>
      </c>
      <c r="K38" s="10">
        <v>48771.45</v>
      </c>
      <c r="L38" s="10">
        <f t="shared" ref="L38:L52" si="4">SUM(B38:K38)</f>
        <v>787568.37</v>
      </c>
    </row>
    <row r="39" spans="1:12" ht="13" hidden="1" x14ac:dyDescent="0.15">
      <c r="A39" s="11" t="s">
        <v>48</v>
      </c>
      <c r="B39" s="10">
        <v>220158.31</v>
      </c>
      <c r="C39" s="10">
        <v>252117.26</v>
      </c>
      <c r="D39" s="10">
        <v>-162825.26</v>
      </c>
      <c r="E39" s="10">
        <v>265551.65999999997</v>
      </c>
      <c r="F39" s="10">
        <v>149450.01</v>
      </c>
      <c r="G39" s="10">
        <v>176839</v>
      </c>
      <c r="H39" s="10">
        <v>143559.18</v>
      </c>
      <c r="I39" s="10">
        <v>262741.12</v>
      </c>
      <c r="J39" s="10">
        <v>147613.97</v>
      </c>
      <c r="K39" s="10">
        <v>78257.03</v>
      </c>
      <c r="L39" s="10">
        <f t="shared" si="4"/>
        <v>1533462.2799999998</v>
      </c>
    </row>
    <row r="40" spans="1:12" ht="13" hidden="1" x14ac:dyDescent="0.15">
      <c r="A40" s="11" t="s">
        <v>49</v>
      </c>
      <c r="B40" s="10">
        <v>-730956.72</v>
      </c>
      <c r="C40" s="10">
        <v>-827950.58</v>
      </c>
      <c r="D40" s="10">
        <v>-571846.06999999995</v>
      </c>
      <c r="E40" s="10">
        <v>-1111779.69</v>
      </c>
      <c r="F40" s="10">
        <v>-1072502.04</v>
      </c>
      <c r="G40" s="10">
        <v>-1064830.78</v>
      </c>
      <c r="H40" s="10">
        <v>-1461670.62</v>
      </c>
      <c r="I40" s="10">
        <v>-1492273.1</v>
      </c>
      <c r="J40" s="10">
        <v>-1533693.87</v>
      </c>
      <c r="K40" s="10">
        <v>-860687.3</v>
      </c>
      <c r="L40" s="10">
        <f t="shared" si="4"/>
        <v>-10728190.77</v>
      </c>
    </row>
    <row r="41" spans="1:12" ht="13" hidden="1" x14ac:dyDescent="0.15">
      <c r="A41" s="11" t="s">
        <v>50</v>
      </c>
      <c r="B41" s="10">
        <v>24979.599999999999</v>
      </c>
      <c r="C41" s="10">
        <v>28316.05</v>
      </c>
      <c r="D41" s="10">
        <v>36371.269999999997</v>
      </c>
      <c r="E41" s="10">
        <v>36185.03</v>
      </c>
      <c r="F41" s="10">
        <v>25082.25</v>
      </c>
      <c r="G41" s="10">
        <v>23827.73</v>
      </c>
      <c r="H41" s="10">
        <v>25749.94</v>
      </c>
      <c r="I41" s="10">
        <v>23274</v>
      </c>
      <c r="J41" s="10">
        <v>13465.23</v>
      </c>
      <c r="K41" s="10">
        <v>9596.6</v>
      </c>
      <c r="L41" s="10">
        <f t="shared" si="4"/>
        <v>246847.7</v>
      </c>
    </row>
    <row r="42" spans="1:12" ht="13" hidden="1" x14ac:dyDescent="0.15">
      <c r="A42" s="11" t="s">
        <v>51</v>
      </c>
      <c r="B42" s="10">
        <v>31989.72</v>
      </c>
      <c r="C42" s="10">
        <v>31492.799999999999</v>
      </c>
      <c r="D42" s="10">
        <v>30331.71</v>
      </c>
      <c r="E42" s="10">
        <v>41750.83</v>
      </c>
      <c r="F42" s="10">
        <v>21276.76</v>
      </c>
      <c r="G42" s="10">
        <v>20517.95</v>
      </c>
      <c r="H42" s="10">
        <v>11161.21</v>
      </c>
      <c r="I42" s="10">
        <v>14750.68</v>
      </c>
      <c r="J42" s="10">
        <v>15195.95</v>
      </c>
      <c r="K42" s="10">
        <v>19753.580000000002</v>
      </c>
      <c r="L42" s="10">
        <f t="shared" si="4"/>
        <v>238221.19</v>
      </c>
    </row>
    <row r="43" spans="1:12" ht="13" hidden="1" x14ac:dyDescent="0.15">
      <c r="A43" s="11" t="s">
        <v>52</v>
      </c>
      <c r="B43" s="10">
        <v>10179.35</v>
      </c>
      <c r="C43" s="10">
        <v>7111.29</v>
      </c>
      <c r="D43" s="10">
        <v>8153.36</v>
      </c>
      <c r="E43" s="10">
        <v>11871.12</v>
      </c>
      <c r="F43" s="10">
        <v>7501.69</v>
      </c>
      <c r="G43" s="10">
        <v>9674.01</v>
      </c>
      <c r="H43" s="10">
        <v>9420.08</v>
      </c>
      <c r="I43" s="10">
        <v>14500.25</v>
      </c>
      <c r="J43" s="10">
        <v>13831.87</v>
      </c>
      <c r="K43" s="10">
        <v>10973.94</v>
      </c>
      <c r="L43" s="10">
        <f t="shared" si="4"/>
        <v>103216.96000000001</v>
      </c>
    </row>
    <row r="44" spans="1:12" ht="13" hidden="1" x14ac:dyDescent="0.15">
      <c r="A44" s="11" t="s">
        <v>53</v>
      </c>
      <c r="B44" s="10">
        <v>1665.29</v>
      </c>
      <c r="C44" s="10">
        <v>1388.41</v>
      </c>
      <c r="D44" s="10">
        <v>1440.92</v>
      </c>
      <c r="E44" s="10">
        <v>1270.26</v>
      </c>
      <c r="F44" s="10">
        <v>1285.1099999999999</v>
      </c>
      <c r="G44" s="10">
        <v>1524.46</v>
      </c>
      <c r="H44" s="10">
        <v>1203.3800000000001</v>
      </c>
      <c r="I44" s="10">
        <v>2130.21</v>
      </c>
      <c r="J44" s="10">
        <v>1298.3</v>
      </c>
      <c r="K44" s="10">
        <v>1790.64</v>
      </c>
      <c r="L44" s="10">
        <f t="shared" si="4"/>
        <v>14996.98</v>
      </c>
    </row>
    <row r="45" spans="1:12" ht="13" hidden="1" x14ac:dyDescent="0.15">
      <c r="A45" s="11" t="s">
        <v>54</v>
      </c>
      <c r="B45" s="10">
        <v>316452.81</v>
      </c>
      <c r="C45" s="10">
        <v>373984.23</v>
      </c>
      <c r="D45" s="10">
        <v>464499.95</v>
      </c>
      <c r="E45" s="10">
        <v>505606.62</v>
      </c>
      <c r="F45" s="10">
        <v>644978.04</v>
      </c>
      <c r="G45" s="10">
        <v>646530.51</v>
      </c>
      <c r="H45" s="10">
        <v>1076877.7</v>
      </c>
      <c r="I45" s="10">
        <v>941643.02</v>
      </c>
      <c r="J45" s="10">
        <v>1124345.68</v>
      </c>
      <c r="K45" s="10">
        <v>608917.73</v>
      </c>
      <c r="L45" s="10">
        <f t="shared" si="4"/>
        <v>6703836.290000001</v>
      </c>
    </row>
    <row r="46" spans="1:12" ht="13" hidden="1" x14ac:dyDescent="0.15">
      <c r="A46" s="11" t="s">
        <v>55</v>
      </c>
      <c r="B46" s="10">
        <v>22386.5</v>
      </c>
      <c r="C46" s="10">
        <v>23241.68</v>
      </c>
      <c r="D46" s="10">
        <v>21744.78</v>
      </c>
      <c r="E46" s="10">
        <v>20685.02</v>
      </c>
      <c r="F46" s="10">
        <v>20553.55</v>
      </c>
      <c r="G46" s="10">
        <v>22753.14</v>
      </c>
      <c r="H46" s="10">
        <v>20567.689999999999</v>
      </c>
      <c r="I46" s="10">
        <v>19092.41</v>
      </c>
      <c r="J46" s="10">
        <v>19697.96</v>
      </c>
      <c r="K46" s="10">
        <v>17941.169999999998</v>
      </c>
      <c r="L46" s="10">
        <f t="shared" si="4"/>
        <v>208663.89999999997</v>
      </c>
    </row>
    <row r="47" spans="1:12" ht="13" hidden="1" x14ac:dyDescent="0.15">
      <c r="A47" s="11" t="s">
        <v>56</v>
      </c>
      <c r="B47" s="10">
        <v>24147.37</v>
      </c>
      <c r="C47" s="10">
        <v>20987.17</v>
      </c>
      <c r="D47" s="10">
        <v>16735.52</v>
      </c>
      <c r="E47" s="10">
        <v>16979.5</v>
      </c>
      <c r="F47" s="10">
        <v>22753.49</v>
      </c>
      <c r="G47" s="10">
        <v>23173.360000000001</v>
      </c>
      <c r="H47" s="10">
        <v>21763.43</v>
      </c>
      <c r="I47" s="10">
        <v>24194.91</v>
      </c>
      <c r="J47" s="10">
        <v>22292.240000000002</v>
      </c>
      <c r="K47" s="10">
        <v>24106.06</v>
      </c>
      <c r="L47" s="10">
        <f t="shared" si="4"/>
        <v>217133.05</v>
      </c>
    </row>
    <row r="48" spans="1:12" ht="13" hidden="1" x14ac:dyDescent="0.15">
      <c r="A48" s="11" t="s">
        <v>57</v>
      </c>
      <c r="B48" s="10">
        <v>0</v>
      </c>
      <c r="C48" s="10">
        <v>7220.51</v>
      </c>
      <c r="D48" s="10">
        <v>77852.3</v>
      </c>
      <c r="E48" s="10">
        <v>70484.179999999993</v>
      </c>
      <c r="F48" s="10">
        <v>55112.23</v>
      </c>
      <c r="G48" s="10">
        <v>53723.94</v>
      </c>
      <c r="H48" s="10">
        <v>43717.81</v>
      </c>
      <c r="I48" s="10">
        <v>61907.99</v>
      </c>
      <c r="J48" s="10">
        <v>42851.44</v>
      </c>
      <c r="K48" s="10">
        <v>25056.2</v>
      </c>
      <c r="L48" s="10">
        <f t="shared" si="4"/>
        <v>437926.60000000003</v>
      </c>
    </row>
    <row r="49" spans="1:12" ht="13" hidden="1" x14ac:dyDescent="0.15">
      <c r="A49" s="11" t="s">
        <v>58</v>
      </c>
      <c r="B49" s="10">
        <v>3607.88</v>
      </c>
      <c r="C49" s="10">
        <v>3505.47</v>
      </c>
      <c r="D49" s="10">
        <v>3932.6</v>
      </c>
      <c r="E49" s="10">
        <v>4320.2700000000004</v>
      </c>
      <c r="F49" s="10">
        <v>5173.5</v>
      </c>
      <c r="G49" s="10">
        <v>4946.53</v>
      </c>
      <c r="H49" s="10">
        <v>3851.8</v>
      </c>
      <c r="I49" s="10">
        <v>4628.97</v>
      </c>
      <c r="J49" s="10">
        <v>3440.32</v>
      </c>
      <c r="K49" s="10">
        <v>2806.73</v>
      </c>
      <c r="L49" s="10">
        <f t="shared" si="4"/>
        <v>40214.07</v>
      </c>
    </row>
    <row r="50" spans="1:12" ht="13" hidden="1" x14ac:dyDescent="0.15">
      <c r="A50" s="11" t="s">
        <v>59</v>
      </c>
      <c r="B50" s="10">
        <v>6616.7</v>
      </c>
      <c r="C50" s="10">
        <v>9159.07</v>
      </c>
      <c r="D50" s="10">
        <v>9216.5300000000007</v>
      </c>
      <c r="E50" s="10">
        <v>9205.7999999999993</v>
      </c>
      <c r="F50" s="10">
        <v>10916.45</v>
      </c>
      <c r="G50" s="10">
        <v>10517.5</v>
      </c>
      <c r="H50" s="10">
        <v>8372.08</v>
      </c>
      <c r="I50" s="10">
        <v>12156.75</v>
      </c>
      <c r="J50" s="10">
        <v>9074.77</v>
      </c>
      <c r="K50" s="10">
        <v>6309.36</v>
      </c>
      <c r="L50" s="10">
        <f t="shared" si="4"/>
        <v>91545.010000000009</v>
      </c>
    </row>
    <row r="51" spans="1:12" ht="13" hidden="1" x14ac:dyDescent="0.15">
      <c r="A51" s="11" t="s">
        <v>60</v>
      </c>
      <c r="B51" s="10">
        <v>6071.07</v>
      </c>
      <c r="C51" s="10">
        <v>5912.76</v>
      </c>
      <c r="D51" s="10">
        <v>6147.44</v>
      </c>
      <c r="E51" s="10">
        <v>7319.15</v>
      </c>
      <c r="F51" s="10">
        <v>5791.58</v>
      </c>
      <c r="G51" s="10">
        <v>5933.32</v>
      </c>
      <c r="H51" s="10">
        <v>2770.36</v>
      </c>
      <c r="I51" s="10">
        <v>4355.83</v>
      </c>
      <c r="J51" s="10">
        <v>1716.93</v>
      </c>
      <c r="K51" s="10">
        <v>2757.72</v>
      </c>
      <c r="L51" s="10">
        <f t="shared" si="4"/>
        <v>48776.160000000003</v>
      </c>
    </row>
    <row r="52" spans="1:12" ht="13" hidden="1" x14ac:dyDescent="0.15">
      <c r="A52" s="11" t="s">
        <v>61</v>
      </c>
      <c r="B52" s="10">
        <v>7059.16</v>
      </c>
      <c r="C52" s="10">
        <v>6294.12</v>
      </c>
      <c r="D52" s="10">
        <v>6160.59</v>
      </c>
      <c r="E52" s="10">
        <v>6016.39</v>
      </c>
      <c r="F52" s="10">
        <v>5033.42</v>
      </c>
      <c r="G52" s="10">
        <v>6044.71</v>
      </c>
      <c r="H52" s="10">
        <v>4979.26</v>
      </c>
      <c r="I52" s="10">
        <v>5351.91</v>
      </c>
      <c r="J52" s="10">
        <v>5193.5600000000004</v>
      </c>
      <c r="K52" s="10">
        <v>3649.09</v>
      </c>
      <c r="L52" s="10">
        <f t="shared" si="4"/>
        <v>55782.209999999992</v>
      </c>
    </row>
    <row r="53" spans="1:12" ht="13" hidden="1" x14ac:dyDescent="0.15">
      <c r="A53" s="15" t="s">
        <v>46</v>
      </c>
      <c r="B53" s="16">
        <f t="shared" ref="B53:L53" si="5">SUM(B38:B52)</f>
        <v>-5.0931703299283981E-11</v>
      </c>
      <c r="C53" s="16">
        <f t="shared" si="5"/>
        <v>-2.6375346351414919E-11</v>
      </c>
      <c r="D53" s="16">
        <f t="shared" si="5"/>
        <v>5.3660187404602766E-11</v>
      </c>
      <c r="E53" s="16">
        <f t="shared" si="5"/>
        <v>5.7298166211694479E-11</v>
      </c>
      <c r="F53" s="16">
        <f t="shared" si="5"/>
        <v>-7.6397554948925972E-11</v>
      </c>
      <c r="G53" s="16">
        <f t="shared" si="5"/>
        <v>-1.1550582712516189E-10</v>
      </c>
      <c r="H53" s="16">
        <f t="shared" si="5"/>
        <v>-4.0017766878008842E-10</v>
      </c>
      <c r="I53" s="16">
        <f t="shared" si="5"/>
        <v>-2.4556356947869062E-10</v>
      </c>
      <c r="J53" s="16">
        <f t="shared" si="5"/>
        <v>2.8194335754960775E-11</v>
      </c>
      <c r="K53" s="16">
        <f t="shared" si="5"/>
        <v>-1.9508661353029311E-10</v>
      </c>
      <c r="L53" s="16">
        <f t="shared" si="5"/>
        <v>2.7939677238464355E-9</v>
      </c>
    </row>
    <row r="54" spans="1:12" ht="13" hidden="1" x14ac:dyDescent="0.15">
      <c r="A54" s="19" t="s">
        <v>21</v>
      </c>
      <c r="B54" s="16">
        <f t="shared" ref="B54:L54" si="6">B18+B36+B53</f>
        <v>53120600.960000001</v>
      </c>
      <c r="C54" s="16">
        <f t="shared" si="6"/>
        <v>55302528.310000002</v>
      </c>
      <c r="D54" s="16">
        <f t="shared" si="6"/>
        <v>59489573.100000001</v>
      </c>
      <c r="E54" s="16">
        <f t="shared" si="6"/>
        <v>62914913.579999998</v>
      </c>
      <c r="F54" s="16">
        <f t="shared" si="6"/>
        <v>64878322.289999999</v>
      </c>
      <c r="G54" s="16">
        <f t="shared" si="6"/>
        <v>68153017.680000007</v>
      </c>
      <c r="H54" s="16">
        <f t="shared" si="6"/>
        <v>71658415.069999993</v>
      </c>
      <c r="I54" s="16">
        <f t="shared" si="6"/>
        <v>74199394.179999992</v>
      </c>
      <c r="J54" s="16">
        <f t="shared" si="6"/>
        <v>75343283.179999992</v>
      </c>
      <c r="K54" s="16">
        <f t="shared" si="6"/>
        <v>52372483.640000001</v>
      </c>
      <c r="L54" s="16">
        <f t="shared" si="6"/>
        <v>637432531.99000001</v>
      </c>
    </row>
    <row r="55" spans="1:12" ht="13" x14ac:dyDescent="0.15">
      <c r="A55" s="8" t="s">
        <v>62</v>
      </c>
      <c r="B55" s="7">
        <v>12293407.330000004</v>
      </c>
      <c r="C55" s="7">
        <v>12154201.99</v>
      </c>
      <c r="D55" s="7">
        <v>12726693.610000003</v>
      </c>
      <c r="E55" s="7">
        <v>14405259.639999997</v>
      </c>
      <c r="F55" s="7">
        <v>15901424.120000001</v>
      </c>
      <c r="G55" s="7">
        <v>16248436.629999999</v>
      </c>
      <c r="H55" s="7">
        <v>16510827.090000004</v>
      </c>
      <c r="I55" s="7">
        <v>17524258.480000004</v>
      </c>
      <c r="J55" s="7">
        <v>17709018.130000006</v>
      </c>
      <c r="K55" s="7">
        <v>10570620.689999998</v>
      </c>
      <c r="L55" s="7">
        <v>146044147.71000001</v>
      </c>
    </row>
    <row r="56" spans="1:12" ht="13" hidden="1" x14ac:dyDescent="0.15">
      <c r="A56" s="14" t="s">
        <v>63</v>
      </c>
      <c r="B56" s="7"/>
      <c r="C56" s="7"/>
      <c r="D56" s="7"/>
      <c r="E56" s="7"/>
      <c r="F56" s="7"/>
      <c r="G56" s="7"/>
      <c r="H56" s="7"/>
      <c r="I56" s="7"/>
      <c r="J56" s="7"/>
      <c r="K56" s="7"/>
      <c r="L56" s="7"/>
    </row>
    <row r="57" spans="1:12" ht="13" hidden="1" x14ac:dyDescent="0.15">
      <c r="A57" s="11" t="s">
        <v>64</v>
      </c>
      <c r="B57" s="10">
        <v>73525.42</v>
      </c>
      <c r="C57" s="10">
        <v>60453.760000000002</v>
      </c>
      <c r="D57" s="10">
        <v>0</v>
      </c>
      <c r="E57" s="10">
        <v>0</v>
      </c>
      <c r="F57" s="10">
        <v>0</v>
      </c>
      <c r="G57" s="10">
        <v>0</v>
      </c>
      <c r="H57" s="10">
        <v>0</v>
      </c>
      <c r="I57" s="10">
        <v>0</v>
      </c>
      <c r="J57" s="10">
        <v>0</v>
      </c>
      <c r="K57" s="10">
        <v>0</v>
      </c>
      <c r="L57" s="10">
        <f>SUM(B57:K57)</f>
        <v>133979.18</v>
      </c>
    </row>
    <row r="58" spans="1:12" ht="13" hidden="1" x14ac:dyDescent="0.15">
      <c r="A58" s="11" t="s">
        <v>65</v>
      </c>
      <c r="B58" s="10">
        <v>0</v>
      </c>
      <c r="C58" s="10">
        <v>0</v>
      </c>
      <c r="D58" s="10">
        <v>910</v>
      </c>
      <c r="E58" s="10">
        <v>0</v>
      </c>
      <c r="F58" s="10">
        <v>0</v>
      </c>
      <c r="G58" s="10">
        <v>0</v>
      </c>
      <c r="H58" s="10">
        <v>0</v>
      </c>
      <c r="I58" s="10">
        <v>0</v>
      </c>
      <c r="J58" s="10">
        <v>0</v>
      </c>
      <c r="K58" s="10">
        <v>0</v>
      </c>
      <c r="L58" s="10">
        <f>SUM(B58:K58)</f>
        <v>910</v>
      </c>
    </row>
    <row r="59" spans="1:12" ht="13" hidden="1" x14ac:dyDescent="0.15">
      <c r="A59" s="20" t="s">
        <v>66</v>
      </c>
      <c r="B59" s="21">
        <f t="shared" ref="B59:L59" si="7">SUM(B57:B58)</f>
        <v>73525.42</v>
      </c>
      <c r="C59" s="21">
        <f t="shared" si="7"/>
        <v>60453.760000000002</v>
      </c>
      <c r="D59" s="21">
        <f t="shared" si="7"/>
        <v>910</v>
      </c>
      <c r="E59" s="21">
        <f t="shared" si="7"/>
        <v>0</v>
      </c>
      <c r="F59" s="21">
        <f t="shared" si="7"/>
        <v>0</v>
      </c>
      <c r="G59" s="21">
        <f t="shared" si="7"/>
        <v>0</v>
      </c>
      <c r="H59" s="21">
        <f t="shared" si="7"/>
        <v>0</v>
      </c>
      <c r="I59" s="21">
        <f t="shared" si="7"/>
        <v>0</v>
      </c>
      <c r="J59" s="21">
        <f t="shared" si="7"/>
        <v>0</v>
      </c>
      <c r="K59" s="21">
        <f t="shared" si="7"/>
        <v>0</v>
      </c>
      <c r="L59" s="21">
        <f t="shared" si="7"/>
        <v>134889.18</v>
      </c>
    </row>
    <row r="60" spans="1:12" ht="13" hidden="1" x14ac:dyDescent="0.15">
      <c r="A60" s="14" t="s">
        <v>67</v>
      </c>
      <c r="B60" s="7"/>
      <c r="C60" s="7"/>
      <c r="D60" s="7"/>
      <c r="E60" s="7"/>
      <c r="F60" s="7"/>
      <c r="G60" s="7"/>
      <c r="H60" s="7"/>
      <c r="I60" s="7"/>
      <c r="J60" s="7"/>
      <c r="K60" s="7"/>
      <c r="L60" s="7"/>
    </row>
    <row r="61" spans="1:12" ht="13" hidden="1" x14ac:dyDescent="0.15">
      <c r="A61" s="11" t="s">
        <v>64</v>
      </c>
      <c r="B61" s="10">
        <v>0</v>
      </c>
      <c r="C61" s="10">
        <v>4875</v>
      </c>
      <c r="D61" s="10">
        <v>0</v>
      </c>
      <c r="E61" s="10">
        <v>0</v>
      </c>
      <c r="F61" s="10">
        <v>0</v>
      </c>
      <c r="G61" s="10">
        <v>0</v>
      </c>
      <c r="H61" s="10">
        <v>0</v>
      </c>
      <c r="I61" s="10">
        <v>0</v>
      </c>
      <c r="J61" s="10">
        <v>0</v>
      </c>
      <c r="K61" s="10">
        <v>0</v>
      </c>
      <c r="L61" s="10">
        <f>SUM(B61:K61)</f>
        <v>4875</v>
      </c>
    </row>
    <row r="62" spans="1:12" ht="13" hidden="1" x14ac:dyDescent="0.15">
      <c r="A62" s="11" t="s">
        <v>65</v>
      </c>
      <c r="B62" s="10">
        <v>0</v>
      </c>
      <c r="C62" s="10">
        <v>7160</v>
      </c>
      <c r="D62" s="10">
        <v>0</v>
      </c>
      <c r="E62" s="10">
        <v>0</v>
      </c>
      <c r="F62" s="10">
        <v>0</v>
      </c>
      <c r="G62" s="10">
        <v>0</v>
      </c>
      <c r="H62" s="10">
        <v>0</v>
      </c>
      <c r="I62" s="10">
        <v>0</v>
      </c>
      <c r="J62" s="10">
        <v>0</v>
      </c>
      <c r="K62" s="10">
        <v>0</v>
      </c>
      <c r="L62" s="10">
        <f>SUM(B62:K62)</f>
        <v>7160</v>
      </c>
    </row>
    <row r="63" spans="1:12" ht="13" hidden="1" x14ac:dyDescent="0.15">
      <c r="A63" s="20" t="s">
        <v>68</v>
      </c>
      <c r="B63" s="21">
        <f t="shared" ref="B63:L63" si="8">SUM(B61:B62)</f>
        <v>0</v>
      </c>
      <c r="C63" s="21">
        <f t="shared" si="8"/>
        <v>12035</v>
      </c>
      <c r="D63" s="21">
        <f t="shared" si="8"/>
        <v>0</v>
      </c>
      <c r="E63" s="21">
        <f t="shared" si="8"/>
        <v>0</v>
      </c>
      <c r="F63" s="21">
        <f t="shared" si="8"/>
        <v>0</v>
      </c>
      <c r="G63" s="21">
        <f t="shared" si="8"/>
        <v>0</v>
      </c>
      <c r="H63" s="21">
        <f t="shared" si="8"/>
        <v>0</v>
      </c>
      <c r="I63" s="21">
        <f t="shared" si="8"/>
        <v>0</v>
      </c>
      <c r="J63" s="21">
        <f t="shared" si="8"/>
        <v>0</v>
      </c>
      <c r="K63" s="21">
        <f t="shared" si="8"/>
        <v>0</v>
      </c>
      <c r="L63" s="21">
        <f t="shared" si="8"/>
        <v>12035</v>
      </c>
    </row>
    <row r="64" spans="1:12" ht="13" hidden="1" x14ac:dyDescent="0.15">
      <c r="A64" s="14" t="s">
        <v>69</v>
      </c>
      <c r="B64" s="7"/>
      <c r="C64" s="7"/>
      <c r="D64" s="7"/>
      <c r="E64" s="7"/>
      <c r="F64" s="7"/>
      <c r="G64" s="7"/>
      <c r="H64" s="7"/>
      <c r="I64" s="7"/>
      <c r="J64" s="7"/>
      <c r="K64" s="7"/>
      <c r="L64" s="7"/>
    </row>
    <row r="65" spans="1:12" ht="13" hidden="1" x14ac:dyDescent="0.15">
      <c r="A65" s="24" t="s">
        <v>70</v>
      </c>
      <c r="B65" s="7"/>
      <c r="C65" s="7"/>
      <c r="D65" s="7"/>
      <c r="E65" s="7"/>
      <c r="F65" s="7"/>
      <c r="G65" s="7"/>
      <c r="H65" s="7"/>
      <c r="I65" s="7"/>
      <c r="J65" s="7"/>
      <c r="K65" s="7"/>
      <c r="L65" s="7"/>
    </row>
    <row r="66" spans="1:12" ht="13" hidden="1" x14ac:dyDescent="0.15">
      <c r="A66" s="25" t="s">
        <v>71</v>
      </c>
      <c r="B66" s="10">
        <v>1032790.54</v>
      </c>
      <c r="C66" s="10">
        <v>1065710.83</v>
      </c>
      <c r="D66" s="10">
        <v>1105521.6200000001</v>
      </c>
      <c r="E66" s="10">
        <v>1068449.6200000001</v>
      </c>
      <c r="F66" s="10">
        <v>1007650.48</v>
      </c>
      <c r="G66" s="10">
        <v>1116661.43</v>
      </c>
      <c r="H66" s="10">
        <v>1119081.8799999999</v>
      </c>
      <c r="I66" s="10">
        <v>1158436.94</v>
      </c>
      <c r="J66" s="10">
        <v>1143282.6599999999</v>
      </c>
      <c r="K66" s="10">
        <v>657122.38</v>
      </c>
      <c r="L66" s="10">
        <f t="shared" ref="L66:L97" si="9">SUM(B66:K66)</f>
        <v>10474708.380000001</v>
      </c>
    </row>
    <row r="67" spans="1:12" ht="13" hidden="1" x14ac:dyDescent="0.15">
      <c r="A67" s="25" t="s">
        <v>72</v>
      </c>
      <c r="B67" s="10">
        <v>4952.54</v>
      </c>
      <c r="C67" s="10">
        <v>4905.3100000000004</v>
      </c>
      <c r="D67" s="10">
        <v>105.54</v>
      </c>
      <c r="E67" s="10">
        <v>1162.02</v>
      </c>
      <c r="F67" s="10">
        <v>0</v>
      </c>
      <c r="G67" s="10">
        <v>4798.3599999999997</v>
      </c>
      <c r="H67" s="10">
        <v>0</v>
      </c>
      <c r="I67" s="10">
        <v>0</v>
      </c>
      <c r="J67" s="10">
        <v>0</v>
      </c>
      <c r="K67" s="10">
        <v>0</v>
      </c>
      <c r="L67" s="10">
        <f t="shared" si="9"/>
        <v>15923.77</v>
      </c>
    </row>
    <row r="68" spans="1:12" ht="13" hidden="1" x14ac:dyDescent="0.15">
      <c r="A68" s="25" t="s">
        <v>73</v>
      </c>
      <c r="B68" s="10">
        <v>20736</v>
      </c>
      <c r="C68" s="10">
        <v>7733.49</v>
      </c>
      <c r="D68" s="10">
        <v>11651.32</v>
      </c>
      <c r="E68" s="10">
        <v>6805.97</v>
      </c>
      <c r="F68" s="10">
        <v>56299.95</v>
      </c>
      <c r="G68" s="10">
        <v>12193.73</v>
      </c>
      <c r="H68" s="10">
        <v>-3773.84</v>
      </c>
      <c r="I68" s="10">
        <v>11346.64</v>
      </c>
      <c r="J68" s="10">
        <v>12413.55</v>
      </c>
      <c r="K68" s="10">
        <v>-80387.570000000007</v>
      </c>
      <c r="L68" s="10">
        <f t="shared" si="9"/>
        <v>55019.239999999991</v>
      </c>
    </row>
    <row r="69" spans="1:12" ht="13" hidden="1" x14ac:dyDescent="0.15">
      <c r="A69" s="25" t="s">
        <v>74</v>
      </c>
      <c r="B69" s="10">
        <v>115226.27</v>
      </c>
      <c r="C69" s="10">
        <v>106010.75</v>
      </c>
      <c r="D69" s="10">
        <v>124488.31</v>
      </c>
      <c r="E69" s="10">
        <v>121425</v>
      </c>
      <c r="F69" s="10">
        <v>125163.24</v>
      </c>
      <c r="G69" s="10">
        <v>119191.46</v>
      </c>
      <c r="H69" s="10">
        <v>92260.21</v>
      </c>
      <c r="I69" s="10">
        <v>107162.21</v>
      </c>
      <c r="J69" s="10">
        <v>127688.62</v>
      </c>
      <c r="K69" s="10">
        <v>-7731.01</v>
      </c>
      <c r="L69" s="10">
        <f t="shared" si="9"/>
        <v>1030885.0599999999</v>
      </c>
    </row>
    <row r="70" spans="1:12" ht="13" hidden="1" x14ac:dyDescent="0.15">
      <c r="A70" s="25" t="s">
        <v>75</v>
      </c>
      <c r="B70" s="10">
        <v>0</v>
      </c>
      <c r="C70" s="10">
        <v>0</v>
      </c>
      <c r="D70" s="10">
        <v>0</v>
      </c>
      <c r="E70" s="10">
        <v>1277.02</v>
      </c>
      <c r="F70" s="10">
        <v>0</v>
      </c>
      <c r="G70" s="10">
        <v>0</v>
      </c>
      <c r="H70" s="10">
        <v>0</v>
      </c>
      <c r="I70" s="10">
        <v>0</v>
      </c>
      <c r="J70" s="10">
        <v>0</v>
      </c>
      <c r="K70" s="10">
        <v>0</v>
      </c>
      <c r="L70" s="10">
        <f t="shared" si="9"/>
        <v>1277.02</v>
      </c>
    </row>
    <row r="71" spans="1:12" ht="13" hidden="1" x14ac:dyDescent="0.15">
      <c r="A71" s="25" t="s">
        <v>76</v>
      </c>
      <c r="B71" s="10">
        <v>6634.61</v>
      </c>
      <c r="C71" s="10">
        <v>5384.62</v>
      </c>
      <c r="D71" s="10">
        <v>0</v>
      </c>
      <c r="E71" s="10">
        <v>0</v>
      </c>
      <c r="F71" s="10">
        <v>23065.34</v>
      </c>
      <c r="G71" s="10">
        <v>-20833.34</v>
      </c>
      <c r="H71" s="10">
        <v>0</v>
      </c>
      <c r="I71" s="10">
        <v>0</v>
      </c>
      <c r="J71" s="10">
        <v>29934.63</v>
      </c>
      <c r="K71" s="10">
        <v>0</v>
      </c>
      <c r="L71" s="10">
        <f t="shared" si="9"/>
        <v>44185.86</v>
      </c>
    </row>
    <row r="72" spans="1:12" ht="13" hidden="1" x14ac:dyDescent="0.15">
      <c r="A72" s="25" t="s">
        <v>77</v>
      </c>
      <c r="B72" s="10">
        <v>0</v>
      </c>
      <c r="C72" s="10">
        <v>0</v>
      </c>
      <c r="D72" s="10">
        <v>0</v>
      </c>
      <c r="E72" s="10">
        <v>0</v>
      </c>
      <c r="F72" s="10">
        <v>0</v>
      </c>
      <c r="G72" s="10">
        <v>0</v>
      </c>
      <c r="H72" s="10">
        <v>0</v>
      </c>
      <c r="I72" s="10">
        <v>0</v>
      </c>
      <c r="J72" s="10">
        <v>1630.18</v>
      </c>
      <c r="K72" s="10">
        <v>0</v>
      </c>
      <c r="L72" s="10">
        <f t="shared" si="9"/>
        <v>1630.18</v>
      </c>
    </row>
    <row r="73" spans="1:12" ht="13" hidden="1" x14ac:dyDescent="0.15">
      <c r="A73" s="25" t="s">
        <v>78</v>
      </c>
      <c r="B73" s="10">
        <v>0</v>
      </c>
      <c r="C73" s="10">
        <v>0</v>
      </c>
      <c r="D73" s="10">
        <v>0</v>
      </c>
      <c r="E73" s="10">
        <v>0</v>
      </c>
      <c r="F73" s="10">
        <v>0</v>
      </c>
      <c r="G73" s="10">
        <v>0</v>
      </c>
      <c r="H73" s="10">
        <v>0</v>
      </c>
      <c r="I73" s="10">
        <v>0</v>
      </c>
      <c r="J73" s="10">
        <v>106.56</v>
      </c>
      <c r="K73" s="10">
        <v>0</v>
      </c>
      <c r="L73" s="10">
        <f t="shared" si="9"/>
        <v>106.56</v>
      </c>
    </row>
    <row r="74" spans="1:12" ht="13" hidden="1" x14ac:dyDescent="0.15">
      <c r="A74" s="25" t="s">
        <v>79</v>
      </c>
      <c r="B74" s="10">
        <v>0</v>
      </c>
      <c r="C74" s="10">
        <v>0</v>
      </c>
      <c r="D74" s="10">
        <v>0</v>
      </c>
      <c r="E74" s="10">
        <v>0</v>
      </c>
      <c r="F74" s="10">
        <v>0</v>
      </c>
      <c r="G74" s="10">
        <v>0</v>
      </c>
      <c r="H74" s="10">
        <v>0</v>
      </c>
      <c r="I74" s="10">
        <v>0</v>
      </c>
      <c r="J74" s="10">
        <v>4.2300000000000004</v>
      </c>
      <c r="K74" s="10">
        <v>0</v>
      </c>
      <c r="L74" s="10">
        <f t="shared" si="9"/>
        <v>4.2300000000000004</v>
      </c>
    </row>
    <row r="75" spans="1:12" ht="13" hidden="1" x14ac:dyDescent="0.15">
      <c r="A75" s="25" t="s">
        <v>80</v>
      </c>
      <c r="B75" s="10">
        <v>0</v>
      </c>
      <c r="C75" s="10">
        <v>0</v>
      </c>
      <c r="D75" s="10">
        <v>0</v>
      </c>
      <c r="E75" s="10">
        <v>0</v>
      </c>
      <c r="F75" s="10">
        <v>0</v>
      </c>
      <c r="G75" s="10">
        <v>0</v>
      </c>
      <c r="H75" s="10">
        <v>0</v>
      </c>
      <c r="I75" s="10">
        <v>0</v>
      </c>
      <c r="J75" s="10">
        <v>0</v>
      </c>
      <c r="K75" s="10">
        <v>2681.25</v>
      </c>
      <c r="L75" s="10">
        <f t="shared" si="9"/>
        <v>2681.25</v>
      </c>
    </row>
    <row r="76" spans="1:12" ht="13" hidden="1" x14ac:dyDescent="0.15">
      <c r="A76" s="25" t="s">
        <v>81</v>
      </c>
      <c r="B76" s="10">
        <v>0</v>
      </c>
      <c r="C76" s="10">
        <v>17553.36</v>
      </c>
      <c r="D76" s="10">
        <v>18182.91</v>
      </c>
      <c r="E76" s="10">
        <v>16647.310000000001</v>
      </c>
      <c r="F76" s="10">
        <v>18057.240000000002</v>
      </c>
      <c r="G76" s="10">
        <v>19666.009999999998</v>
      </c>
      <c r="H76" s="10">
        <v>17309.86</v>
      </c>
      <c r="I76" s="10">
        <v>15294.84</v>
      </c>
      <c r="J76" s="10">
        <v>19122.39</v>
      </c>
      <c r="K76" s="10">
        <v>12189.59</v>
      </c>
      <c r="L76" s="10">
        <f t="shared" si="9"/>
        <v>154023.50999999998</v>
      </c>
    </row>
    <row r="77" spans="1:12" ht="13" hidden="1" x14ac:dyDescent="0.15">
      <c r="A77" s="25" t="s">
        <v>82</v>
      </c>
      <c r="B77" s="10">
        <v>154774.18</v>
      </c>
      <c r="C77" s="10">
        <v>153875.26</v>
      </c>
      <c r="D77" s="10">
        <v>152351.26</v>
      </c>
      <c r="E77" s="10">
        <v>160739.37</v>
      </c>
      <c r="F77" s="10">
        <v>156288.48000000001</v>
      </c>
      <c r="G77" s="10">
        <v>158315.78</v>
      </c>
      <c r="H77" s="10">
        <v>151024.46</v>
      </c>
      <c r="I77" s="10">
        <v>177636.01</v>
      </c>
      <c r="J77" s="10">
        <v>168495.43</v>
      </c>
      <c r="K77" s="10">
        <v>55077.33</v>
      </c>
      <c r="L77" s="10">
        <f t="shared" si="9"/>
        <v>1488577.56</v>
      </c>
    </row>
    <row r="78" spans="1:12" ht="13" hidden="1" x14ac:dyDescent="0.15">
      <c r="A78" s="25" t="s">
        <v>83</v>
      </c>
      <c r="B78" s="10">
        <v>110916.78</v>
      </c>
      <c r="C78" s="10">
        <v>115557.1</v>
      </c>
      <c r="D78" s="10">
        <v>100897.55</v>
      </c>
      <c r="E78" s="10">
        <v>92586.97</v>
      </c>
      <c r="F78" s="10">
        <v>106973.44</v>
      </c>
      <c r="G78" s="10">
        <v>102885.15</v>
      </c>
      <c r="H78" s="10">
        <v>110464.66</v>
      </c>
      <c r="I78" s="10">
        <v>83772.97</v>
      </c>
      <c r="J78" s="10">
        <v>128500.02</v>
      </c>
      <c r="K78" s="10">
        <v>70088.649999999994</v>
      </c>
      <c r="L78" s="10">
        <f t="shared" si="9"/>
        <v>1022643.2900000002</v>
      </c>
    </row>
    <row r="79" spans="1:12" ht="13" hidden="1" x14ac:dyDescent="0.15">
      <c r="A79" s="25" t="s">
        <v>84</v>
      </c>
      <c r="B79" s="10">
        <v>737.65</v>
      </c>
      <c r="C79" s="10">
        <v>977.43</v>
      </c>
      <c r="D79" s="10">
        <v>957</v>
      </c>
      <c r="E79" s="10">
        <v>918.37</v>
      </c>
      <c r="F79" s="10">
        <v>920.97</v>
      </c>
      <c r="G79" s="10">
        <v>1096.49</v>
      </c>
      <c r="H79" s="10">
        <v>1099.9000000000001</v>
      </c>
      <c r="I79" s="10">
        <v>1033.1300000000001</v>
      </c>
      <c r="J79" s="10">
        <v>986.14</v>
      </c>
      <c r="K79" s="10">
        <v>751.45</v>
      </c>
      <c r="L79" s="10">
        <f t="shared" si="9"/>
        <v>9478.5300000000007</v>
      </c>
    </row>
    <row r="80" spans="1:12" ht="13" hidden="1" x14ac:dyDescent="0.15">
      <c r="A80" s="25" t="s">
        <v>85</v>
      </c>
      <c r="B80" s="10">
        <v>4898.43</v>
      </c>
      <c r="C80" s="10">
        <v>7345.05</v>
      </c>
      <c r="D80" s="10">
        <v>12948.97</v>
      </c>
      <c r="E80" s="10">
        <v>18688.98</v>
      </c>
      <c r="F80" s="10">
        <v>17884.919999999998</v>
      </c>
      <c r="G80" s="10">
        <v>17310.8</v>
      </c>
      <c r="H80" s="10">
        <v>16464.87</v>
      </c>
      <c r="I80" s="10">
        <v>16944.68</v>
      </c>
      <c r="J80" s="10">
        <v>16912.080000000002</v>
      </c>
      <c r="K80" s="10">
        <v>16997.38</v>
      </c>
      <c r="L80" s="10">
        <f t="shared" si="9"/>
        <v>146396.15999999997</v>
      </c>
    </row>
    <row r="81" spans="1:12" ht="13" hidden="1" x14ac:dyDescent="0.15">
      <c r="A81" s="25" t="s">
        <v>86</v>
      </c>
      <c r="B81" s="10">
        <v>1209.03</v>
      </c>
      <c r="C81" s="10">
        <v>1327.15</v>
      </c>
      <c r="D81" s="10">
        <v>4266.8</v>
      </c>
      <c r="E81" s="10">
        <v>6719.91</v>
      </c>
      <c r="F81" s="10">
        <v>5898.9</v>
      </c>
      <c r="G81" s="10">
        <v>5686.99</v>
      </c>
      <c r="H81" s="10">
        <v>5354.32</v>
      </c>
      <c r="I81" s="10">
        <v>5647.24</v>
      </c>
      <c r="J81" s="10">
        <v>5562.23</v>
      </c>
      <c r="K81" s="10">
        <v>4154.79</v>
      </c>
      <c r="L81" s="10">
        <f t="shared" si="9"/>
        <v>45827.359999999993</v>
      </c>
    </row>
    <row r="82" spans="1:12" ht="13" hidden="1" x14ac:dyDescent="0.15">
      <c r="A82" s="25" t="s">
        <v>87</v>
      </c>
      <c r="B82" s="10">
        <v>0</v>
      </c>
      <c r="C82" s="10">
        <v>0</v>
      </c>
      <c r="D82" s="10">
        <v>0</v>
      </c>
      <c r="E82" s="10">
        <v>0</v>
      </c>
      <c r="F82" s="10">
        <v>0</v>
      </c>
      <c r="G82" s="10">
        <v>914.65</v>
      </c>
      <c r="H82" s="10">
        <v>873.76</v>
      </c>
      <c r="I82" s="10">
        <v>905.04</v>
      </c>
      <c r="J82" s="10">
        <v>532.03</v>
      </c>
      <c r="K82" s="10">
        <v>155.94999999999999</v>
      </c>
      <c r="L82" s="10">
        <f t="shared" si="9"/>
        <v>3381.4299999999994</v>
      </c>
    </row>
    <row r="83" spans="1:12" ht="13" hidden="1" x14ac:dyDescent="0.15">
      <c r="A83" s="25" t="s">
        <v>88</v>
      </c>
      <c r="B83" s="10">
        <v>4120.74</v>
      </c>
      <c r="C83" s="10">
        <v>4723.41</v>
      </c>
      <c r="D83" s="10">
        <v>5465.9</v>
      </c>
      <c r="E83" s="10">
        <v>3058.03</v>
      </c>
      <c r="F83" s="10">
        <v>1567.92</v>
      </c>
      <c r="G83" s="10">
        <v>1523.41</v>
      </c>
      <c r="H83" s="10">
        <v>1463.96</v>
      </c>
      <c r="I83" s="10">
        <v>1469.15</v>
      </c>
      <c r="J83" s="10">
        <v>1469.5</v>
      </c>
      <c r="K83" s="10">
        <v>1001.61</v>
      </c>
      <c r="L83" s="10">
        <f t="shared" si="9"/>
        <v>25863.63</v>
      </c>
    </row>
    <row r="84" spans="1:12" ht="13" hidden="1" x14ac:dyDescent="0.15">
      <c r="A84" s="25" t="s">
        <v>89</v>
      </c>
      <c r="B84" s="10">
        <v>643.16</v>
      </c>
      <c r="C84" s="10">
        <v>-187.29</v>
      </c>
      <c r="D84" s="10">
        <v>-433.45</v>
      </c>
      <c r="E84" s="10">
        <v>290.95</v>
      </c>
      <c r="F84" s="10">
        <v>6575.8</v>
      </c>
      <c r="G84" s="10">
        <v>-2007.32</v>
      </c>
      <c r="H84" s="10">
        <v>-189.63</v>
      </c>
      <c r="I84" s="10">
        <v>-5286.3</v>
      </c>
      <c r="J84" s="10">
        <v>-1013.04</v>
      </c>
      <c r="K84" s="10">
        <v>-877.53</v>
      </c>
      <c r="L84" s="10">
        <f t="shared" si="9"/>
        <v>-2484.6499999999996</v>
      </c>
    </row>
    <row r="85" spans="1:12" ht="13" hidden="1" x14ac:dyDescent="0.15">
      <c r="A85" s="25" t="s">
        <v>90</v>
      </c>
      <c r="B85" s="10">
        <v>20416.32</v>
      </c>
      <c r="C85" s="10">
        <v>16343.11</v>
      </c>
      <c r="D85" s="10">
        <v>17124.73</v>
      </c>
      <c r="E85" s="10">
        <v>18753.79</v>
      </c>
      <c r="F85" s="10">
        <v>24334.74</v>
      </c>
      <c r="G85" s="10">
        <v>20693.63</v>
      </c>
      <c r="H85" s="10">
        <v>9476.9699999999993</v>
      </c>
      <c r="I85" s="10">
        <v>30503.51</v>
      </c>
      <c r="J85" s="10">
        <v>29172.34</v>
      </c>
      <c r="K85" s="10">
        <v>2347.61</v>
      </c>
      <c r="L85" s="10">
        <f t="shared" si="9"/>
        <v>189166.75</v>
      </c>
    </row>
    <row r="86" spans="1:12" ht="13" hidden="1" x14ac:dyDescent="0.15">
      <c r="A86" s="25" t="s">
        <v>91</v>
      </c>
      <c r="B86" s="10">
        <v>2626.33</v>
      </c>
      <c r="C86" s="10">
        <v>4381.2700000000004</v>
      </c>
      <c r="D86" s="10">
        <v>3985.5</v>
      </c>
      <c r="E86" s="10">
        <v>2007.44</v>
      </c>
      <c r="F86" s="10">
        <v>1226.71</v>
      </c>
      <c r="G86" s="10">
        <v>4566.7299999999996</v>
      </c>
      <c r="H86" s="10">
        <v>474.45</v>
      </c>
      <c r="I86" s="10">
        <v>4293.3100000000004</v>
      </c>
      <c r="J86" s="10">
        <v>3125.98</v>
      </c>
      <c r="K86" s="10">
        <v>434.22</v>
      </c>
      <c r="L86" s="10">
        <f t="shared" si="9"/>
        <v>27121.940000000002</v>
      </c>
    </row>
    <row r="87" spans="1:12" ht="13" hidden="1" x14ac:dyDescent="0.15">
      <c r="A87" s="25" t="s">
        <v>92</v>
      </c>
      <c r="B87" s="10">
        <v>288.79000000000002</v>
      </c>
      <c r="C87" s="10">
        <v>0</v>
      </c>
      <c r="D87" s="10">
        <v>1824.91</v>
      </c>
      <c r="E87" s="10">
        <v>776.78</v>
      </c>
      <c r="F87" s="10">
        <v>0</v>
      </c>
      <c r="G87" s="10">
        <v>0</v>
      </c>
      <c r="H87" s="10">
        <v>0</v>
      </c>
      <c r="I87" s="10">
        <v>0</v>
      </c>
      <c r="J87" s="10">
        <v>0</v>
      </c>
      <c r="K87" s="10">
        <v>0</v>
      </c>
      <c r="L87" s="10">
        <f t="shared" si="9"/>
        <v>2890.4800000000005</v>
      </c>
    </row>
    <row r="88" spans="1:12" ht="13" hidden="1" x14ac:dyDescent="0.15">
      <c r="A88" s="25" t="s">
        <v>93</v>
      </c>
      <c r="B88" s="10">
        <v>15149.6</v>
      </c>
      <c r="C88" s="10">
        <v>13682.32</v>
      </c>
      <c r="D88" s="10">
        <v>14515.98</v>
      </c>
      <c r="E88" s="10">
        <v>17065.75</v>
      </c>
      <c r="F88" s="10">
        <v>6722.89</v>
      </c>
      <c r="G88" s="10">
        <v>8968.8799999999992</v>
      </c>
      <c r="H88" s="10">
        <v>4683.99</v>
      </c>
      <c r="I88" s="10">
        <v>25256.93</v>
      </c>
      <c r="J88" s="10">
        <v>10254.120000000001</v>
      </c>
      <c r="K88" s="10">
        <v>2071.4299999999998</v>
      </c>
      <c r="L88" s="10">
        <f t="shared" si="9"/>
        <v>118371.88999999998</v>
      </c>
    </row>
    <row r="89" spans="1:12" ht="13" hidden="1" x14ac:dyDescent="0.15">
      <c r="A89" s="25" t="s">
        <v>94</v>
      </c>
      <c r="B89" s="10">
        <v>1366.5</v>
      </c>
      <c r="C89" s="10">
        <v>0</v>
      </c>
      <c r="D89" s="10">
        <v>171.13</v>
      </c>
      <c r="E89" s="10">
        <v>271.95999999999998</v>
      </c>
      <c r="F89" s="10">
        <v>0</v>
      </c>
      <c r="G89" s="10">
        <v>367.75</v>
      </c>
      <c r="H89" s="10">
        <v>480.16</v>
      </c>
      <c r="I89" s="10">
        <v>266.32</v>
      </c>
      <c r="J89" s="10">
        <v>0</v>
      </c>
      <c r="K89" s="10">
        <v>0</v>
      </c>
      <c r="L89" s="10">
        <f t="shared" si="9"/>
        <v>2923.82</v>
      </c>
    </row>
    <row r="90" spans="1:12" ht="13" hidden="1" x14ac:dyDescent="0.15">
      <c r="A90" s="25" t="s">
        <v>95</v>
      </c>
      <c r="B90" s="10">
        <v>0</v>
      </c>
      <c r="C90" s="10">
        <v>0</v>
      </c>
      <c r="D90" s="10">
        <v>0</v>
      </c>
      <c r="E90" s="10">
        <v>465.1</v>
      </c>
      <c r="F90" s="10">
        <v>301.70999999999998</v>
      </c>
      <c r="G90" s="10">
        <v>327.20999999999998</v>
      </c>
      <c r="H90" s="10">
        <v>197.23</v>
      </c>
      <c r="I90" s="10">
        <v>366.94</v>
      </c>
      <c r="J90" s="10">
        <v>185.2</v>
      </c>
      <c r="K90" s="10">
        <v>408.68</v>
      </c>
      <c r="L90" s="10">
        <f t="shared" si="9"/>
        <v>2252.0700000000002</v>
      </c>
    </row>
    <row r="91" spans="1:12" ht="13" hidden="1" x14ac:dyDescent="0.15">
      <c r="A91" s="25" t="s">
        <v>96</v>
      </c>
      <c r="B91" s="10">
        <v>7576.8</v>
      </c>
      <c r="C91" s="10">
        <v>13142.77</v>
      </c>
      <c r="D91" s="10">
        <v>0</v>
      </c>
      <c r="E91" s="10">
        <v>-1598.16</v>
      </c>
      <c r="F91" s="10">
        <v>0</v>
      </c>
      <c r="G91" s="10">
        <v>0</v>
      </c>
      <c r="H91" s="10">
        <v>145.61000000000001</v>
      </c>
      <c r="I91" s="10">
        <v>0</v>
      </c>
      <c r="J91" s="10">
        <v>0</v>
      </c>
      <c r="K91" s="10">
        <v>4547.3999999999996</v>
      </c>
      <c r="L91" s="10">
        <f t="shared" si="9"/>
        <v>23814.42</v>
      </c>
    </row>
    <row r="92" spans="1:12" ht="13" hidden="1" x14ac:dyDescent="0.15">
      <c r="A92" s="25" t="s">
        <v>97</v>
      </c>
      <c r="B92" s="10">
        <v>0</v>
      </c>
      <c r="C92" s="10">
        <v>312</v>
      </c>
      <c r="D92" s="10">
        <v>0</v>
      </c>
      <c r="E92" s="10">
        <v>0</v>
      </c>
      <c r="F92" s="10">
        <v>466.26</v>
      </c>
      <c r="G92" s="10">
        <v>381.28</v>
      </c>
      <c r="H92" s="10">
        <v>403.01</v>
      </c>
      <c r="I92" s="10">
        <v>0</v>
      </c>
      <c r="J92" s="10">
        <v>0</v>
      </c>
      <c r="K92" s="10">
        <v>0</v>
      </c>
      <c r="L92" s="10">
        <f t="shared" si="9"/>
        <v>1562.55</v>
      </c>
    </row>
    <row r="93" spans="1:12" ht="13" hidden="1" x14ac:dyDescent="0.15">
      <c r="A93" s="25" t="s">
        <v>98</v>
      </c>
      <c r="B93" s="10">
        <v>27672</v>
      </c>
      <c r="C93" s="10">
        <v>15605.59</v>
      </c>
      <c r="D93" s="10">
        <v>4229</v>
      </c>
      <c r="E93" s="10">
        <v>-2039</v>
      </c>
      <c r="F93" s="10">
        <v>0</v>
      </c>
      <c r="G93" s="10">
        <v>0</v>
      </c>
      <c r="H93" s="10">
        <v>0</v>
      </c>
      <c r="I93" s="10">
        <v>0</v>
      </c>
      <c r="J93" s="10">
        <v>0</v>
      </c>
      <c r="K93" s="10">
        <v>0</v>
      </c>
      <c r="L93" s="10">
        <f t="shared" si="9"/>
        <v>45467.59</v>
      </c>
    </row>
    <row r="94" spans="1:12" ht="13" hidden="1" x14ac:dyDescent="0.15">
      <c r="A94" s="25" t="s">
        <v>99</v>
      </c>
      <c r="B94" s="10">
        <v>0</v>
      </c>
      <c r="C94" s="10">
        <v>0</v>
      </c>
      <c r="D94" s="10">
        <v>0</v>
      </c>
      <c r="E94" s="10">
        <v>0</v>
      </c>
      <c r="F94" s="10">
        <v>0</v>
      </c>
      <c r="G94" s="10">
        <v>54.52</v>
      </c>
      <c r="H94" s="10">
        <v>2998.5</v>
      </c>
      <c r="I94" s="10">
        <v>0</v>
      </c>
      <c r="J94" s="10">
        <v>0</v>
      </c>
      <c r="K94" s="10">
        <v>0</v>
      </c>
      <c r="L94" s="10">
        <f t="shared" si="9"/>
        <v>3053.02</v>
      </c>
    </row>
    <row r="95" spans="1:12" ht="13" hidden="1" x14ac:dyDescent="0.15">
      <c r="A95" s="25" t="s">
        <v>100</v>
      </c>
      <c r="B95" s="10">
        <v>8405.02</v>
      </c>
      <c r="C95" s="10">
        <v>0</v>
      </c>
      <c r="D95" s="10">
        <v>178.82</v>
      </c>
      <c r="E95" s="10">
        <v>1440.33</v>
      </c>
      <c r="F95" s="10">
        <v>0</v>
      </c>
      <c r="G95" s="10">
        <v>58.49</v>
      </c>
      <c r="H95" s="10">
        <v>116.98</v>
      </c>
      <c r="I95" s="10">
        <v>316.52999999999997</v>
      </c>
      <c r="J95" s="10">
        <v>0</v>
      </c>
      <c r="K95" s="10">
        <v>0</v>
      </c>
      <c r="L95" s="10">
        <f t="shared" si="9"/>
        <v>10516.17</v>
      </c>
    </row>
    <row r="96" spans="1:12" ht="13" hidden="1" x14ac:dyDescent="0.15">
      <c r="A96" s="25" t="s">
        <v>101</v>
      </c>
      <c r="B96" s="10">
        <v>0</v>
      </c>
      <c r="C96" s="10">
        <v>0</v>
      </c>
      <c r="D96" s="10">
        <v>0</v>
      </c>
      <c r="E96" s="10">
        <v>0</v>
      </c>
      <c r="F96" s="10">
        <v>0</v>
      </c>
      <c r="G96" s="10">
        <v>0</v>
      </c>
      <c r="H96" s="10">
        <v>0</v>
      </c>
      <c r="I96" s="10">
        <v>2763.69</v>
      </c>
      <c r="J96" s="10">
        <v>0</v>
      </c>
      <c r="K96" s="10">
        <v>0</v>
      </c>
      <c r="L96" s="10">
        <f t="shared" si="9"/>
        <v>2763.69</v>
      </c>
    </row>
    <row r="97" spans="1:12" ht="13" hidden="1" x14ac:dyDescent="0.15">
      <c r="A97" s="25" t="s">
        <v>102</v>
      </c>
      <c r="B97" s="10">
        <v>13221.58</v>
      </c>
      <c r="C97" s="10">
        <v>13116.48</v>
      </c>
      <c r="D97" s="10">
        <v>10903.35</v>
      </c>
      <c r="E97" s="10">
        <v>12467.7</v>
      </c>
      <c r="F97" s="10">
        <v>14076.48</v>
      </c>
      <c r="G97" s="10">
        <v>11909.26</v>
      </c>
      <c r="H97" s="10">
        <v>16258.67</v>
      </c>
      <c r="I97" s="10">
        <v>37339.71</v>
      </c>
      <c r="J97" s="10">
        <v>0</v>
      </c>
      <c r="K97" s="10">
        <v>0</v>
      </c>
      <c r="L97" s="10">
        <f t="shared" si="9"/>
        <v>129293.22999999998</v>
      </c>
    </row>
    <row r="98" spans="1:12" ht="13" hidden="1" x14ac:dyDescent="0.15">
      <c r="A98" s="25" t="s">
        <v>103</v>
      </c>
      <c r="B98" s="10">
        <v>126443.55</v>
      </c>
      <c r="C98" s="10">
        <v>-19038.73</v>
      </c>
      <c r="D98" s="10">
        <v>0</v>
      </c>
      <c r="E98" s="10">
        <v>0</v>
      </c>
      <c r="F98" s="10">
        <v>0</v>
      </c>
      <c r="G98" s="10">
        <v>111.99</v>
      </c>
      <c r="H98" s="10">
        <v>364.35</v>
      </c>
      <c r="I98" s="10">
        <v>576.11</v>
      </c>
      <c r="J98" s="10">
        <v>1922.3</v>
      </c>
      <c r="K98" s="10">
        <v>1459.67</v>
      </c>
      <c r="L98" s="10">
        <f t="shared" ref="L98:L124" si="10">SUM(B98:K98)</f>
        <v>111839.24000000002</v>
      </c>
    </row>
    <row r="99" spans="1:12" ht="13" hidden="1" x14ac:dyDescent="0.15">
      <c r="A99" s="25" t="s">
        <v>104</v>
      </c>
      <c r="B99" s="10">
        <v>5294.49</v>
      </c>
      <c r="C99" s="10">
        <v>5669.74</v>
      </c>
      <c r="D99" s="10">
        <v>5676</v>
      </c>
      <c r="E99" s="10">
        <v>4180.9799999999996</v>
      </c>
      <c r="F99" s="10">
        <v>0</v>
      </c>
      <c r="G99" s="10">
        <v>0</v>
      </c>
      <c r="H99" s="10">
        <v>0</v>
      </c>
      <c r="I99" s="10">
        <v>0</v>
      </c>
      <c r="J99" s="10">
        <v>0</v>
      </c>
      <c r="K99" s="10">
        <v>0</v>
      </c>
      <c r="L99" s="10">
        <f t="shared" si="10"/>
        <v>20821.21</v>
      </c>
    </row>
    <row r="100" spans="1:12" ht="13" hidden="1" x14ac:dyDescent="0.15">
      <c r="A100" s="25" t="s">
        <v>105</v>
      </c>
      <c r="B100" s="10">
        <v>16611.16</v>
      </c>
      <c r="C100" s="10">
        <v>6034.58</v>
      </c>
      <c r="D100" s="10">
        <v>270</v>
      </c>
      <c r="E100" s="10">
        <v>270</v>
      </c>
      <c r="F100" s="10">
        <v>138</v>
      </c>
      <c r="G100" s="10">
        <v>207</v>
      </c>
      <c r="H100" s="10">
        <v>207</v>
      </c>
      <c r="I100" s="10">
        <v>3492.63</v>
      </c>
      <c r="J100" s="10">
        <v>5207</v>
      </c>
      <c r="K100" s="10">
        <v>69</v>
      </c>
      <c r="L100" s="10">
        <f t="shared" si="10"/>
        <v>32506.37</v>
      </c>
    </row>
    <row r="101" spans="1:12" ht="13" hidden="1" x14ac:dyDescent="0.15">
      <c r="A101" s="25" t="s">
        <v>106</v>
      </c>
      <c r="B101" s="10">
        <v>0</v>
      </c>
      <c r="C101" s="10">
        <v>0</v>
      </c>
      <c r="D101" s="10">
        <v>0</v>
      </c>
      <c r="E101" s="10">
        <v>251.7</v>
      </c>
      <c r="F101" s="10">
        <v>337.9</v>
      </c>
      <c r="G101" s="10">
        <v>274.22000000000003</v>
      </c>
      <c r="H101" s="10">
        <v>269.25</v>
      </c>
      <c r="I101" s="10">
        <v>188.43</v>
      </c>
      <c r="J101" s="10">
        <v>0</v>
      </c>
      <c r="K101" s="10">
        <v>0</v>
      </c>
      <c r="L101" s="10">
        <f t="shared" si="10"/>
        <v>1321.5</v>
      </c>
    </row>
    <row r="102" spans="1:12" ht="13" hidden="1" x14ac:dyDescent="0.15">
      <c r="A102" s="25" t="s">
        <v>107</v>
      </c>
      <c r="B102" s="10">
        <v>68777.83</v>
      </c>
      <c r="C102" s="10">
        <v>11010.82</v>
      </c>
      <c r="D102" s="10">
        <v>133500.67000000001</v>
      </c>
      <c r="E102" s="10">
        <v>1611.6</v>
      </c>
      <c r="F102" s="10">
        <v>77662.3</v>
      </c>
      <c r="G102" s="10">
        <v>59577.01</v>
      </c>
      <c r="H102" s="10">
        <v>55778.559999999998</v>
      </c>
      <c r="I102" s="10">
        <v>60226.5</v>
      </c>
      <c r="J102" s="10">
        <v>64148.77</v>
      </c>
      <c r="K102" s="10">
        <v>5129.63</v>
      </c>
      <c r="L102" s="10">
        <f t="shared" si="10"/>
        <v>537423.69000000006</v>
      </c>
    </row>
    <row r="103" spans="1:12" ht="13" hidden="1" x14ac:dyDescent="0.15">
      <c r="A103" s="25" t="s">
        <v>108</v>
      </c>
      <c r="B103" s="10">
        <v>0</v>
      </c>
      <c r="C103" s="10">
        <v>0</v>
      </c>
      <c r="D103" s="10">
        <v>0</v>
      </c>
      <c r="E103" s="10">
        <v>420</v>
      </c>
      <c r="F103" s="10">
        <v>0</v>
      </c>
      <c r="G103" s="10">
        <v>0</v>
      </c>
      <c r="H103" s="10">
        <v>0</v>
      </c>
      <c r="I103" s="10">
        <v>70</v>
      </c>
      <c r="J103" s="10">
        <v>486.08</v>
      </c>
      <c r="K103" s="10">
        <v>0</v>
      </c>
      <c r="L103" s="10">
        <f t="shared" si="10"/>
        <v>976.07999999999993</v>
      </c>
    </row>
    <row r="104" spans="1:12" ht="13" hidden="1" x14ac:dyDescent="0.15">
      <c r="A104" s="25" t="s">
        <v>109</v>
      </c>
      <c r="B104" s="10">
        <v>0</v>
      </c>
      <c r="C104" s="10">
        <v>0</v>
      </c>
      <c r="D104" s="10">
        <v>0</v>
      </c>
      <c r="E104" s="10">
        <v>0</v>
      </c>
      <c r="F104" s="10">
        <v>0</v>
      </c>
      <c r="G104" s="10">
        <v>199.8</v>
      </c>
      <c r="H104" s="10">
        <v>0</v>
      </c>
      <c r="I104" s="10">
        <v>469.23</v>
      </c>
      <c r="J104" s="10">
        <v>0</v>
      </c>
      <c r="K104" s="10">
        <v>0</v>
      </c>
      <c r="L104" s="10">
        <f t="shared" si="10"/>
        <v>669.03</v>
      </c>
    </row>
    <row r="105" spans="1:12" ht="13" hidden="1" x14ac:dyDescent="0.15">
      <c r="A105" s="25" t="s">
        <v>110</v>
      </c>
      <c r="B105" s="10">
        <v>1566.86</v>
      </c>
      <c r="C105" s="10">
        <v>0</v>
      </c>
      <c r="D105" s="10">
        <v>0</v>
      </c>
      <c r="E105" s="10">
        <v>0</v>
      </c>
      <c r="F105" s="10">
        <v>0</v>
      </c>
      <c r="G105" s="10">
        <v>0</v>
      </c>
      <c r="H105" s="10">
        <v>0</v>
      </c>
      <c r="I105" s="10">
        <v>0</v>
      </c>
      <c r="J105" s="10">
        <v>0</v>
      </c>
      <c r="K105" s="10">
        <v>0</v>
      </c>
      <c r="L105" s="10">
        <f t="shared" si="10"/>
        <v>1566.86</v>
      </c>
    </row>
    <row r="106" spans="1:12" ht="13" hidden="1" x14ac:dyDescent="0.15">
      <c r="A106" s="25" t="s">
        <v>111</v>
      </c>
      <c r="B106" s="10">
        <v>544.89</v>
      </c>
      <c r="C106" s="10">
        <v>544.89</v>
      </c>
      <c r="D106" s="10">
        <v>544.89</v>
      </c>
      <c r="E106" s="10">
        <v>437.74</v>
      </c>
      <c r="F106" s="10">
        <v>223.47</v>
      </c>
      <c r="G106" s="10">
        <v>223.47</v>
      </c>
      <c r="H106" s="10">
        <v>223.47</v>
      </c>
      <c r="I106" s="10">
        <v>206.22</v>
      </c>
      <c r="J106" s="10">
        <v>174.39</v>
      </c>
      <c r="K106" s="10">
        <v>116.26</v>
      </c>
      <c r="L106" s="10">
        <f t="shared" si="10"/>
        <v>3239.6899999999991</v>
      </c>
    </row>
    <row r="107" spans="1:12" ht="13" hidden="1" x14ac:dyDescent="0.15">
      <c r="A107" s="25" t="s">
        <v>112</v>
      </c>
      <c r="B107" s="10">
        <v>7212.85</v>
      </c>
      <c r="C107" s="10">
        <v>7042.85</v>
      </c>
      <c r="D107" s="10">
        <v>7859.13</v>
      </c>
      <c r="E107" s="10">
        <v>7765.88</v>
      </c>
      <c r="F107" s="10">
        <v>8670.0300000000007</v>
      </c>
      <c r="G107" s="10">
        <v>8031.25</v>
      </c>
      <c r="H107" s="10">
        <v>7581.49</v>
      </c>
      <c r="I107" s="10">
        <v>8111.69</v>
      </c>
      <c r="J107" s="10">
        <v>7689.87</v>
      </c>
      <c r="K107" s="10">
        <v>4662.72</v>
      </c>
      <c r="L107" s="10">
        <f t="shared" si="10"/>
        <v>74627.760000000009</v>
      </c>
    </row>
    <row r="108" spans="1:12" ht="13" hidden="1" x14ac:dyDescent="0.15">
      <c r="A108" s="25" t="s">
        <v>113</v>
      </c>
      <c r="B108" s="10">
        <v>370.71</v>
      </c>
      <c r="C108" s="10">
        <v>370.71</v>
      </c>
      <c r="D108" s="10">
        <v>370.71</v>
      </c>
      <c r="E108" s="10">
        <v>370.71</v>
      </c>
      <c r="F108" s="10">
        <v>370.71</v>
      </c>
      <c r="G108" s="10">
        <v>370.71</v>
      </c>
      <c r="H108" s="10">
        <v>370.71</v>
      </c>
      <c r="I108" s="10">
        <v>0.09</v>
      </c>
      <c r="J108" s="10">
        <v>0</v>
      </c>
      <c r="K108" s="10">
        <v>0</v>
      </c>
      <c r="L108" s="10">
        <f t="shared" si="10"/>
        <v>2595.06</v>
      </c>
    </row>
    <row r="109" spans="1:12" ht="13" hidden="1" x14ac:dyDescent="0.15">
      <c r="A109" s="25" t="s">
        <v>114</v>
      </c>
      <c r="B109" s="10">
        <v>4295.88</v>
      </c>
      <c r="C109" s="10">
        <v>4295.88</v>
      </c>
      <c r="D109" s="10">
        <v>4295.88</v>
      </c>
      <c r="E109" s="10">
        <v>4123.55</v>
      </c>
      <c r="F109" s="10">
        <v>3779.07</v>
      </c>
      <c r="G109" s="10">
        <v>3779.07</v>
      </c>
      <c r="H109" s="10">
        <v>3779.07</v>
      </c>
      <c r="I109" s="10">
        <v>2519.48</v>
      </c>
      <c r="J109" s="10">
        <v>0</v>
      </c>
      <c r="K109" s="10">
        <v>0</v>
      </c>
      <c r="L109" s="10">
        <f t="shared" si="10"/>
        <v>30867.879999999997</v>
      </c>
    </row>
    <row r="110" spans="1:12" ht="13" hidden="1" x14ac:dyDescent="0.15">
      <c r="A110" s="25" t="s">
        <v>115</v>
      </c>
      <c r="B110" s="10">
        <v>0</v>
      </c>
      <c r="C110" s="10">
        <v>0</v>
      </c>
      <c r="D110" s="10">
        <v>0</v>
      </c>
      <c r="E110" s="10">
        <v>0</v>
      </c>
      <c r="F110" s="10">
        <v>-500</v>
      </c>
      <c r="G110" s="10">
        <v>0</v>
      </c>
      <c r="H110" s="10">
        <v>0</v>
      </c>
      <c r="I110" s="10">
        <v>-250</v>
      </c>
      <c r="J110" s="10">
        <v>0</v>
      </c>
      <c r="K110" s="10">
        <v>0</v>
      </c>
      <c r="L110" s="10">
        <f t="shared" si="10"/>
        <v>-750</v>
      </c>
    </row>
    <row r="111" spans="1:12" ht="13" hidden="1" x14ac:dyDescent="0.15">
      <c r="A111" s="25" t="s">
        <v>116</v>
      </c>
      <c r="B111" s="10">
        <v>16394.34</v>
      </c>
      <c r="C111" s="10">
        <v>16394.34</v>
      </c>
      <c r="D111" s="10">
        <v>16394.34</v>
      </c>
      <c r="E111" s="10">
        <v>16394.34</v>
      </c>
      <c r="F111" s="10">
        <v>16394.34</v>
      </c>
      <c r="G111" s="10">
        <v>10929.56</v>
      </c>
      <c r="H111" s="10">
        <v>0</v>
      </c>
      <c r="I111" s="10">
        <v>0</v>
      </c>
      <c r="J111" s="10">
        <v>0</v>
      </c>
      <c r="K111" s="10">
        <v>0</v>
      </c>
      <c r="L111" s="10">
        <f t="shared" si="10"/>
        <v>92901.26</v>
      </c>
    </row>
    <row r="112" spans="1:12" ht="13" hidden="1" x14ac:dyDescent="0.15">
      <c r="A112" s="25" t="s">
        <v>117</v>
      </c>
      <c r="B112" s="10">
        <v>1108</v>
      </c>
      <c r="C112" s="10">
        <v>111.18</v>
      </c>
      <c r="D112" s="10">
        <v>400</v>
      </c>
      <c r="E112" s="10">
        <v>894.17</v>
      </c>
      <c r="F112" s="10">
        <v>0</v>
      </c>
      <c r="G112" s="10">
        <v>0</v>
      </c>
      <c r="H112" s="10">
        <v>0</v>
      </c>
      <c r="I112" s="10">
        <v>0</v>
      </c>
      <c r="J112" s="10">
        <v>102.49</v>
      </c>
      <c r="K112" s="10">
        <v>-102.49</v>
      </c>
      <c r="L112" s="10">
        <f t="shared" si="10"/>
        <v>2513.35</v>
      </c>
    </row>
    <row r="113" spans="1:12" ht="13" hidden="1" x14ac:dyDescent="0.15">
      <c r="A113" s="25" t="s">
        <v>118</v>
      </c>
      <c r="B113" s="10">
        <v>0</v>
      </c>
      <c r="C113" s="10">
        <v>0</v>
      </c>
      <c r="D113" s="10">
        <v>0</v>
      </c>
      <c r="E113" s="10">
        <v>0</v>
      </c>
      <c r="F113" s="10">
        <v>0</v>
      </c>
      <c r="G113" s="10">
        <v>0</v>
      </c>
      <c r="H113" s="10">
        <v>0</v>
      </c>
      <c r="I113" s="10">
        <v>0</v>
      </c>
      <c r="J113" s="10">
        <v>0</v>
      </c>
      <c r="K113" s="10">
        <v>228.65</v>
      </c>
      <c r="L113" s="10">
        <f t="shared" si="10"/>
        <v>228.65</v>
      </c>
    </row>
    <row r="114" spans="1:12" ht="13" hidden="1" x14ac:dyDescent="0.15">
      <c r="A114" s="25" t="s">
        <v>119</v>
      </c>
      <c r="B114" s="10">
        <v>248.45</v>
      </c>
      <c r="C114" s="10">
        <v>265.39999999999998</v>
      </c>
      <c r="D114" s="10">
        <v>703.4</v>
      </c>
      <c r="E114" s="10">
        <v>1038.3900000000001</v>
      </c>
      <c r="F114" s="10">
        <v>952.71</v>
      </c>
      <c r="G114" s="10">
        <v>6.45</v>
      </c>
      <c r="H114" s="10">
        <v>0</v>
      </c>
      <c r="I114" s="10">
        <v>0</v>
      </c>
      <c r="J114" s="10">
        <v>0</v>
      </c>
      <c r="K114" s="10">
        <v>0</v>
      </c>
      <c r="L114" s="10">
        <f t="shared" si="10"/>
        <v>3214.8</v>
      </c>
    </row>
    <row r="115" spans="1:12" ht="13" hidden="1" x14ac:dyDescent="0.15">
      <c r="A115" s="25" t="s">
        <v>120</v>
      </c>
      <c r="B115" s="10">
        <v>218.76</v>
      </c>
      <c r="C115" s="10">
        <v>0</v>
      </c>
      <c r="D115" s="10">
        <v>0</v>
      </c>
      <c r="E115" s="10">
        <v>81.22</v>
      </c>
      <c r="F115" s="10">
        <v>291.62</v>
      </c>
      <c r="G115" s="10">
        <v>175.04</v>
      </c>
      <c r="H115" s="10">
        <v>112.47</v>
      </c>
      <c r="I115" s="10">
        <v>1541.08</v>
      </c>
      <c r="J115" s="10">
        <v>1163.27</v>
      </c>
      <c r="K115" s="10">
        <v>987.79</v>
      </c>
      <c r="L115" s="10">
        <f t="shared" si="10"/>
        <v>4571.25</v>
      </c>
    </row>
    <row r="116" spans="1:12" ht="13" hidden="1" x14ac:dyDescent="0.15">
      <c r="A116" s="25" t="s">
        <v>121</v>
      </c>
      <c r="B116" s="10">
        <v>0</v>
      </c>
      <c r="C116" s="10">
        <v>-28868.16</v>
      </c>
      <c r="D116" s="10">
        <v>0</v>
      </c>
      <c r="E116" s="10">
        <v>0</v>
      </c>
      <c r="F116" s="10">
        <v>0</v>
      </c>
      <c r="G116" s="10">
        <v>0</v>
      </c>
      <c r="H116" s="10">
        <v>0</v>
      </c>
      <c r="I116" s="10">
        <v>0</v>
      </c>
      <c r="J116" s="10">
        <v>0</v>
      </c>
      <c r="K116" s="10">
        <v>0</v>
      </c>
      <c r="L116" s="10">
        <f t="shared" si="10"/>
        <v>-28868.16</v>
      </c>
    </row>
    <row r="117" spans="1:12" ht="13" hidden="1" x14ac:dyDescent="0.15">
      <c r="A117" s="25" t="s">
        <v>122</v>
      </c>
      <c r="B117" s="10">
        <v>0</v>
      </c>
      <c r="C117" s="10">
        <v>-657.24</v>
      </c>
      <c r="D117" s="10">
        <v>0</v>
      </c>
      <c r="E117" s="10">
        <v>0</v>
      </c>
      <c r="F117" s="10">
        <v>0</v>
      </c>
      <c r="G117" s="10">
        <v>0</v>
      </c>
      <c r="H117" s="10">
        <v>0</v>
      </c>
      <c r="I117" s="10">
        <v>0</v>
      </c>
      <c r="J117" s="10">
        <v>0</v>
      </c>
      <c r="K117" s="10">
        <v>0</v>
      </c>
      <c r="L117" s="10">
        <f t="shared" si="10"/>
        <v>-657.24</v>
      </c>
    </row>
    <row r="118" spans="1:12" ht="13" hidden="1" x14ac:dyDescent="0.15">
      <c r="A118" s="25" t="s">
        <v>123</v>
      </c>
      <c r="B118" s="10">
        <v>0</v>
      </c>
      <c r="C118" s="10">
        <v>62971.89</v>
      </c>
      <c r="D118" s="10">
        <v>64251.3</v>
      </c>
      <c r="E118" s="10">
        <v>64450.57</v>
      </c>
      <c r="F118" s="10">
        <v>77086.53</v>
      </c>
      <c r="G118" s="10">
        <v>85256.15</v>
      </c>
      <c r="H118" s="10">
        <v>88473.4</v>
      </c>
      <c r="I118" s="10">
        <v>83373.3</v>
      </c>
      <c r="J118" s="10">
        <v>64712.35</v>
      </c>
      <c r="K118" s="10">
        <v>50523.7</v>
      </c>
      <c r="L118" s="10">
        <f t="shared" si="10"/>
        <v>641099.19000000006</v>
      </c>
    </row>
    <row r="119" spans="1:12" ht="13" hidden="1" x14ac:dyDescent="0.15">
      <c r="A119" s="25" t="s">
        <v>124</v>
      </c>
      <c r="B119" s="10">
        <v>0</v>
      </c>
      <c r="C119" s="10">
        <v>13057.52</v>
      </c>
      <c r="D119" s="10">
        <v>19255.07</v>
      </c>
      <c r="E119" s="10">
        <v>17047.490000000002</v>
      </c>
      <c r="F119" s="10">
        <v>6343.94</v>
      </c>
      <c r="G119" s="10">
        <v>5354.92</v>
      </c>
      <c r="H119" s="10">
        <v>4400.6400000000003</v>
      </c>
      <c r="I119" s="10">
        <v>3529.46</v>
      </c>
      <c r="J119" s="10">
        <v>2660.11</v>
      </c>
      <c r="K119" s="10">
        <v>1102.82</v>
      </c>
      <c r="L119" s="10">
        <f t="shared" si="10"/>
        <v>72751.970000000016</v>
      </c>
    </row>
    <row r="120" spans="1:12" ht="13" hidden="1" x14ac:dyDescent="0.15">
      <c r="A120" s="25" t="s">
        <v>125</v>
      </c>
      <c r="B120" s="10">
        <v>76522.009999999995</v>
      </c>
      <c r="C120" s="10">
        <v>120117.08</v>
      </c>
      <c r="D120" s="10">
        <v>90029.3</v>
      </c>
      <c r="E120" s="10">
        <v>92758.66</v>
      </c>
      <c r="F120" s="10">
        <v>441380.65</v>
      </c>
      <c r="G120" s="10">
        <v>122615.79</v>
      </c>
      <c r="H120" s="10">
        <v>139962.04999999999</v>
      </c>
      <c r="I120" s="10">
        <v>119433.28</v>
      </c>
      <c r="J120" s="10">
        <v>110676.91</v>
      </c>
      <c r="K120" s="10">
        <v>28889.71</v>
      </c>
      <c r="L120" s="10">
        <f t="shared" si="10"/>
        <v>1342385.44</v>
      </c>
    </row>
    <row r="121" spans="1:12" ht="13" hidden="1" x14ac:dyDescent="0.15">
      <c r="A121" s="25" t="s">
        <v>126</v>
      </c>
      <c r="B121" s="10">
        <v>252853.36</v>
      </c>
      <c r="C121" s="10">
        <v>262810.64</v>
      </c>
      <c r="D121" s="10">
        <v>199245.87</v>
      </c>
      <c r="E121" s="10">
        <v>73842.19</v>
      </c>
      <c r="F121" s="10">
        <v>52899.62</v>
      </c>
      <c r="G121" s="10">
        <v>29673.63</v>
      </c>
      <c r="H121" s="10">
        <v>35427.68</v>
      </c>
      <c r="I121" s="10">
        <v>27921.03</v>
      </c>
      <c r="J121" s="10">
        <v>36356.07</v>
      </c>
      <c r="K121" s="10">
        <v>13883.86</v>
      </c>
      <c r="L121" s="10">
        <f t="shared" si="10"/>
        <v>984913.95000000007</v>
      </c>
    </row>
    <row r="122" spans="1:12" ht="13" hidden="1" x14ac:dyDescent="0.15">
      <c r="A122" s="25" t="s">
        <v>127</v>
      </c>
      <c r="B122" s="10">
        <v>75463.66</v>
      </c>
      <c r="C122" s="10">
        <v>81580.789999999994</v>
      </c>
      <c r="D122" s="10">
        <v>100051.42</v>
      </c>
      <c r="E122" s="10">
        <v>119380.69</v>
      </c>
      <c r="F122" s="10">
        <v>115256.79</v>
      </c>
      <c r="G122" s="10">
        <v>95820.98</v>
      </c>
      <c r="H122" s="10">
        <v>87278.64</v>
      </c>
      <c r="I122" s="10">
        <v>116718.05</v>
      </c>
      <c r="J122" s="10">
        <v>123511.64</v>
      </c>
      <c r="K122" s="10">
        <v>75271.88</v>
      </c>
      <c r="L122" s="10">
        <f t="shared" si="10"/>
        <v>990334.54</v>
      </c>
    </row>
    <row r="123" spans="1:12" ht="13" hidden="1" x14ac:dyDescent="0.15">
      <c r="A123" s="25" t="s">
        <v>128</v>
      </c>
      <c r="B123" s="10">
        <v>11635.04</v>
      </c>
      <c r="C123" s="10">
        <v>0</v>
      </c>
      <c r="D123" s="10">
        <v>0</v>
      </c>
      <c r="E123" s="10">
        <v>0</v>
      </c>
      <c r="F123" s="10">
        <v>0</v>
      </c>
      <c r="G123" s="10">
        <v>0</v>
      </c>
      <c r="H123" s="10">
        <v>0</v>
      </c>
      <c r="I123" s="10">
        <v>0</v>
      </c>
      <c r="J123" s="10">
        <v>0</v>
      </c>
      <c r="K123" s="10">
        <v>0</v>
      </c>
      <c r="L123" s="10">
        <f t="shared" si="10"/>
        <v>11635.04</v>
      </c>
    </row>
    <row r="124" spans="1:12" ht="13" hidden="1" x14ac:dyDescent="0.15">
      <c r="A124" s="25" t="s">
        <v>129</v>
      </c>
      <c r="B124" s="10">
        <v>0</v>
      </c>
      <c r="C124" s="10">
        <v>0</v>
      </c>
      <c r="D124" s="10">
        <v>68501.31</v>
      </c>
      <c r="E124" s="10">
        <v>203404.84</v>
      </c>
      <c r="F124" s="10">
        <v>172765.43</v>
      </c>
      <c r="G124" s="10">
        <v>229386.83</v>
      </c>
      <c r="H124" s="10">
        <v>225583.15</v>
      </c>
      <c r="I124" s="10">
        <v>236048.7</v>
      </c>
      <c r="J124" s="10">
        <v>238796.69</v>
      </c>
      <c r="K124" s="10">
        <v>164295.22</v>
      </c>
      <c r="L124" s="10">
        <f t="shared" si="10"/>
        <v>1538782.17</v>
      </c>
    </row>
    <row r="125" spans="1:12" ht="13" hidden="1" x14ac:dyDescent="0.15">
      <c r="A125" s="26" t="s">
        <v>130</v>
      </c>
      <c r="B125" s="21">
        <f t="shared" ref="B125:L125" si="11">SUM(B66:B124)</f>
        <v>2219924.7100000004</v>
      </c>
      <c r="C125" s="21">
        <f t="shared" si="11"/>
        <v>2111214.1900000004</v>
      </c>
      <c r="D125" s="21">
        <f t="shared" si="11"/>
        <v>2300686.44</v>
      </c>
      <c r="E125" s="21">
        <f t="shared" si="11"/>
        <v>2157105.9299999997</v>
      </c>
      <c r="F125" s="21">
        <f t="shared" si="11"/>
        <v>2547528.58</v>
      </c>
      <c r="G125" s="21">
        <f t="shared" si="11"/>
        <v>2236725.2199999993</v>
      </c>
      <c r="H125" s="21">
        <f t="shared" si="11"/>
        <v>2196481.9099999997</v>
      </c>
      <c r="I125" s="21">
        <f t="shared" si="11"/>
        <v>2339644.7699999996</v>
      </c>
      <c r="J125" s="21">
        <f t="shared" si="11"/>
        <v>2355972.79</v>
      </c>
      <c r="K125" s="21">
        <f t="shared" si="11"/>
        <v>1087552.03</v>
      </c>
      <c r="L125" s="21">
        <f t="shared" si="11"/>
        <v>21552836.57</v>
      </c>
    </row>
    <row r="126" spans="1:12" ht="13" hidden="1" x14ac:dyDescent="0.15">
      <c r="A126" s="24" t="s">
        <v>131</v>
      </c>
      <c r="B126" s="7"/>
      <c r="C126" s="7"/>
      <c r="D126" s="7"/>
      <c r="E126" s="7"/>
      <c r="F126" s="7"/>
      <c r="G126" s="7"/>
      <c r="H126" s="7"/>
      <c r="I126" s="7"/>
      <c r="J126" s="7"/>
      <c r="K126" s="7"/>
      <c r="L126" s="7"/>
    </row>
    <row r="127" spans="1:12" ht="13" hidden="1" x14ac:dyDescent="0.15">
      <c r="A127" s="25" t="s">
        <v>64</v>
      </c>
      <c r="B127" s="10">
        <v>67497.55</v>
      </c>
      <c r="C127" s="10">
        <v>-67497.55</v>
      </c>
      <c r="D127" s="10">
        <v>0</v>
      </c>
      <c r="E127" s="10">
        <v>0</v>
      </c>
      <c r="F127" s="10">
        <v>0</v>
      </c>
      <c r="G127" s="10">
        <v>0</v>
      </c>
      <c r="H127" s="10">
        <v>0</v>
      </c>
      <c r="I127" s="10">
        <v>0</v>
      </c>
      <c r="J127" s="10">
        <v>0</v>
      </c>
      <c r="K127" s="10">
        <v>0</v>
      </c>
      <c r="L127" s="10">
        <f t="shared" ref="L127:L158" si="12">SUM(B127:K127)</f>
        <v>0</v>
      </c>
    </row>
    <row r="128" spans="1:12" ht="13" hidden="1" x14ac:dyDescent="0.15">
      <c r="A128" s="25" t="s">
        <v>65</v>
      </c>
      <c r="B128" s="10">
        <v>0</v>
      </c>
      <c r="C128" s="10">
        <v>0</v>
      </c>
      <c r="D128" s="10">
        <v>0</v>
      </c>
      <c r="E128" s="10">
        <v>0</v>
      </c>
      <c r="F128" s="10">
        <v>0</v>
      </c>
      <c r="G128" s="10">
        <v>820.47</v>
      </c>
      <c r="H128" s="10">
        <v>0</v>
      </c>
      <c r="I128" s="10">
        <v>0</v>
      </c>
      <c r="J128" s="10">
        <v>0</v>
      </c>
      <c r="K128" s="10">
        <v>0</v>
      </c>
      <c r="L128" s="10">
        <f t="shared" si="12"/>
        <v>820.47</v>
      </c>
    </row>
    <row r="129" spans="1:12" ht="13" hidden="1" x14ac:dyDescent="0.15">
      <c r="A129" s="25" t="s">
        <v>71</v>
      </c>
      <c r="B129" s="10">
        <v>1336741.17</v>
      </c>
      <c r="C129" s="10">
        <v>1381302.3</v>
      </c>
      <c r="D129" s="10">
        <v>1422585.22</v>
      </c>
      <c r="E129" s="10">
        <v>1843254.89</v>
      </c>
      <c r="F129" s="10">
        <v>2078007.06</v>
      </c>
      <c r="G129" s="10">
        <v>2111119.59</v>
      </c>
      <c r="H129" s="10">
        <v>2128452.36</v>
      </c>
      <c r="I129" s="10">
        <v>2092223.42</v>
      </c>
      <c r="J129" s="10">
        <v>1940282.8</v>
      </c>
      <c r="K129" s="10">
        <v>1269739.8600000001</v>
      </c>
      <c r="L129" s="10">
        <f t="shared" si="12"/>
        <v>17603708.669999998</v>
      </c>
    </row>
    <row r="130" spans="1:12" ht="13" hidden="1" x14ac:dyDescent="0.15">
      <c r="A130" s="25" t="s">
        <v>72</v>
      </c>
      <c r="B130" s="10">
        <v>0</v>
      </c>
      <c r="C130" s="10">
        <v>0</v>
      </c>
      <c r="D130" s="10">
        <v>0</v>
      </c>
      <c r="E130" s="10">
        <v>0</v>
      </c>
      <c r="F130" s="10">
        <v>0</v>
      </c>
      <c r="G130" s="10">
        <v>0</v>
      </c>
      <c r="H130" s="10">
        <v>0</v>
      </c>
      <c r="I130" s="10">
        <v>0</v>
      </c>
      <c r="J130" s="10">
        <v>110.63</v>
      </c>
      <c r="K130" s="10">
        <v>0</v>
      </c>
      <c r="L130" s="10">
        <f t="shared" si="12"/>
        <v>110.63</v>
      </c>
    </row>
    <row r="131" spans="1:12" ht="13" hidden="1" x14ac:dyDescent="0.15">
      <c r="A131" s="25" t="s">
        <v>73</v>
      </c>
      <c r="B131" s="10">
        <v>6687.67</v>
      </c>
      <c r="C131" s="10">
        <v>-5264.88</v>
      </c>
      <c r="D131" s="10">
        <v>26271.439999999999</v>
      </c>
      <c r="E131" s="10">
        <v>74879.520000000004</v>
      </c>
      <c r="F131" s="10">
        <v>80285.039999999994</v>
      </c>
      <c r="G131" s="10">
        <v>65651.7</v>
      </c>
      <c r="H131" s="10">
        <v>34995.67</v>
      </c>
      <c r="I131" s="10">
        <v>51069.49</v>
      </c>
      <c r="J131" s="10">
        <v>15680.42</v>
      </c>
      <c r="K131" s="10">
        <v>-94540.12</v>
      </c>
      <c r="L131" s="10">
        <f t="shared" si="12"/>
        <v>255715.94999999995</v>
      </c>
    </row>
    <row r="132" spans="1:12" ht="13" hidden="1" x14ac:dyDescent="0.15">
      <c r="A132" s="25" t="s">
        <v>74</v>
      </c>
      <c r="B132" s="10">
        <v>153392.29</v>
      </c>
      <c r="C132" s="10">
        <v>138507.37</v>
      </c>
      <c r="D132" s="10">
        <v>175006.75</v>
      </c>
      <c r="E132" s="10">
        <v>221963.86</v>
      </c>
      <c r="F132" s="10">
        <v>250576.73</v>
      </c>
      <c r="G132" s="10">
        <v>223047.9</v>
      </c>
      <c r="H132" s="10">
        <v>180207.65</v>
      </c>
      <c r="I132" s="10">
        <v>182817.83</v>
      </c>
      <c r="J132" s="10">
        <v>216291.21</v>
      </c>
      <c r="K132" s="10">
        <v>3105.84</v>
      </c>
      <c r="L132" s="10">
        <f t="shared" si="12"/>
        <v>1744917.43</v>
      </c>
    </row>
    <row r="133" spans="1:12" ht="13" hidden="1" x14ac:dyDescent="0.15">
      <c r="A133" s="25" t="s">
        <v>75</v>
      </c>
      <c r="B133" s="10">
        <v>0</v>
      </c>
      <c r="C133" s="10">
        <v>0</v>
      </c>
      <c r="D133" s="10">
        <v>0</v>
      </c>
      <c r="E133" s="10">
        <v>403.07</v>
      </c>
      <c r="F133" s="10">
        <v>0</v>
      </c>
      <c r="G133" s="10">
        <v>0</v>
      </c>
      <c r="H133" s="10">
        <v>0</v>
      </c>
      <c r="I133" s="10">
        <v>0</v>
      </c>
      <c r="J133" s="10">
        <v>0</v>
      </c>
      <c r="K133" s="10">
        <v>0</v>
      </c>
      <c r="L133" s="10">
        <f t="shared" si="12"/>
        <v>403.07</v>
      </c>
    </row>
    <row r="134" spans="1:12" ht="13" hidden="1" x14ac:dyDescent="0.15">
      <c r="A134" s="25" t="s">
        <v>76</v>
      </c>
      <c r="B134" s="10">
        <v>2971.16</v>
      </c>
      <c r="C134" s="10">
        <v>0</v>
      </c>
      <c r="D134" s="10">
        <v>11923.08</v>
      </c>
      <c r="E134" s="10">
        <v>0</v>
      </c>
      <c r="F134" s="10">
        <v>0</v>
      </c>
      <c r="G134" s="10">
        <v>20833.34</v>
      </c>
      <c r="H134" s="10">
        <v>0</v>
      </c>
      <c r="I134" s="10">
        <v>7692.31</v>
      </c>
      <c r="J134" s="10">
        <v>9573.0400000000009</v>
      </c>
      <c r="K134" s="10">
        <v>0</v>
      </c>
      <c r="L134" s="10">
        <f t="shared" si="12"/>
        <v>52992.93</v>
      </c>
    </row>
    <row r="135" spans="1:12" ht="13" hidden="1" x14ac:dyDescent="0.15">
      <c r="A135" s="25" t="s">
        <v>77</v>
      </c>
      <c r="B135" s="10">
        <v>71280</v>
      </c>
      <c r="C135" s="10">
        <v>12000</v>
      </c>
      <c r="D135" s="10">
        <v>0</v>
      </c>
      <c r="E135" s="10">
        <v>5880</v>
      </c>
      <c r="F135" s="10">
        <v>0</v>
      </c>
      <c r="G135" s="10">
        <v>0</v>
      </c>
      <c r="H135" s="10">
        <v>0</v>
      </c>
      <c r="I135" s="10">
        <v>0</v>
      </c>
      <c r="J135" s="10">
        <v>0</v>
      </c>
      <c r="K135" s="10">
        <v>0</v>
      </c>
      <c r="L135" s="10">
        <f t="shared" si="12"/>
        <v>89160</v>
      </c>
    </row>
    <row r="136" spans="1:12" ht="13" hidden="1" x14ac:dyDescent="0.15">
      <c r="A136" s="25" t="s">
        <v>78</v>
      </c>
      <c r="B136" s="10">
        <v>368302.24</v>
      </c>
      <c r="C136" s="10">
        <v>354030.08000000002</v>
      </c>
      <c r="D136" s="10">
        <v>327704.75</v>
      </c>
      <c r="E136" s="10">
        <v>303347.87</v>
      </c>
      <c r="F136" s="10">
        <v>303631.42</v>
      </c>
      <c r="G136" s="10">
        <v>294305.12</v>
      </c>
      <c r="H136" s="10">
        <v>284602.07</v>
      </c>
      <c r="I136" s="10">
        <v>261151.62</v>
      </c>
      <c r="J136" s="10">
        <v>221389.69</v>
      </c>
      <c r="K136" s="10">
        <v>129658.77</v>
      </c>
      <c r="L136" s="10">
        <f t="shared" si="12"/>
        <v>2848123.63</v>
      </c>
    </row>
    <row r="137" spans="1:12" ht="13" hidden="1" x14ac:dyDescent="0.15">
      <c r="A137" s="25" t="s">
        <v>79</v>
      </c>
      <c r="B137" s="10">
        <v>132799.37</v>
      </c>
      <c r="C137" s="10">
        <v>182171.19</v>
      </c>
      <c r="D137" s="10">
        <v>203542.9</v>
      </c>
      <c r="E137" s="10">
        <v>286811.57</v>
      </c>
      <c r="F137" s="10">
        <v>349963.98</v>
      </c>
      <c r="G137" s="10">
        <v>315094.24</v>
      </c>
      <c r="H137" s="10">
        <v>340631.08</v>
      </c>
      <c r="I137" s="10">
        <v>339579.72</v>
      </c>
      <c r="J137" s="10">
        <v>323340.46000000002</v>
      </c>
      <c r="K137" s="10">
        <v>226627.45</v>
      </c>
      <c r="L137" s="10">
        <f t="shared" si="12"/>
        <v>2700561.96</v>
      </c>
    </row>
    <row r="138" spans="1:12" ht="13" hidden="1" x14ac:dyDescent="0.15">
      <c r="A138" s="25" t="s">
        <v>81</v>
      </c>
      <c r="B138" s="10">
        <v>0</v>
      </c>
      <c r="C138" s="10">
        <v>31371.759999999998</v>
      </c>
      <c r="D138" s="10">
        <v>25464.25</v>
      </c>
      <c r="E138" s="10">
        <v>26972.81</v>
      </c>
      <c r="F138" s="10">
        <v>39927.79</v>
      </c>
      <c r="G138" s="10">
        <v>41503.379999999997</v>
      </c>
      <c r="H138" s="10">
        <v>41292.29</v>
      </c>
      <c r="I138" s="10">
        <v>35583.68</v>
      </c>
      <c r="J138" s="10">
        <v>37797.69</v>
      </c>
      <c r="K138" s="10">
        <v>26207.74</v>
      </c>
      <c r="L138" s="10">
        <f t="shared" si="12"/>
        <v>306121.39</v>
      </c>
    </row>
    <row r="139" spans="1:12" ht="13" hidden="1" x14ac:dyDescent="0.15">
      <c r="A139" s="25" t="s">
        <v>82</v>
      </c>
      <c r="B139" s="10">
        <v>152756.93</v>
      </c>
      <c r="C139" s="10">
        <v>156221.64000000001</v>
      </c>
      <c r="D139" s="10">
        <v>166188.98000000001</v>
      </c>
      <c r="E139" s="10">
        <v>222362.57</v>
      </c>
      <c r="F139" s="10">
        <v>226605.35</v>
      </c>
      <c r="G139" s="10">
        <v>231309.1</v>
      </c>
      <c r="H139" s="10">
        <v>208211.6</v>
      </c>
      <c r="I139" s="10">
        <v>221965.48</v>
      </c>
      <c r="J139" s="10">
        <v>199480.05</v>
      </c>
      <c r="K139" s="10">
        <v>75669.27</v>
      </c>
      <c r="L139" s="10">
        <f t="shared" si="12"/>
        <v>1860770.9700000002</v>
      </c>
    </row>
    <row r="140" spans="1:12" ht="13" hidden="1" x14ac:dyDescent="0.15">
      <c r="A140" s="25" t="s">
        <v>83</v>
      </c>
      <c r="B140" s="10">
        <v>142010.96</v>
      </c>
      <c r="C140" s="10">
        <v>136553.85</v>
      </c>
      <c r="D140" s="10">
        <v>110793.13</v>
      </c>
      <c r="E140" s="10">
        <v>129970.69</v>
      </c>
      <c r="F140" s="10">
        <v>233194.22</v>
      </c>
      <c r="G140" s="10">
        <v>181925.58</v>
      </c>
      <c r="H140" s="10">
        <v>134138</v>
      </c>
      <c r="I140" s="10">
        <v>109439.48</v>
      </c>
      <c r="J140" s="10">
        <v>230651.76</v>
      </c>
      <c r="K140" s="10">
        <v>132749.70000000001</v>
      </c>
      <c r="L140" s="10">
        <f t="shared" si="12"/>
        <v>1541427.3699999999</v>
      </c>
    </row>
    <row r="141" spans="1:12" ht="13" hidden="1" x14ac:dyDescent="0.15">
      <c r="A141" s="25" t="s">
        <v>84</v>
      </c>
      <c r="B141" s="10">
        <v>759.05</v>
      </c>
      <c r="C141" s="10">
        <v>1015.01</v>
      </c>
      <c r="D141" s="10">
        <v>1068.33</v>
      </c>
      <c r="E141" s="10">
        <v>1340.61</v>
      </c>
      <c r="F141" s="10">
        <v>1373.47</v>
      </c>
      <c r="G141" s="10">
        <v>1474.66</v>
      </c>
      <c r="H141" s="10">
        <v>1484.07</v>
      </c>
      <c r="I141" s="10">
        <v>1295.5999999999999</v>
      </c>
      <c r="J141" s="10">
        <v>1147.3900000000001</v>
      </c>
      <c r="K141" s="10">
        <v>1084</v>
      </c>
      <c r="L141" s="10">
        <f t="shared" si="12"/>
        <v>12042.19</v>
      </c>
    </row>
    <row r="142" spans="1:12" ht="13" hidden="1" x14ac:dyDescent="0.15">
      <c r="A142" s="25" t="s">
        <v>85</v>
      </c>
      <c r="B142" s="10">
        <v>6266.56</v>
      </c>
      <c r="C142" s="10">
        <v>6696.14</v>
      </c>
      <c r="D142" s="10">
        <v>7127.15</v>
      </c>
      <c r="E142" s="10">
        <v>7385.25</v>
      </c>
      <c r="F142" s="10">
        <v>27031.69</v>
      </c>
      <c r="G142" s="10">
        <v>32857.99</v>
      </c>
      <c r="H142" s="10">
        <v>26451.62</v>
      </c>
      <c r="I142" s="10">
        <v>39477.47</v>
      </c>
      <c r="J142" s="10">
        <v>26130.76</v>
      </c>
      <c r="K142" s="10">
        <v>15750.31</v>
      </c>
      <c r="L142" s="10">
        <f t="shared" si="12"/>
        <v>195174.94</v>
      </c>
    </row>
    <row r="143" spans="1:12" ht="13" hidden="1" x14ac:dyDescent="0.15">
      <c r="A143" s="25" t="s">
        <v>86</v>
      </c>
      <c r="B143" s="10">
        <v>1917.12</v>
      </c>
      <c r="C143" s="10">
        <v>2103.67</v>
      </c>
      <c r="D143" s="10">
        <v>2231.91</v>
      </c>
      <c r="E143" s="10">
        <v>2345.9499999999998</v>
      </c>
      <c r="F143" s="10">
        <v>5534.35</v>
      </c>
      <c r="G143" s="10">
        <v>7008.92</v>
      </c>
      <c r="H143" s="10">
        <v>8137.6</v>
      </c>
      <c r="I143" s="10">
        <v>9117.5</v>
      </c>
      <c r="J143" s="10">
        <v>8381.09</v>
      </c>
      <c r="K143" s="10">
        <v>5030.34</v>
      </c>
      <c r="L143" s="10">
        <f t="shared" si="12"/>
        <v>51808.45</v>
      </c>
    </row>
    <row r="144" spans="1:12" ht="13" hidden="1" x14ac:dyDescent="0.15">
      <c r="A144" s="25" t="s">
        <v>87</v>
      </c>
      <c r="B144" s="10">
        <v>0</v>
      </c>
      <c r="C144" s="10">
        <v>0</v>
      </c>
      <c r="D144" s="10">
        <v>0</v>
      </c>
      <c r="E144" s="10">
        <v>0</v>
      </c>
      <c r="F144" s="10">
        <v>0</v>
      </c>
      <c r="G144" s="10">
        <v>1189.54</v>
      </c>
      <c r="H144" s="10">
        <v>1384.59</v>
      </c>
      <c r="I144" s="10">
        <v>1547.58</v>
      </c>
      <c r="J144" s="10">
        <v>819.16</v>
      </c>
      <c r="K144" s="10">
        <v>216.61</v>
      </c>
      <c r="L144" s="10">
        <f t="shared" si="12"/>
        <v>5157.4799999999996</v>
      </c>
    </row>
    <row r="145" spans="1:12" ht="13" hidden="1" x14ac:dyDescent="0.15">
      <c r="A145" s="25" t="s">
        <v>88</v>
      </c>
      <c r="B145" s="10">
        <v>720.89</v>
      </c>
      <c r="C145" s="10">
        <v>642.45000000000005</v>
      </c>
      <c r="D145" s="10">
        <v>741.37</v>
      </c>
      <c r="E145" s="10">
        <v>756.12</v>
      </c>
      <c r="F145" s="10">
        <v>1645.4</v>
      </c>
      <c r="G145" s="10">
        <v>1943.61</v>
      </c>
      <c r="H145" s="10">
        <v>2317.34</v>
      </c>
      <c r="I145" s="10">
        <v>2554.5700000000002</v>
      </c>
      <c r="J145" s="10">
        <v>2157.29</v>
      </c>
      <c r="K145" s="10">
        <v>1269.5899999999999</v>
      </c>
      <c r="L145" s="10">
        <f t="shared" si="12"/>
        <v>14748.630000000001</v>
      </c>
    </row>
    <row r="146" spans="1:12" ht="13" hidden="1" x14ac:dyDescent="0.15">
      <c r="A146" s="25" t="s">
        <v>89</v>
      </c>
      <c r="B146" s="10">
        <v>1123.04</v>
      </c>
      <c r="C146" s="10">
        <v>424.82</v>
      </c>
      <c r="D146" s="10">
        <v>-246.43</v>
      </c>
      <c r="E146" s="10">
        <v>679.29</v>
      </c>
      <c r="F146" s="10">
        <v>3568.56</v>
      </c>
      <c r="G146" s="10">
        <v>1904.34</v>
      </c>
      <c r="H146" s="10">
        <v>915.16</v>
      </c>
      <c r="I146" s="10">
        <v>-6276.28</v>
      </c>
      <c r="J146" s="10">
        <v>2241.92</v>
      </c>
      <c r="K146" s="10">
        <v>-4955.1000000000004</v>
      </c>
      <c r="L146" s="10">
        <f t="shared" si="12"/>
        <v>-620.67999999999938</v>
      </c>
    </row>
    <row r="147" spans="1:12" ht="13" hidden="1" x14ac:dyDescent="0.15">
      <c r="A147" s="25" t="s">
        <v>90</v>
      </c>
      <c r="B147" s="10">
        <v>24823.17</v>
      </c>
      <c r="C147" s="10">
        <v>24843.43</v>
      </c>
      <c r="D147" s="10">
        <v>34986.35</v>
      </c>
      <c r="E147" s="10">
        <v>22514.29</v>
      </c>
      <c r="F147" s="10">
        <v>43975.9</v>
      </c>
      <c r="G147" s="10">
        <v>35326.639999999999</v>
      </c>
      <c r="H147" s="10">
        <v>47179.24</v>
      </c>
      <c r="I147" s="10">
        <v>29866.98</v>
      </c>
      <c r="J147" s="10">
        <v>48543.47</v>
      </c>
      <c r="K147" s="10">
        <v>12204.72</v>
      </c>
      <c r="L147" s="10">
        <f t="shared" si="12"/>
        <v>324264.18999999994</v>
      </c>
    </row>
    <row r="148" spans="1:12" ht="13" hidden="1" x14ac:dyDescent="0.15">
      <c r="A148" s="25" t="s">
        <v>91</v>
      </c>
      <c r="B148" s="10">
        <v>4585.26</v>
      </c>
      <c r="C148" s="10">
        <v>9119.73</v>
      </c>
      <c r="D148" s="10">
        <v>5628.76</v>
      </c>
      <c r="E148" s="10">
        <v>6050.18</v>
      </c>
      <c r="F148" s="10">
        <v>10434.129999999999</v>
      </c>
      <c r="G148" s="10">
        <v>9563.9699999999993</v>
      </c>
      <c r="H148" s="10">
        <v>4020.84</v>
      </c>
      <c r="I148" s="10">
        <v>10843.13</v>
      </c>
      <c r="J148" s="10">
        <v>13998.58</v>
      </c>
      <c r="K148" s="10">
        <v>2201.69</v>
      </c>
      <c r="L148" s="10">
        <f t="shared" si="12"/>
        <v>76446.26999999999</v>
      </c>
    </row>
    <row r="149" spans="1:12" ht="13" hidden="1" x14ac:dyDescent="0.15">
      <c r="A149" s="25" t="s">
        <v>93</v>
      </c>
      <c r="B149" s="10">
        <v>3781.45</v>
      </c>
      <c r="C149" s="10">
        <v>18714.11</v>
      </c>
      <c r="D149" s="10">
        <v>8026.53</v>
      </c>
      <c r="E149" s="10">
        <v>20389.09</v>
      </c>
      <c r="F149" s="10">
        <v>21491.18</v>
      </c>
      <c r="G149" s="10">
        <v>26198.2</v>
      </c>
      <c r="H149" s="10">
        <v>22454.82</v>
      </c>
      <c r="I149" s="10">
        <v>37778.78</v>
      </c>
      <c r="J149" s="10">
        <v>27654.23</v>
      </c>
      <c r="K149" s="10">
        <v>16352</v>
      </c>
      <c r="L149" s="10">
        <f t="shared" si="12"/>
        <v>202840.39</v>
      </c>
    </row>
    <row r="150" spans="1:12" ht="13" hidden="1" x14ac:dyDescent="0.15">
      <c r="A150" s="25" t="s">
        <v>94</v>
      </c>
      <c r="B150" s="10">
        <v>0</v>
      </c>
      <c r="C150" s="10">
        <v>0</v>
      </c>
      <c r="D150" s="10">
        <v>0</v>
      </c>
      <c r="E150" s="10">
        <v>719.53</v>
      </c>
      <c r="F150" s="10">
        <v>2778.95</v>
      </c>
      <c r="G150" s="10">
        <v>-619.55999999999995</v>
      </c>
      <c r="H150" s="10">
        <v>1878.56</v>
      </c>
      <c r="I150" s="10">
        <v>315.62</v>
      </c>
      <c r="J150" s="10">
        <v>0</v>
      </c>
      <c r="K150" s="10">
        <v>0</v>
      </c>
      <c r="L150" s="10">
        <f t="shared" si="12"/>
        <v>5073.0999999999995</v>
      </c>
    </row>
    <row r="151" spans="1:12" ht="13" hidden="1" x14ac:dyDescent="0.15">
      <c r="A151" s="25" t="s">
        <v>95</v>
      </c>
      <c r="B151" s="10">
        <v>0</v>
      </c>
      <c r="C151" s="10">
        <v>0</v>
      </c>
      <c r="D151" s="10">
        <v>0</v>
      </c>
      <c r="E151" s="10">
        <v>0</v>
      </c>
      <c r="F151" s="10">
        <v>0</v>
      </c>
      <c r="G151" s="10">
        <v>1150.83</v>
      </c>
      <c r="H151" s="10">
        <v>682.66</v>
      </c>
      <c r="I151" s="10">
        <v>627.94000000000005</v>
      </c>
      <c r="J151" s="10">
        <v>240.81</v>
      </c>
      <c r="K151" s="10">
        <v>182.47</v>
      </c>
      <c r="L151" s="10">
        <f t="shared" si="12"/>
        <v>2884.7099999999996</v>
      </c>
    </row>
    <row r="152" spans="1:12" ht="13" hidden="1" x14ac:dyDescent="0.15">
      <c r="A152" s="25" t="s">
        <v>96</v>
      </c>
      <c r="B152" s="10">
        <v>0</v>
      </c>
      <c r="C152" s="10">
        <v>0</v>
      </c>
      <c r="D152" s="10">
        <v>268.8</v>
      </c>
      <c r="E152" s="10">
        <v>45587.25</v>
      </c>
      <c r="F152" s="10">
        <v>34449.480000000003</v>
      </c>
      <c r="G152" s="10">
        <v>0</v>
      </c>
      <c r="H152" s="10">
        <v>35045.660000000003</v>
      </c>
      <c r="I152" s="10">
        <v>41830.400000000001</v>
      </c>
      <c r="J152" s="10">
        <v>330.79</v>
      </c>
      <c r="K152" s="10">
        <v>27000</v>
      </c>
      <c r="L152" s="10">
        <f t="shared" si="12"/>
        <v>184512.38</v>
      </c>
    </row>
    <row r="153" spans="1:12" ht="13" hidden="1" x14ac:dyDescent="0.15">
      <c r="A153" s="25" t="s">
        <v>97</v>
      </c>
      <c r="B153" s="10">
        <v>0</v>
      </c>
      <c r="C153" s="10">
        <v>757.3</v>
      </c>
      <c r="D153" s="10">
        <v>0</v>
      </c>
      <c r="E153" s="10">
        <v>626.63</v>
      </c>
      <c r="F153" s="10">
        <v>392.5</v>
      </c>
      <c r="G153" s="10">
        <v>308</v>
      </c>
      <c r="H153" s="10">
        <v>5235.16</v>
      </c>
      <c r="I153" s="10">
        <v>2322.61</v>
      </c>
      <c r="J153" s="10">
        <v>0</v>
      </c>
      <c r="K153" s="10">
        <v>0</v>
      </c>
      <c r="L153" s="10">
        <f t="shared" si="12"/>
        <v>9642.2000000000007</v>
      </c>
    </row>
    <row r="154" spans="1:12" ht="13" hidden="1" x14ac:dyDescent="0.15">
      <c r="A154" s="25" t="s">
        <v>98</v>
      </c>
      <c r="B154" s="10">
        <v>0</v>
      </c>
      <c r="C154" s="10">
        <v>0</v>
      </c>
      <c r="D154" s="10">
        <v>0</v>
      </c>
      <c r="E154" s="10">
        <v>15278</v>
      </c>
      <c r="F154" s="10">
        <v>0</v>
      </c>
      <c r="G154" s="10">
        <v>0</v>
      </c>
      <c r="H154" s="10">
        <v>2544</v>
      </c>
      <c r="I154" s="10">
        <v>6320</v>
      </c>
      <c r="J154" s="10">
        <v>0</v>
      </c>
      <c r="K154" s="10">
        <v>0</v>
      </c>
      <c r="L154" s="10">
        <f t="shared" si="12"/>
        <v>24142</v>
      </c>
    </row>
    <row r="155" spans="1:12" ht="13" hidden="1" x14ac:dyDescent="0.15">
      <c r="A155" s="25" t="s">
        <v>132</v>
      </c>
      <c r="B155" s="10">
        <v>-185</v>
      </c>
      <c r="C155" s="10">
        <v>33052.230000000003</v>
      </c>
      <c r="D155" s="10">
        <v>28873.59</v>
      </c>
      <c r="E155" s="10">
        <v>20418.259999999998</v>
      </c>
      <c r="F155" s="10">
        <v>41429.68</v>
      </c>
      <c r="G155" s="10">
        <v>-20273</v>
      </c>
      <c r="H155" s="10">
        <v>-1250</v>
      </c>
      <c r="I155" s="10">
        <v>1848.83</v>
      </c>
      <c r="J155" s="10">
        <v>852.59</v>
      </c>
      <c r="K155" s="10">
        <v>308.89999999999998</v>
      </c>
      <c r="L155" s="10">
        <f t="shared" si="12"/>
        <v>105076.08</v>
      </c>
    </row>
    <row r="156" spans="1:12" ht="13" hidden="1" x14ac:dyDescent="0.15">
      <c r="A156" s="25" t="s">
        <v>100</v>
      </c>
      <c r="B156" s="10">
        <v>0</v>
      </c>
      <c r="C156" s="10">
        <v>0</v>
      </c>
      <c r="D156" s="10">
        <v>0</v>
      </c>
      <c r="E156" s="10">
        <v>5407.26</v>
      </c>
      <c r="F156" s="10">
        <v>72.08</v>
      </c>
      <c r="G156" s="10">
        <v>0</v>
      </c>
      <c r="H156" s="10">
        <v>0</v>
      </c>
      <c r="I156" s="10">
        <v>132.36000000000001</v>
      </c>
      <c r="J156" s="10">
        <v>0</v>
      </c>
      <c r="K156" s="10">
        <v>0</v>
      </c>
      <c r="L156" s="10">
        <f t="shared" si="12"/>
        <v>5611.7</v>
      </c>
    </row>
    <row r="157" spans="1:12" ht="13" hidden="1" x14ac:dyDescent="0.15">
      <c r="A157" s="25" t="s">
        <v>101</v>
      </c>
      <c r="B157" s="10">
        <v>173151.48</v>
      </c>
      <c r="C157" s="10">
        <v>32704.23</v>
      </c>
      <c r="D157" s="10">
        <v>157952.4</v>
      </c>
      <c r="E157" s="10">
        <v>439071.24</v>
      </c>
      <c r="F157" s="10">
        <v>157142.01</v>
      </c>
      <c r="G157" s="10">
        <v>4307.63</v>
      </c>
      <c r="H157" s="10">
        <v>97068.91</v>
      </c>
      <c r="I157" s="10">
        <v>218432.65</v>
      </c>
      <c r="J157" s="10">
        <v>90722.18</v>
      </c>
      <c r="K157" s="10">
        <v>36182.730000000003</v>
      </c>
      <c r="L157" s="10">
        <f t="shared" si="12"/>
        <v>1406735.4599999997</v>
      </c>
    </row>
    <row r="158" spans="1:12" ht="13" hidden="1" x14ac:dyDescent="0.15">
      <c r="A158" s="25" t="s">
        <v>102</v>
      </c>
      <c r="B158" s="10">
        <v>4038.21</v>
      </c>
      <c r="C158" s="10">
        <v>4069.62</v>
      </c>
      <c r="D158" s="10">
        <v>2907.51</v>
      </c>
      <c r="E158" s="10">
        <v>3146.18</v>
      </c>
      <c r="F158" s="10">
        <v>3253.14</v>
      </c>
      <c r="G158" s="10">
        <v>2286.7399999999998</v>
      </c>
      <c r="H158" s="10">
        <v>3300.05</v>
      </c>
      <c r="I158" s="10">
        <v>9501.9</v>
      </c>
      <c r="J158" s="10">
        <v>0</v>
      </c>
      <c r="K158" s="10">
        <v>0</v>
      </c>
      <c r="L158" s="10">
        <f t="shared" si="12"/>
        <v>32503.35</v>
      </c>
    </row>
    <row r="159" spans="1:12" ht="13" hidden="1" x14ac:dyDescent="0.15">
      <c r="A159" s="25" t="s">
        <v>103</v>
      </c>
      <c r="B159" s="10">
        <v>10028.67</v>
      </c>
      <c r="C159" s="10">
        <v>142166.82</v>
      </c>
      <c r="D159" s="10">
        <v>143506.48000000001</v>
      </c>
      <c r="E159" s="10">
        <v>147592.09</v>
      </c>
      <c r="F159" s="10">
        <v>120962.95</v>
      </c>
      <c r="G159" s="10">
        <v>195539.89</v>
      </c>
      <c r="H159" s="10">
        <v>166047.9</v>
      </c>
      <c r="I159" s="10">
        <v>323359.17</v>
      </c>
      <c r="J159" s="10">
        <v>205164.5</v>
      </c>
      <c r="K159" s="10">
        <v>105359.31</v>
      </c>
      <c r="L159" s="10">
        <f t="shared" ref="L159:L190" si="13">SUM(B159:K159)</f>
        <v>1559727.78</v>
      </c>
    </row>
    <row r="160" spans="1:12" ht="13" hidden="1" x14ac:dyDescent="0.15">
      <c r="A160" s="25" t="s">
        <v>104</v>
      </c>
      <c r="B160" s="10">
        <v>621.44000000000005</v>
      </c>
      <c r="C160" s="10">
        <v>611.66</v>
      </c>
      <c r="D160" s="10">
        <v>856.33</v>
      </c>
      <c r="E160" s="10">
        <v>459.44</v>
      </c>
      <c r="F160" s="10">
        <v>0</v>
      </c>
      <c r="G160" s="10">
        <v>1675.03</v>
      </c>
      <c r="H160" s="10">
        <v>-897.71</v>
      </c>
      <c r="I160" s="10">
        <v>578.65</v>
      </c>
      <c r="J160" s="10">
        <v>412.46</v>
      </c>
      <c r="K160" s="10">
        <v>115.38</v>
      </c>
      <c r="L160" s="10">
        <f t="shared" si="13"/>
        <v>4432.6799999999994</v>
      </c>
    </row>
    <row r="161" spans="1:12" ht="13" hidden="1" x14ac:dyDescent="0.15">
      <c r="A161" s="25" t="s">
        <v>105</v>
      </c>
      <c r="B161" s="10">
        <v>911804.46</v>
      </c>
      <c r="C161" s="10">
        <v>970327.89</v>
      </c>
      <c r="D161" s="10">
        <v>995524.14</v>
      </c>
      <c r="E161" s="10">
        <v>1046548.72</v>
      </c>
      <c r="F161" s="10">
        <v>1059837.22</v>
      </c>
      <c r="G161" s="10">
        <v>1178489.79</v>
      </c>
      <c r="H161" s="10">
        <v>1436905.9</v>
      </c>
      <c r="I161" s="10">
        <v>1473469.57</v>
      </c>
      <c r="J161" s="10">
        <v>1566661.43</v>
      </c>
      <c r="K161" s="10">
        <v>794591.29</v>
      </c>
      <c r="L161" s="10">
        <f t="shared" si="13"/>
        <v>11434160.41</v>
      </c>
    </row>
    <row r="162" spans="1:12" ht="13" hidden="1" x14ac:dyDescent="0.15">
      <c r="A162" s="25" t="s">
        <v>106</v>
      </c>
      <c r="B162" s="10">
        <v>2972.83</v>
      </c>
      <c r="C162" s="10">
        <v>5588.25</v>
      </c>
      <c r="D162" s="10">
        <v>-3255</v>
      </c>
      <c r="E162" s="10">
        <v>59.22</v>
      </c>
      <c r="F162" s="10">
        <v>78.319999999999993</v>
      </c>
      <c r="G162" s="10">
        <v>54.29</v>
      </c>
      <c r="H162" s="10">
        <v>54.98</v>
      </c>
      <c r="I162" s="10">
        <v>44.32</v>
      </c>
      <c r="J162" s="10">
        <v>0</v>
      </c>
      <c r="K162" s="10">
        <v>0</v>
      </c>
      <c r="L162" s="10">
        <f t="shared" si="13"/>
        <v>5597.2099999999991</v>
      </c>
    </row>
    <row r="163" spans="1:12" ht="13" hidden="1" x14ac:dyDescent="0.15">
      <c r="A163" s="25" t="s">
        <v>107</v>
      </c>
      <c r="B163" s="10">
        <v>20250.89</v>
      </c>
      <c r="C163" s="10">
        <v>16037.88</v>
      </c>
      <c r="D163" s="10">
        <v>27101</v>
      </c>
      <c r="E163" s="10">
        <v>83550.34</v>
      </c>
      <c r="F163" s="10">
        <v>-14237.26</v>
      </c>
      <c r="G163" s="10">
        <v>4964.49</v>
      </c>
      <c r="H163" s="10">
        <v>4564.1499999999996</v>
      </c>
      <c r="I163" s="10">
        <v>4412.95</v>
      </c>
      <c r="J163" s="10">
        <v>4018.77</v>
      </c>
      <c r="K163" s="10">
        <v>1458.79</v>
      </c>
      <c r="L163" s="10">
        <f t="shared" si="13"/>
        <v>152121.99999999997</v>
      </c>
    </row>
    <row r="164" spans="1:12" ht="13" hidden="1" x14ac:dyDescent="0.15">
      <c r="A164" s="25" t="s">
        <v>108</v>
      </c>
      <c r="B164" s="10">
        <v>105</v>
      </c>
      <c r="C164" s="10">
        <v>199.85</v>
      </c>
      <c r="D164" s="10">
        <v>197.4</v>
      </c>
      <c r="E164" s="10">
        <v>124.95</v>
      </c>
      <c r="F164" s="10">
        <v>0</v>
      </c>
      <c r="G164" s="10">
        <v>0</v>
      </c>
      <c r="H164" s="10">
        <v>0</v>
      </c>
      <c r="I164" s="10">
        <v>0</v>
      </c>
      <c r="J164" s="10">
        <v>0</v>
      </c>
      <c r="K164" s="10">
        <v>0</v>
      </c>
      <c r="L164" s="10">
        <f t="shared" si="13"/>
        <v>627.20000000000005</v>
      </c>
    </row>
    <row r="165" spans="1:12" ht="13" hidden="1" x14ac:dyDescent="0.15">
      <c r="A165" s="25" t="s">
        <v>133</v>
      </c>
      <c r="B165" s="10">
        <v>9434.2000000000007</v>
      </c>
      <c r="C165" s="10">
        <v>10258.89</v>
      </c>
      <c r="D165" s="10">
        <v>8532.64</v>
      </c>
      <c r="E165" s="10">
        <v>8576.1</v>
      </c>
      <c r="F165" s="10">
        <v>7248.87</v>
      </c>
      <c r="G165" s="10">
        <v>12702.56</v>
      </c>
      <c r="H165" s="10">
        <v>10321.959999999999</v>
      </c>
      <c r="I165" s="10">
        <v>10744.25</v>
      </c>
      <c r="J165" s="10">
        <v>12912.53</v>
      </c>
      <c r="K165" s="10">
        <v>0</v>
      </c>
      <c r="L165" s="10">
        <f t="shared" si="13"/>
        <v>90732</v>
      </c>
    </row>
    <row r="166" spans="1:12" ht="13" hidden="1" x14ac:dyDescent="0.15">
      <c r="A166" s="25" t="s">
        <v>134</v>
      </c>
      <c r="B166" s="10">
        <v>858528.01</v>
      </c>
      <c r="C166" s="10">
        <v>942274.95</v>
      </c>
      <c r="D166" s="10">
        <v>920140.38</v>
      </c>
      <c r="E166" s="10">
        <v>1019176.7</v>
      </c>
      <c r="F166" s="10">
        <v>1161569.81</v>
      </c>
      <c r="G166" s="10">
        <v>1092301.5</v>
      </c>
      <c r="H166" s="10">
        <v>1167131.1399999999</v>
      </c>
      <c r="I166" s="10">
        <v>1448835.01</v>
      </c>
      <c r="J166" s="10">
        <v>1505086.35</v>
      </c>
      <c r="K166" s="10">
        <v>1135335.23</v>
      </c>
      <c r="L166" s="10">
        <f t="shared" si="13"/>
        <v>11250379.08</v>
      </c>
    </row>
    <row r="167" spans="1:12" ht="13" hidden="1" x14ac:dyDescent="0.15">
      <c r="A167" s="25" t="s">
        <v>109</v>
      </c>
      <c r="B167" s="10">
        <v>66816.38</v>
      </c>
      <c r="C167" s="10">
        <v>115072.34</v>
      </c>
      <c r="D167" s="10">
        <v>78391.53</v>
      </c>
      <c r="E167" s="10">
        <v>86709.81</v>
      </c>
      <c r="F167" s="10">
        <v>152231.01</v>
      </c>
      <c r="G167" s="10">
        <v>205760.28</v>
      </c>
      <c r="H167" s="10">
        <v>178362.34</v>
      </c>
      <c r="I167" s="10">
        <v>160506.13</v>
      </c>
      <c r="J167" s="10">
        <v>260213.78</v>
      </c>
      <c r="K167" s="10">
        <v>91242.1</v>
      </c>
      <c r="L167" s="10">
        <f t="shared" si="13"/>
        <v>1395305.7</v>
      </c>
    </row>
    <row r="168" spans="1:12" ht="13" hidden="1" x14ac:dyDescent="0.15">
      <c r="A168" s="25" t="s">
        <v>110</v>
      </c>
      <c r="B168" s="10">
        <v>931242.06</v>
      </c>
      <c r="C168" s="10">
        <v>657057.31000000006</v>
      </c>
      <c r="D168" s="10">
        <v>484305.43</v>
      </c>
      <c r="E168" s="10">
        <v>565282.18999999994</v>
      </c>
      <c r="F168" s="10">
        <v>653779.57999999996</v>
      </c>
      <c r="G168" s="10">
        <v>598223.68000000005</v>
      </c>
      <c r="H168" s="10">
        <v>534209.21</v>
      </c>
      <c r="I168" s="10">
        <v>665325.48</v>
      </c>
      <c r="J168" s="10">
        <v>713904.62</v>
      </c>
      <c r="K168" s="10">
        <v>377838.13</v>
      </c>
      <c r="L168" s="10">
        <f t="shared" si="13"/>
        <v>6181167.6900000013</v>
      </c>
    </row>
    <row r="169" spans="1:12" ht="13" hidden="1" x14ac:dyDescent="0.15">
      <c r="A169" s="25" t="s">
        <v>135</v>
      </c>
      <c r="B169" s="10">
        <v>0</v>
      </c>
      <c r="C169" s="10">
        <v>0</v>
      </c>
      <c r="D169" s="10">
        <v>289.70999999999998</v>
      </c>
      <c r="E169" s="10">
        <v>1757.72</v>
      </c>
      <c r="F169" s="10">
        <v>2219.5700000000002</v>
      </c>
      <c r="G169" s="10">
        <v>7844.73</v>
      </c>
      <c r="H169" s="10">
        <v>65.25</v>
      </c>
      <c r="I169" s="10">
        <v>1230</v>
      </c>
      <c r="J169" s="10">
        <v>223.99</v>
      </c>
      <c r="K169" s="10">
        <v>0</v>
      </c>
      <c r="L169" s="10">
        <f t="shared" si="13"/>
        <v>13630.97</v>
      </c>
    </row>
    <row r="170" spans="1:12" ht="13" hidden="1" x14ac:dyDescent="0.15">
      <c r="A170" s="25" t="s">
        <v>111</v>
      </c>
      <c r="B170" s="10">
        <v>8670.9</v>
      </c>
      <c r="C170" s="10">
        <v>8226.7099999999991</v>
      </c>
      <c r="D170" s="10">
        <v>7949.23</v>
      </c>
      <c r="E170" s="10">
        <v>7612.72</v>
      </c>
      <c r="F170" s="10">
        <v>3829.34</v>
      </c>
      <c r="G170" s="10">
        <v>3410.98</v>
      </c>
      <c r="H170" s="10">
        <v>2831.55</v>
      </c>
      <c r="I170" s="10">
        <v>2508.9499999999998</v>
      </c>
      <c r="J170" s="10">
        <v>1840.56</v>
      </c>
      <c r="K170" s="10">
        <v>1050.27</v>
      </c>
      <c r="L170" s="10">
        <f t="shared" si="13"/>
        <v>47931.21</v>
      </c>
    </row>
    <row r="171" spans="1:12" ht="13" hidden="1" x14ac:dyDescent="0.15">
      <c r="A171" s="25" t="s">
        <v>112</v>
      </c>
      <c r="B171" s="10">
        <v>2811767.62</v>
      </c>
      <c r="C171" s="10">
        <v>2915278.27</v>
      </c>
      <c r="D171" s="10">
        <v>2798362.18</v>
      </c>
      <c r="E171" s="10">
        <v>2585482.35</v>
      </c>
      <c r="F171" s="10">
        <v>2861511.32</v>
      </c>
      <c r="G171" s="10">
        <v>3239424.44</v>
      </c>
      <c r="H171" s="10">
        <v>3142892.33</v>
      </c>
      <c r="I171" s="10">
        <v>3107130.91</v>
      </c>
      <c r="J171" s="10">
        <v>3210728.08</v>
      </c>
      <c r="K171" s="10">
        <v>2127610.4900000002</v>
      </c>
      <c r="L171" s="10">
        <f t="shared" si="13"/>
        <v>28800187.990000002</v>
      </c>
    </row>
    <row r="172" spans="1:12" ht="13" hidden="1" x14ac:dyDescent="0.15">
      <c r="A172" s="25" t="s">
        <v>136</v>
      </c>
      <c r="B172" s="10">
        <v>686572.21</v>
      </c>
      <c r="C172" s="10">
        <v>697821.53</v>
      </c>
      <c r="D172" s="10">
        <v>696239.33</v>
      </c>
      <c r="E172" s="10">
        <v>686601.67</v>
      </c>
      <c r="F172" s="10">
        <v>578363.5</v>
      </c>
      <c r="G172" s="10">
        <v>643176</v>
      </c>
      <c r="H172" s="10">
        <v>659596.56999999995</v>
      </c>
      <c r="I172" s="10">
        <v>682720.73</v>
      </c>
      <c r="J172" s="10">
        <v>679236.47</v>
      </c>
      <c r="K172" s="10">
        <v>458179.57</v>
      </c>
      <c r="L172" s="10">
        <f t="shared" si="13"/>
        <v>6468507.5799999991</v>
      </c>
    </row>
    <row r="173" spans="1:12" ht="13" hidden="1" x14ac:dyDescent="0.15">
      <c r="A173" s="25" t="s">
        <v>137</v>
      </c>
      <c r="B173" s="10">
        <v>5151.93</v>
      </c>
      <c r="C173" s="10">
        <v>5151.93</v>
      </c>
      <c r="D173" s="10">
        <v>5323</v>
      </c>
      <c r="E173" s="10">
        <v>5318.43</v>
      </c>
      <c r="F173" s="10">
        <v>5381</v>
      </c>
      <c r="G173" s="10">
        <v>3786.63</v>
      </c>
      <c r="H173" s="10">
        <v>3762.21</v>
      </c>
      <c r="I173" s="10">
        <v>3762.21</v>
      </c>
      <c r="J173" s="10">
        <v>3394.24</v>
      </c>
      <c r="K173" s="10">
        <v>1842.6</v>
      </c>
      <c r="L173" s="10">
        <f t="shared" si="13"/>
        <v>42874.18</v>
      </c>
    </row>
    <row r="174" spans="1:12" ht="13" hidden="1" x14ac:dyDescent="0.15">
      <c r="A174" s="25" t="s">
        <v>113</v>
      </c>
      <c r="B174" s="10">
        <v>6651.57</v>
      </c>
      <c r="C174" s="10">
        <v>6651.57</v>
      </c>
      <c r="D174" s="10">
        <v>6651.57</v>
      </c>
      <c r="E174" s="10">
        <v>6651.57</v>
      </c>
      <c r="F174" s="10">
        <v>6651.57</v>
      </c>
      <c r="G174" s="10">
        <v>6396.51</v>
      </c>
      <c r="H174" s="10">
        <v>6073.08</v>
      </c>
      <c r="I174" s="10">
        <v>5976.73</v>
      </c>
      <c r="J174" s="10">
        <v>5082.1099999999997</v>
      </c>
      <c r="K174" s="10">
        <v>408.54</v>
      </c>
      <c r="L174" s="10">
        <f t="shared" si="13"/>
        <v>57194.82</v>
      </c>
    </row>
    <row r="175" spans="1:12" ht="13" hidden="1" x14ac:dyDescent="0.15">
      <c r="A175" s="25" t="s">
        <v>138</v>
      </c>
      <c r="B175" s="10">
        <v>0</v>
      </c>
      <c r="C175" s="10">
        <v>0</v>
      </c>
      <c r="D175" s="10">
        <v>0</v>
      </c>
      <c r="E175" s="10">
        <v>0</v>
      </c>
      <c r="F175" s="10">
        <v>160554.32</v>
      </c>
      <c r="G175" s="10">
        <v>291940.08</v>
      </c>
      <c r="H175" s="10">
        <v>291940.08</v>
      </c>
      <c r="I175" s="10">
        <v>291940.08</v>
      </c>
      <c r="J175" s="10">
        <v>291940.08</v>
      </c>
      <c r="K175" s="10">
        <v>194626.72</v>
      </c>
      <c r="L175" s="10">
        <f t="shared" si="13"/>
        <v>1522941.36</v>
      </c>
    </row>
    <row r="176" spans="1:12" ht="13" hidden="1" x14ac:dyDescent="0.15">
      <c r="A176" s="25" t="s">
        <v>139</v>
      </c>
      <c r="B176" s="10">
        <v>-28320.23</v>
      </c>
      <c r="C176" s="10">
        <v>-26381.4</v>
      </c>
      <c r="D176" s="10">
        <v>-12096.68</v>
      </c>
      <c r="E176" s="10">
        <v>5550.84</v>
      </c>
      <c r="F176" s="10">
        <v>-54747.98</v>
      </c>
      <c r="G176" s="10">
        <v>-36422.61</v>
      </c>
      <c r="H176" s="10">
        <v>-140134.25</v>
      </c>
      <c r="I176" s="10">
        <v>12687.27</v>
      </c>
      <c r="J176" s="10">
        <v>-21015.040000000001</v>
      </c>
      <c r="K176" s="10">
        <v>0</v>
      </c>
      <c r="L176" s="10">
        <f t="shared" si="13"/>
        <v>-300880.07999999996</v>
      </c>
    </row>
    <row r="177" spans="1:12" ht="13" hidden="1" x14ac:dyDescent="0.15">
      <c r="A177" s="25" t="s">
        <v>140</v>
      </c>
      <c r="B177" s="10">
        <v>158150.13</v>
      </c>
      <c r="C177" s="10">
        <v>102983.45</v>
      </c>
      <c r="D177" s="10">
        <v>42295.39</v>
      </c>
      <c r="E177" s="10">
        <v>16180.24</v>
      </c>
      <c r="F177" s="10">
        <v>15887.08</v>
      </c>
      <c r="G177" s="10">
        <v>15618.3</v>
      </c>
      <c r="H177" s="10">
        <v>15618.2</v>
      </c>
      <c r="I177" s="10">
        <v>11925.35</v>
      </c>
      <c r="J177" s="10">
        <v>6259.9</v>
      </c>
      <c r="K177" s="10">
        <v>503.35</v>
      </c>
      <c r="L177" s="10">
        <f t="shared" si="13"/>
        <v>385421.39</v>
      </c>
    </row>
    <row r="178" spans="1:12" ht="13" hidden="1" x14ac:dyDescent="0.15">
      <c r="A178" s="25" t="s">
        <v>141</v>
      </c>
      <c r="B178" s="10">
        <v>588736.88</v>
      </c>
      <c r="C178" s="10">
        <v>632924.93000000005</v>
      </c>
      <c r="D178" s="10">
        <v>669473.81999999995</v>
      </c>
      <c r="E178" s="10">
        <v>674300.75</v>
      </c>
      <c r="F178" s="10">
        <v>640779.13</v>
      </c>
      <c r="G178" s="10">
        <v>576416.61</v>
      </c>
      <c r="H178" s="10">
        <v>550155.06999999995</v>
      </c>
      <c r="I178" s="10">
        <v>509500.8</v>
      </c>
      <c r="J178" s="10">
        <v>486541.32</v>
      </c>
      <c r="K178" s="10">
        <v>307128.65999999997</v>
      </c>
      <c r="L178" s="10">
        <f t="shared" si="13"/>
        <v>5635957.9699999997</v>
      </c>
    </row>
    <row r="179" spans="1:12" ht="13" hidden="1" x14ac:dyDescent="0.15">
      <c r="A179" s="25" t="s">
        <v>114</v>
      </c>
      <c r="B179" s="10">
        <v>24417.21</v>
      </c>
      <c r="C179" s="10">
        <v>24417.21</v>
      </c>
      <c r="D179" s="10">
        <v>24417.21</v>
      </c>
      <c r="E179" s="10">
        <v>16953.169999999998</v>
      </c>
      <c r="F179" s="10">
        <v>2024.94</v>
      </c>
      <c r="G179" s="10">
        <v>2024.94</v>
      </c>
      <c r="H179" s="10">
        <v>2024.94</v>
      </c>
      <c r="I179" s="10">
        <v>1721.54</v>
      </c>
      <c r="J179" s="10">
        <v>1114.02</v>
      </c>
      <c r="K179" s="10">
        <v>742.68</v>
      </c>
      <c r="L179" s="10">
        <f t="shared" si="13"/>
        <v>99857.86</v>
      </c>
    </row>
    <row r="180" spans="1:12" ht="13" hidden="1" x14ac:dyDescent="0.15">
      <c r="A180" s="25" t="s">
        <v>115</v>
      </c>
      <c r="B180" s="10">
        <v>0</v>
      </c>
      <c r="C180" s="10">
        <v>0</v>
      </c>
      <c r="D180" s="10">
        <v>0</v>
      </c>
      <c r="E180" s="10">
        <v>0</v>
      </c>
      <c r="F180" s="10">
        <v>-52.86</v>
      </c>
      <c r="G180" s="10">
        <v>1905.3</v>
      </c>
      <c r="H180" s="10">
        <v>0</v>
      </c>
      <c r="I180" s="10">
        <v>0</v>
      </c>
      <c r="J180" s="10">
        <v>0</v>
      </c>
      <c r="K180" s="10">
        <v>0</v>
      </c>
      <c r="L180" s="10">
        <f t="shared" si="13"/>
        <v>1852.44</v>
      </c>
    </row>
    <row r="181" spans="1:12" ht="13" hidden="1" x14ac:dyDescent="0.15">
      <c r="A181" s="25" t="s">
        <v>142</v>
      </c>
      <c r="B181" s="10">
        <v>0</v>
      </c>
      <c r="C181" s="10">
        <v>0</v>
      </c>
      <c r="D181" s="10">
        <v>0</v>
      </c>
      <c r="E181" s="10">
        <v>0</v>
      </c>
      <c r="F181" s="10">
        <v>47.49</v>
      </c>
      <c r="G181" s="10">
        <v>0</v>
      </c>
      <c r="H181" s="10">
        <v>0</v>
      </c>
      <c r="I181" s="10">
        <v>0</v>
      </c>
      <c r="J181" s="10">
        <v>0</v>
      </c>
      <c r="K181" s="10">
        <v>0</v>
      </c>
      <c r="L181" s="10">
        <f t="shared" si="13"/>
        <v>47.49</v>
      </c>
    </row>
    <row r="182" spans="1:12" ht="13" hidden="1" x14ac:dyDescent="0.15">
      <c r="A182" s="25" t="s">
        <v>143</v>
      </c>
      <c r="B182" s="10">
        <v>0</v>
      </c>
      <c r="C182" s="10">
        <v>0</v>
      </c>
      <c r="D182" s="10">
        <v>0</v>
      </c>
      <c r="E182" s="10">
        <v>0</v>
      </c>
      <c r="F182" s="10">
        <v>0</v>
      </c>
      <c r="G182" s="10">
        <v>0</v>
      </c>
      <c r="H182" s="10">
        <v>4501.0600000000004</v>
      </c>
      <c r="I182" s="10">
        <v>0</v>
      </c>
      <c r="J182" s="10">
        <v>0</v>
      </c>
      <c r="K182" s="10">
        <v>0</v>
      </c>
      <c r="L182" s="10">
        <f t="shared" si="13"/>
        <v>4501.0600000000004</v>
      </c>
    </row>
    <row r="183" spans="1:12" ht="13" hidden="1" x14ac:dyDescent="0.15">
      <c r="A183" s="25" t="s">
        <v>117</v>
      </c>
      <c r="B183" s="10">
        <v>522.74</v>
      </c>
      <c r="C183" s="10">
        <v>116.67</v>
      </c>
      <c r="D183" s="10">
        <v>0</v>
      </c>
      <c r="E183" s="10">
        <v>0</v>
      </c>
      <c r="F183" s="10">
        <v>489.5</v>
      </c>
      <c r="G183" s="10">
        <v>5000</v>
      </c>
      <c r="H183" s="10">
        <v>0</v>
      </c>
      <c r="I183" s="10">
        <v>10.51</v>
      </c>
      <c r="J183" s="10">
        <v>169.66</v>
      </c>
      <c r="K183" s="10">
        <v>501.18</v>
      </c>
      <c r="L183" s="10">
        <f t="shared" si="13"/>
        <v>6810.26</v>
      </c>
    </row>
    <row r="184" spans="1:12" ht="13" hidden="1" x14ac:dyDescent="0.15">
      <c r="A184" s="25" t="s">
        <v>118</v>
      </c>
      <c r="B184" s="10">
        <v>0</v>
      </c>
      <c r="C184" s="10">
        <v>0</v>
      </c>
      <c r="D184" s="10">
        <v>0</v>
      </c>
      <c r="E184" s="10">
        <v>0</v>
      </c>
      <c r="F184" s="10">
        <v>0</v>
      </c>
      <c r="G184" s="10">
        <v>0</v>
      </c>
      <c r="H184" s="10">
        <v>0</v>
      </c>
      <c r="I184" s="10">
        <v>0</v>
      </c>
      <c r="J184" s="10">
        <v>0</v>
      </c>
      <c r="K184" s="10">
        <v>275.5</v>
      </c>
      <c r="L184" s="10">
        <f t="shared" si="13"/>
        <v>275.5</v>
      </c>
    </row>
    <row r="185" spans="1:12" ht="13" hidden="1" x14ac:dyDescent="0.15">
      <c r="A185" s="25" t="s">
        <v>119</v>
      </c>
      <c r="B185" s="10">
        <v>333.85</v>
      </c>
      <c r="C185" s="10">
        <v>359.05</v>
      </c>
      <c r="D185" s="10">
        <v>382.13</v>
      </c>
      <c r="E185" s="10">
        <v>396.93</v>
      </c>
      <c r="F185" s="10">
        <v>948.79</v>
      </c>
      <c r="G185" s="10">
        <v>8.67</v>
      </c>
      <c r="H185" s="10">
        <v>0</v>
      </c>
      <c r="I185" s="10">
        <v>0</v>
      </c>
      <c r="J185" s="10">
        <v>0</v>
      </c>
      <c r="K185" s="10">
        <v>0</v>
      </c>
      <c r="L185" s="10">
        <f t="shared" si="13"/>
        <v>2429.42</v>
      </c>
    </row>
    <row r="186" spans="1:12" ht="13" hidden="1" x14ac:dyDescent="0.15">
      <c r="A186" s="25" t="s">
        <v>120</v>
      </c>
      <c r="B186" s="10">
        <v>64.489999999999995</v>
      </c>
      <c r="C186" s="10">
        <v>1374.14</v>
      </c>
      <c r="D186" s="10">
        <v>140</v>
      </c>
      <c r="E186" s="10">
        <v>2993.14</v>
      </c>
      <c r="F186" s="10">
        <v>4130.6099999999997</v>
      </c>
      <c r="G186" s="10">
        <v>1088.67</v>
      </c>
      <c r="H186" s="10">
        <v>681.18</v>
      </c>
      <c r="I186" s="10">
        <v>3331.06</v>
      </c>
      <c r="J186" s="10">
        <v>1175.1300000000001</v>
      </c>
      <c r="K186" s="10">
        <v>5007.97</v>
      </c>
      <c r="L186" s="10">
        <f t="shared" si="13"/>
        <v>19986.390000000003</v>
      </c>
    </row>
    <row r="187" spans="1:12" ht="13" hidden="1" x14ac:dyDescent="0.15">
      <c r="A187" s="25" t="s">
        <v>121</v>
      </c>
      <c r="B187" s="10">
        <v>0</v>
      </c>
      <c r="C187" s="10">
        <v>-109.85</v>
      </c>
      <c r="D187" s="10">
        <v>0</v>
      </c>
      <c r="E187" s="10">
        <v>0</v>
      </c>
      <c r="F187" s="10">
        <v>0</v>
      </c>
      <c r="G187" s="10">
        <v>0</v>
      </c>
      <c r="H187" s="10">
        <v>0</v>
      </c>
      <c r="I187" s="10">
        <v>0</v>
      </c>
      <c r="J187" s="10">
        <v>0</v>
      </c>
      <c r="K187" s="10">
        <v>0</v>
      </c>
      <c r="L187" s="10">
        <f t="shared" si="13"/>
        <v>-109.85</v>
      </c>
    </row>
    <row r="188" spans="1:12" ht="13" hidden="1" x14ac:dyDescent="0.15">
      <c r="A188" s="25" t="s">
        <v>122</v>
      </c>
      <c r="B188" s="10">
        <v>0</v>
      </c>
      <c r="C188" s="10">
        <v>-28.75</v>
      </c>
      <c r="D188" s="10">
        <v>0</v>
      </c>
      <c r="E188" s="10">
        <v>0</v>
      </c>
      <c r="F188" s="10">
        <v>0</v>
      </c>
      <c r="G188" s="10">
        <v>0</v>
      </c>
      <c r="H188" s="10">
        <v>0</v>
      </c>
      <c r="I188" s="10">
        <v>0</v>
      </c>
      <c r="J188" s="10">
        <v>0</v>
      </c>
      <c r="K188" s="10">
        <v>0</v>
      </c>
      <c r="L188" s="10">
        <f t="shared" si="13"/>
        <v>-28.75</v>
      </c>
    </row>
    <row r="189" spans="1:12" ht="13" hidden="1" x14ac:dyDescent="0.15">
      <c r="A189" s="25" t="s">
        <v>123</v>
      </c>
      <c r="B189" s="10">
        <v>0</v>
      </c>
      <c r="C189" s="10">
        <v>3448.1</v>
      </c>
      <c r="D189" s="10">
        <v>3841.98</v>
      </c>
      <c r="E189" s="10">
        <v>3991.85</v>
      </c>
      <c r="F189" s="10">
        <v>6355.78</v>
      </c>
      <c r="G189" s="10">
        <v>7621.95</v>
      </c>
      <c r="H189" s="10">
        <v>6930.42</v>
      </c>
      <c r="I189" s="10">
        <v>6631.98</v>
      </c>
      <c r="J189" s="10">
        <v>5475.51</v>
      </c>
      <c r="K189" s="10">
        <v>4441.6400000000003</v>
      </c>
      <c r="L189" s="10">
        <f t="shared" si="13"/>
        <v>48739.21</v>
      </c>
    </row>
    <row r="190" spans="1:12" ht="13" hidden="1" x14ac:dyDescent="0.15">
      <c r="A190" s="25" t="s">
        <v>125</v>
      </c>
      <c r="B190" s="10">
        <v>0</v>
      </c>
      <c r="C190" s="10">
        <v>0</v>
      </c>
      <c r="D190" s="10">
        <v>0</v>
      </c>
      <c r="E190" s="10">
        <v>992.13</v>
      </c>
      <c r="F190" s="10">
        <v>2007.84</v>
      </c>
      <c r="G190" s="10">
        <v>2791</v>
      </c>
      <c r="H190" s="10">
        <v>4333.74</v>
      </c>
      <c r="I190" s="10">
        <v>3880.95</v>
      </c>
      <c r="J190" s="10">
        <v>9459.7000000000007</v>
      </c>
      <c r="K190" s="10">
        <v>41224.910000000003</v>
      </c>
      <c r="L190" s="10">
        <f t="shared" si="13"/>
        <v>64690.270000000004</v>
      </c>
    </row>
    <row r="191" spans="1:12" ht="13" hidden="1" x14ac:dyDescent="0.15">
      <c r="A191" s="25" t="s">
        <v>126</v>
      </c>
      <c r="B191" s="10">
        <v>196893.49</v>
      </c>
      <c r="C191" s="10">
        <v>215574.76</v>
      </c>
      <c r="D191" s="10">
        <v>174008.47</v>
      </c>
      <c r="E191" s="10">
        <v>90629.64</v>
      </c>
      <c r="F191" s="10">
        <v>76393.259999999995</v>
      </c>
      <c r="G191" s="10">
        <v>39878.83</v>
      </c>
      <c r="H191" s="10">
        <v>48042.52</v>
      </c>
      <c r="I191" s="10">
        <v>35518.199999999997</v>
      </c>
      <c r="J191" s="10">
        <v>41933.31</v>
      </c>
      <c r="K191" s="10">
        <v>19867.080000000002</v>
      </c>
      <c r="L191" s="10">
        <f t="shared" ref="L191:L194" si="14">SUM(B191:K191)</f>
        <v>938739.55999999994</v>
      </c>
    </row>
    <row r="192" spans="1:12" ht="13" hidden="1" x14ac:dyDescent="0.15">
      <c r="A192" s="25" t="s">
        <v>127</v>
      </c>
      <c r="B192" s="10">
        <v>63352.21</v>
      </c>
      <c r="C192" s="10">
        <v>69556.38</v>
      </c>
      <c r="D192" s="10">
        <v>90624.01</v>
      </c>
      <c r="E192" s="10">
        <v>133633</v>
      </c>
      <c r="F192" s="10">
        <v>159836.49</v>
      </c>
      <c r="G192" s="10">
        <v>126208.51</v>
      </c>
      <c r="H192" s="10">
        <v>118892.44</v>
      </c>
      <c r="I192" s="10">
        <v>151153.23000000001</v>
      </c>
      <c r="J192" s="10">
        <v>152420.93</v>
      </c>
      <c r="K192" s="10">
        <v>107356.55</v>
      </c>
      <c r="L192" s="10">
        <f t="shared" si="14"/>
        <v>1173033.75</v>
      </c>
    </row>
    <row r="193" spans="1:12" ht="13" hidden="1" x14ac:dyDescent="0.15">
      <c r="A193" s="25" t="s">
        <v>128</v>
      </c>
      <c r="B193" s="10">
        <v>9767.69</v>
      </c>
      <c r="C193" s="10">
        <v>0</v>
      </c>
      <c r="D193" s="10">
        <v>0</v>
      </c>
      <c r="E193" s="10">
        <v>0</v>
      </c>
      <c r="F193" s="10">
        <v>0</v>
      </c>
      <c r="G193" s="10">
        <v>0</v>
      </c>
      <c r="H193" s="10">
        <v>0</v>
      </c>
      <c r="I193" s="10">
        <v>0</v>
      </c>
      <c r="J193" s="10">
        <v>0</v>
      </c>
      <c r="K193" s="10">
        <v>0</v>
      </c>
      <c r="L193" s="10">
        <f t="shared" si="14"/>
        <v>9767.69</v>
      </c>
    </row>
    <row r="194" spans="1:12" ht="13" hidden="1" x14ac:dyDescent="0.15">
      <c r="A194" s="25" t="s">
        <v>129</v>
      </c>
      <c r="B194" s="10">
        <v>0</v>
      </c>
      <c r="C194" s="10">
        <v>0</v>
      </c>
      <c r="D194" s="10">
        <v>66402.929999999993</v>
      </c>
      <c r="E194" s="10">
        <v>250283.83</v>
      </c>
      <c r="F194" s="10">
        <v>230132.15</v>
      </c>
      <c r="G194" s="10">
        <v>291196.17</v>
      </c>
      <c r="H194" s="10">
        <v>290327.55</v>
      </c>
      <c r="I194" s="10">
        <v>287362.52</v>
      </c>
      <c r="J194" s="10">
        <v>272255.78999999998</v>
      </c>
      <c r="K194" s="10">
        <v>213404.6</v>
      </c>
      <c r="L194" s="10">
        <f t="shared" si="14"/>
        <v>1901365.5400000003</v>
      </c>
    </row>
    <row r="195" spans="1:12" ht="13" hidden="1" x14ac:dyDescent="0.15">
      <c r="A195" s="26" t="s">
        <v>144</v>
      </c>
      <c r="B195" s="21">
        <f t="shared" ref="B195:L195" si="15">SUM(B127:B194)</f>
        <v>9999957.200000003</v>
      </c>
      <c r="C195" s="21">
        <f t="shared" si="15"/>
        <v>9970499.040000001</v>
      </c>
      <c r="D195" s="21">
        <f t="shared" si="15"/>
        <v>9948651.3800000045</v>
      </c>
      <c r="E195" s="21">
        <f t="shared" si="15"/>
        <v>11154971.519999998</v>
      </c>
      <c r="F195" s="21">
        <f t="shared" si="15"/>
        <v>11760977.450000001</v>
      </c>
      <c r="G195" s="21">
        <f t="shared" si="15"/>
        <v>12109266.150000002</v>
      </c>
      <c r="H195" s="21">
        <f t="shared" si="15"/>
        <v>12116614.810000001</v>
      </c>
      <c r="I195" s="21">
        <f t="shared" si="15"/>
        <v>12915329.220000003</v>
      </c>
      <c r="J195" s="21">
        <f t="shared" si="15"/>
        <v>12834428.210000003</v>
      </c>
      <c r="K195" s="21">
        <f t="shared" si="15"/>
        <v>7872159.3099999977</v>
      </c>
      <c r="L195" s="21">
        <f t="shared" si="15"/>
        <v>110682854.29000001</v>
      </c>
    </row>
    <row r="196" spans="1:12" ht="13" hidden="1" x14ac:dyDescent="0.15">
      <c r="A196" s="24" t="s">
        <v>145</v>
      </c>
      <c r="B196" s="7"/>
      <c r="C196" s="7"/>
      <c r="D196" s="7"/>
      <c r="E196" s="7"/>
      <c r="F196" s="7"/>
      <c r="G196" s="7"/>
      <c r="H196" s="7"/>
      <c r="I196" s="7"/>
      <c r="J196" s="7"/>
      <c r="K196" s="7"/>
      <c r="L196" s="7"/>
    </row>
    <row r="197" spans="1:12" ht="13" hidden="1" x14ac:dyDescent="0.15">
      <c r="A197" s="25" t="s">
        <v>71</v>
      </c>
      <c r="B197" s="10">
        <v>0</v>
      </c>
      <c r="C197" s="10">
        <v>0</v>
      </c>
      <c r="D197" s="10">
        <v>0</v>
      </c>
      <c r="E197" s="10">
        <v>19667.849999999999</v>
      </c>
      <c r="F197" s="10">
        <v>54485.25</v>
      </c>
      <c r="G197" s="10">
        <v>48087.06</v>
      </c>
      <c r="H197" s="10">
        <v>57743.360000000001</v>
      </c>
      <c r="I197" s="10">
        <v>46399.37</v>
      </c>
      <c r="J197" s="10">
        <v>53081.81</v>
      </c>
      <c r="K197" s="10">
        <v>37862.43</v>
      </c>
      <c r="L197" s="10">
        <f t="shared" ref="L197:L217" si="16">SUM(B197:K197)</f>
        <v>317327.13</v>
      </c>
    </row>
    <row r="198" spans="1:12" ht="13" hidden="1" x14ac:dyDescent="0.15">
      <c r="A198" s="25" t="s">
        <v>72</v>
      </c>
      <c r="B198" s="10">
        <v>0</v>
      </c>
      <c r="C198" s="10">
        <v>0</v>
      </c>
      <c r="D198" s="10">
        <v>0</v>
      </c>
      <c r="E198" s="10">
        <v>0</v>
      </c>
      <c r="F198" s="10">
        <v>0</v>
      </c>
      <c r="G198" s="10">
        <v>0</v>
      </c>
      <c r="H198" s="10">
        <v>0</v>
      </c>
      <c r="I198" s="10">
        <v>0</v>
      </c>
      <c r="J198" s="10">
        <v>0</v>
      </c>
      <c r="K198" s="10">
        <v>304.39</v>
      </c>
      <c r="L198" s="10">
        <f t="shared" si="16"/>
        <v>304.39</v>
      </c>
    </row>
    <row r="199" spans="1:12" ht="13" hidden="1" x14ac:dyDescent="0.15">
      <c r="A199" s="25" t="s">
        <v>73</v>
      </c>
      <c r="B199" s="10">
        <v>0</v>
      </c>
      <c r="C199" s="10">
        <v>0</v>
      </c>
      <c r="D199" s="10">
        <v>0</v>
      </c>
      <c r="E199" s="10">
        <v>934.22</v>
      </c>
      <c r="F199" s="10">
        <v>-483.55</v>
      </c>
      <c r="G199" s="10">
        <v>5816.08</v>
      </c>
      <c r="H199" s="10">
        <v>2162.13</v>
      </c>
      <c r="I199" s="10">
        <v>952.33</v>
      </c>
      <c r="J199" s="10">
        <v>2196.65</v>
      </c>
      <c r="K199" s="10">
        <v>-5307.56</v>
      </c>
      <c r="L199" s="10">
        <f t="shared" si="16"/>
        <v>6270.3</v>
      </c>
    </row>
    <row r="200" spans="1:12" ht="13" hidden="1" x14ac:dyDescent="0.15">
      <c r="A200" s="25" t="s">
        <v>74</v>
      </c>
      <c r="B200" s="10">
        <v>0</v>
      </c>
      <c r="C200" s="10">
        <v>0</v>
      </c>
      <c r="D200" s="10">
        <v>0</v>
      </c>
      <c r="E200" s="10">
        <v>3418.53</v>
      </c>
      <c r="F200" s="10">
        <v>6829.59</v>
      </c>
      <c r="G200" s="10">
        <v>4347.8900000000003</v>
      </c>
      <c r="H200" s="10">
        <v>1845.98</v>
      </c>
      <c r="I200" s="10">
        <v>3285.65</v>
      </c>
      <c r="J200" s="10">
        <v>5337.06</v>
      </c>
      <c r="K200" s="10">
        <v>529.39</v>
      </c>
      <c r="L200" s="10">
        <f t="shared" si="16"/>
        <v>25594.090000000004</v>
      </c>
    </row>
    <row r="201" spans="1:12" ht="13" hidden="1" x14ac:dyDescent="0.15">
      <c r="A201" s="25" t="s">
        <v>78</v>
      </c>
      <c r="B201" s="10">
        <v>0</v>
      </c>
      <c r="C201" s="10">
        <v>0</v>
      </c>
      <c r="D201" s="10">
        <v>0</v>
      </c>
      <c r="E201" s="10">
        <v>0</v>
      </c>
      <c r="F201" s="10">
        <v>0</v>
      </c>
      <c r="G201" s="10">
        <v>0</v>
      </c>
      <c r="H201" s="10">
        <v>0</v>
      </c>
      <c r="I201" s="10">
        <v>-0.01</v>
      </c>
      <c r="J201" s="10">
        <v>7.4</v>
      </c>
      <c r="K201" s="10">
        <v>0</v>
      </c>
      <c r="L201" s="10">
        <f t="shared" si="16"/>
        <v>7.3900000000000006</v>
      </c>
    </row>
    <row r="202" spans="1:12" ht="13" hidden="1" x14ac:dyDescent="0.15">
      <c r="A202" s="25" t="s">
        <v>81</v>
      </c>
      <c r="B202" s="10">
        <v>0</v>
      </c>
      <c r="C202" s="10">
        <v>0</v>
      </c>
      <c r="D202" s="10">
        <v>0</v>
      </c>
      <c r="E202" s="10">
        <v>245.77</v>
      </c>
      <c r="F202" s="10">
        <v>431.68</v>
      </c>
      <c r="G202" s="10">
        <v>360.24</v>
      </c>
      <c r="H202" s="10">
        <v>365.77</v>
      </c>
      <c r="I202" s="10">
        <v>367.56</v>
      </c>
      <c r="J202" s="10">
        <v>357.81</v>
      </c>
      <c r="K202" s="10">
        <v>270.37</v>
      </c>
      <c r="L202" s="10">
        <f t="shared" si="16"/>
        <v>2399.1999999999998</v>
      </c>
    </row>
    <row r="203" spans="1:12" ht="13" hidden="1" x14ac:dyDescent="0.15">
      <c r="A203" s="25" t="s">
        <v>82</v>
      </c>
      <c r="B203" s="10">
        <v>0</v>
      </c>
      <c r="C203" s="10">
        <v>0</v>
      </c>
      <c r="D203" s="10">
        <v>0</v>
      </c>
      <c r="E203" s="10">
        <v>7220.93</v>
      </c>
      <c r="F203" s="10">
        <v>15932.68</v>
      </c>
      <c r="G203" s="10">
        <v>14625.94</v>
      </c>
      <c r="H203" s="10">
        <v>11403.7</v>
      </c>
      <c r="I203" s="10">
        <v>12477.63</v>
      </c>
      <c r="J203" s="10">
        <v>13934.53</v>
      </c>
      <c r="K203" s="10">
        <v>9904.9500000000007</v>
      </c>
      <c r="L203" s="10">
        <f t="shared" si="16"/>
        <v>85500.36</v>
      </c>
    </row>
    <row r="204" spans="1:12" ht="13" hidden="1" x14ac:dyDescent="0.15">
      <c r="A204" s="25" t="s">
        <v>83</v>
      </c>
      <c r="B204" s="10">
        <v>0</v>
      </c>
      <c r="C204" s="10">
        <v>0</v>
      </c>
      <c r="D204" s="10">
        <v>0</v>
      </c>
      <c r="E204" s="10">
        <v>1797.27</v>
      </c>
      <c r="F204" s="10">
        <v>5270.37</v>
      </c>
      <c r="G204" s="10">
        <v>4058.82</v>
      </c>
      <c r="H204" s="10">
        <v>4091.26</v>
      </c>
      <c r="I204" s="10">
        <v>3860.99</v>
      </c>
      <c r="J204" s="10">
        <v>6837.6</v>
      </c>
      <c r="K204" s="10">
        <v>3608.96</v>
      </c>
      <c r="L204" s="10">
        <f t="shared" si="16"/>
        <v>29525.269999999997</v>
      </c>
    </row>
    <row r="205" spans="1:12" ht="13" hidden="1" x14ac:dyDescent="0.15">
      <c r="A205" s="25" t="s">
        <v>84</v>
      </c>
      <c r="B205" s="10">
        <v>0</v>
      </c>
      <c r="C205" s="10">
        <v>0</v>
      </c>
      <c r="D205" s="10">
        <v>0</v>
      </c>
      <c r="E205" s="10">
        <v>44.62</v>
      </c>
      <c r="F205" s="10">
        <v>95.72</v>
      </c>
      <c r="G205" s="10">
        <v>85.08</v>
      </c>
      <c r="H205" s="10">
        <v>86.2</v>
      </c>
      <c r="I205" s="10">
        <v>78.8</v>
      </c>
      <c r="J205" s="10">
        <v>80.05</v>
      </c>
      <c r="K205" s="10">
        <v>73.930000000000007</v>
      </c>
      <c r="L205" s="10">
        <f t="shared" si="16"/>
        <v>544.40000000000009</v>
      </c>
    </row>
    <row r="206" spans="1:12" ht="13" hidden="1" x14ac:dyDescent="0.15">
      <c r="A206" s="25" t="s">
        <v>94</v>
      </c>
      <c r="B206" s="10">
        <v>0</v>
      </c>
      <c r="C206" s="10">
        <v>0</v>
      </c>
      <c r="D206" s="10">
        <v>0</v>
      </c>
      <c r="E206" s="10">
        <v>0</v>
      </c>
      <c r="F206" s="10">
        <v>0</v>
      </c>
      <c r="G206" s="10">
        <v>61.6</v>
      </c>
      <c r="H206" s="10">
        <v>0</v>
      </c>
      <c r="I206" s="10">
        <v>0</v>
      </c>
      <c r="J206" s="10">
        <v>0</v>
      </c>
      <c r="K206" s="10">
        <v>0</v>
      </c>
      <c r="L206" s="10">
        <f t="shared" si="16"/>
        <v>61.6</v>
      </c>
    </row>
    <row r="207" spans="1:12" ht="13" hidden="1" x14ac:dyDescent="0.15">
      <c r="A207" s="25" t="s">
        <v>100</v>
      </c>
      <c r="B207" s="10">
        <v>0</v>
      </c>
      <c r="C207" s="10">
        <v>0</v>
      </c>
      <c r="D207" s="10">
        <v>0</v>
      </c>
      <c r="E207" s="10">
        <v>0</v>
      </c>
      <c r="F207" s="10">
        <v>0</v>
      </c>
      <c r="G207" s="10">
        <v>0</v>
      </c>
      <c r="H207" s="10">
        <v>68.239999999999995</v>
      </c>
      <c r="I207" s="10">
        <v>0</v>
      </c>
      <c r="J207" s="10">
        <v>0</v>
      </c>
      <c r="K207" s="10">
        <v>0</v>
      </c>
      <c r="L207" s="10">
        <f t="shared" si="16"/>
        <v>68.239999999999995</v>
      </c>
    </row>
    <row r="208" spans="1:12" ht="13" hidden="1" x14ac:dyDescent="0.15">
      <c r="A208" s="25" t="s">
        <v>102</v>
      </c>
      <c r="B208" s="10">
        <v>0</v>
      </c>
      <c r="C208" s="10">
        <v>0</v>
      </c>
      <c r="D208" s="10">
        <v>0</v>
      </c>
      <c r="E208" s="10">
        <v>0</v>
      </c>
      <c r="F208" s="10">
        <v>2683.14</v>
      </c>
      <c r="G208" s="10">
        <v>1885.46</v>
      </c>
      <c r="H208" s="10">
        <v>2832.55</v>
      </c>
      <c r="I208" s="10">
        <v>6796.68</v>
      </c>
      <c r="J208" s="10">
        <v>0</v>
      </c>
      <c r="K208" s="10">
        <v>0</v>
      </c>
      <c r="L208" s="10">
        <f t="shared" si="16"/>
        <v>14197.830000000002</v>
      </c>
    </row>
    <row r="209" spans="1:12" ht="13" hidden="1" x14ac:dyDescent="0.15">
      <c r="A209" s="25" t="s">
        <v>103</v>
      </c>
      <c r="B209" s="10">
        <v>0</v>
      </c>
      <c r="C209" s="10">
        <v>0</v>
      </c>
      <c r="D209" s="10">
        <v>0</v>
      </c>
      <c r="E209" s="10">
        <v>0</v>
      </c>
      <c r="F209" s="10">
        <v>236.2</v>
      </c>
      <c r="G209" s="10">
        <v>53.37</v>
      </c>
      <c r="H209" s="10">
        <v>670.4</v>
      </c>
      <c r="I209" s="10">
        <v>0</v>
      </c>
      <c r="J209" s="10">
        <v>0</v>
      </c>
      <c r="K209" s="10">
        <v>1108.93</v>
      </c>
      <c r="L209" s="10">
        <f t="shared" si="16"/>
        <v>2068.9</v>
      </c>
    </row>
    <row r="210" spans="1:12" ht="13" hidden="1" x14ac:dyDescent="0.15">
      <c r="A210" s="25" t="s">
        <v>106</v>
      </c>
      <c r="B210" s="10">
        <v>0</v>
      </c>
      <c r="C210" s="10">
        <v>0</v>
      </c>
      <c r="D210" s="10">
        <v>0</v>
      </c>
      <c r="E210" s="10">
        <v>0</v>
      </c>
      <c r="F210" s="10">
        <v>68.2</v>
      </c>
      <c r="G210" s="10">
        <v>45.56</v>
      </c>
      <c r="H210" s="10">
        <v>46.08</v>
      </c>
      <c r="I210" s="10">
        <v>44.34</v>
      </c>
      <c r="J210" s="10">
        <v>0</v>
      </c>
      <c r="K210" s="10">
        <v>0</v>
      </c>
      <c r="L210" s="10">
        <f t="shared" si="16"/>
        <v>204.18</v>
      </c>
    </row>
    <row r="211" spans="1:12" ht="13" hidden="1" x14ac:dyDescent="0.15">
      <c r="A211" s="25" t="s">
        <v>107</v>
      </c>
      <c r="B211" s="10">
        <v>0</v>
      </c>
      <c r="C211" s="10">
        <v>0</v>
      </c>
      <c r="D211" s="10">
        <v>0</v>
      </c>
      <c r="E211" s="10">
        <v>0</v>
      </c>
      <c r="F211" s="10">
        <v>-0.53</v>
      </c>
      <c r="G211" s="10">
        <v>0</v>
      </c>
      <c r="H211" s="10">
        <v>0</v>
      </c>
      <c r="I211" s="10">
        <v>0</v>
      </c>
      <c r="J211" s="10">
        <v>1995</v>
      </c>
      <c r="K211" s="10">
        <v>0</v>
      </c>
      <c r="L211" s="10">
        <f t="shared" si="16"/>
        <v>1994.47</v>
      </c>
    </row>
    <row r="212" spans="1:12" ht="13" hidden="1" x14ac:dyDescent="0.15">
      <c r="A212" s="25" t="s">
        <v>123</v>
      </c>
      <c r="B212" s="10">
        <v>0</v>
      </c>
      <c r="C212" s="10">
        <v>0</v>
      </c>
      <c r="D212" s="10">
        <v>0</v>
      </c>
      <c r="E212" s="10">
        <v>1725.32</v>
      </c>
      <c r="F212" s="10">
        <v>6964.65</v>
      </c>
      <c r="G212" s="10">
        <v>7938.66</v>
      </c>
      <c r="H212" s="10">
        <v>7604.66</v>
      </c>
      <c r="I212" s="10">
        <v>6631.98</v>
      </c>
      <c r="J212" s="10">
        <v>5880.25</v>
      </c>
      <c r="K212" s="10">
        <v>4441.6400000000003</v>
      </c>
      <c r="L212" s="10">
        <f t="shared" si="16"/>
        <v>41187.159999999996</v>
      </c>
    </row>
    <row r="213" spans="1:12" ht="13" hidden="1" x14ac:dyDescent="0.15">
      <c r="A213" s="25" t="s">
        <v>124</v>
      </c>
      <c r="B213" s="10">
        <v>0</v>
      </c>
      <c r="C213" s="10">
        <v>0</v>
      </c>
      <c r="D213" s="10">
        <v>0</v>
      </c>
      <c r="E213" s="10">
        <v>4001.38</v>
      </c>
      <c r="F213" s="10">
        <v>12725.19</v>
      </c>
      <c r="G213" s="10">
        <v>14279.74</v>
      </c>
      <c r="H213" s="10">
        <v>9168.57</v>
      </c>
      <c r="I213" s="10">
        <v>1764.74</v>
      </c>
      <c r="J213" s="10">
        <v>1605.75</v>
      </c>
      <c r="K213" s="10">
        <v>1102.82</v>
      </c>
      <c r="L213" s="10">
        <f t="shared" si="16"/>
        <v>44648.189999999995</v>
      </c>
    </row>
    <row r="214" spans="1:12" ht="13" hidden="1" x14ac:dyDescent="0.15">
      <c r="A214" s="25" t="s">
        <v>125</v>
      </c>
      <c r="B214" s="10">
        <v>0</v>
      </c>
      <c r="C214" s="10">
        <v>0</v>
      </c>
      <c r="D214" s="10">
        <v>0</v>
      </c>
      <c r="E214" s="10">
        <v>1548.67</v>
      </c>
      <c r="F214" s="10">
        <v>4914.4399999999996</v>
      </c>
      <c r="G214" s="10">
        <v>5582.01</v>
      </c>
      <c r="H214" s="10">
        <v>8667.4699999999993</v>
      </c>
      <c r="I214" s="10">
        <v>7761.91</v>
      </c>
      <c r="J214" s="10">
        <v>12926.5</v>
      </c>
      <c r="K214" s="10">
        <v>2884.03</v>
      </c>
      <c r="L214" s="10">
        <f t="shared" si="16"/>
        <v>44285.03</v>
      </c>
    </row>
    <row r="215" spans="1:12" ht="13" hidden="1" x14ac:dyDescent="0.15">
      <c r="A215" s="25" t="s">
        <v>126</v>
      </c>
      <c r="B215" s="10">
        <v>0</v>
      </c>
      <c r="C215" s="10">
        <v>0</v>
      </c>
      <c r="D215" s="10">
        <v>0</v>
      </c>
      <c r="E215" s="10">
        <v>3527.93</v>
      </c>
      <c r="F215" s="10">
        <v>5807.61</v>
      </c>
      <c r="G215" s="10">
        <v>2511.98</v>
      </c>
      <c r="H215" s="10">
        <v>2857.64</v>
      </c>
      <c r="I215" s="10">
        <v>2002.92</v>
      </c>
      <c r="J215" s="10">
        <v>2899.27</v>
      </c>
      <c r="K215" s="10">
        <v>1449.62</v>
      </c>
      <c r="L215" s="10">
        <f t="shared" si="16"/>
        <v>21056.969999999998</v>
      </c>
    </row>
    <row r="216" spans="1:12" ht="13" hidden="1" x14ac:dyDescent="0.15">
      <c r="A216" s="25" t="s">
        <v>127</v>
      </c>
      <c r="B216" s="10">
        <v>0</v>
      </c>
      <c r="C216" s="10">
        <v>0</v>
      </c>
      <c r="D216" s="10">
        <v>0</v>
      </c>
      <c r="E216" s="10">
        <v>4946.5600000000004</v>
      </c>
      <c r="F216" s="10">
        <v>12817.06</v>
      </c>
      <c r="G216" s="10">
        <v>8894.2099999999991</v>
      </c>
      <c r="H216" s="10">
        <v>7383.27</v>
      </c>
      <c r="I216" s="10">
        <v>7688.57</v>
      </c>
      <c r="J216" s="10">
        <v>10411.299999999999</v>
      </c>
      <c r="K216" s="10">
        <v>7679.86</v>
      </c>
      <c r="L216" s="10">
        <f t="shared" si="16"/>
        <v>59820.83</v>
      </c>
    </row>
    <row r="217" spans="1:12" ht="13" hidden="1" x14ac:dyDescent="0.15">
      <c r="A217" s="25" t="s">
        <v>129</v>
      </c>
      <c r="B217" s="10">
        <v>0</v>
      </c>
      <c r="C217" s="10">
        <v>0</v>
      </c>
      <c r="D217" s="10">
        <v>0</v>
      </c>
      <c r="E217" s="10">
        <v>9217.9500000000007</v>
      </c>
      <c r="F217" s="10">
        <v>16983.38</v>
      </c>
      <c r="G217" s="10">
        <v>17897.330000000002</v>
      </c>
      <c r="H217" s="10">
        <v>16957.189999999999</v>
      </c>
      <c r="I217" s="10">
        <v>16105.09</v>
      </c>
      <c r="J217" s="10">
        <v>18552.689999999999</v>
      </c>
      <c r="K217" s="10">
        <v>14769.91</v>
      </c>
      <c r="L217" s="10">
        <f t="shared" si="16"/>
        <v>110483.54000000001</v>
      </c>
    </row>
    <row r="218" spans="1:12" ht="13" hidden="1" x14ac:dyDescent="0.15">
      <c r="A218" s="26" t="s">
        <v>146</v>
      </c>
      <c r="B218" s="21">
        <f t="shared" ref="B218:L218" si="17">SUM(B197:B217)</f>
        <v>0</v>
      </c>
      <c r="C218" s="21">
        <f t="shared" si="17"/>
        <v>0</v>
      </c>
      <c r="D218" s="21">
        <f t="shared" si="17"/>
        <v>0</v>
      </c>
      <c r="E218" s="21">
        <f t="shared" si="17"/>
        <v>58297</v>
      </c>
      <c r="F218" s="21">
        <f t="shared" si="17"/>
        <v>145761.07999999999</v>
      </c>
      <c r="G218" s="21">
        <f t="shared" si="17"/>
        <v>136531.03000000003</v>
      </c>
      <c r="H218" s="21">
        <f t="shared" si="17"/>
        <v>133954.47</v>
      </c>
      <c r="I218" s="21">
        <f t="shared" si="17"/>
        <v>116218.54999999999</v>
      </c>
      <c r="J218" s="21">
        <f t="shared" si="17"/>
        <v>136103.67000000001</v>
      </c>
      <c r="K218" s="21">
        <f t="shared" si="17"/>
        <v>80683.67</v>
      </c>
      <c r="L218" s="21">
        <f t="shared" si="17"/>
        <v>807549.47</v>
      </c>
    </row>
    <row r="219" spans="1:12" ht="13" hidden="1" x14ac:dyDescent="0.15">
      <c r="A219" s="24" t="s">
        <v>147</v>
      </c>
      <c r="B219" s="7"/>
      <c r="C219" s="7"/>
      <c r="D219" s="7"/>
      <c r="E219" s="7"/>
      <c r="F219" s="7"/>
      <c r="G219" s="7"/>
      <c r="H219" s="7"/>
      <c r="I219" s="7"/>
      <c r="J219" s="7"/>
      <c r="K219" s="7"/>
      <c r="L219" s="7"/>
    </row>
    <row r="220" spans="1:12" ht="13" hidden="1" x14ac:dyDescent="0.15">
      <c r="A220" s="25" t="s">
        <v>64</v>
      </c>
      <c r="B220" s="10">
        <v>0</v>
      </c>
      <c r="C220" s="10">
        <v>0</v>
      </c>
      <c r="D220" s="10">
        <v>51357.36</v>
      </c>
      <c r="E220" s="10">
        <v>52930.74</v>
      </c>
      <c r="F220" s="10">
        <v>44748</v>
      </c>
      <c r="G220" s="10">
        <v>43134.67</v>
      </c>
      <c r="H220" s="10">
        <v>88146.08</v>
      </c>
      <c r="I220" s="10">
        <v>66333.87</v>
      </c>
      <c r="J220" s="10">
        <v>65080.62</v>
      </c>
      <c r="K220" s="10">
        <v>25907.61</v>
      </c>
      <c r="L220" s="10">
        <f t="shared" ref="L220:L236" si="18">SUM(B220:K220)</f>
        <v>437638.95</v>
      </c>
    </row>
    <row r="221" spans="1:12" ht="13" hidden="1" x14ac:dyDescent="0.15">
      <c r="A221" s="25" t="s">
        <v>65</v>
      </c>
      <c r="B221" s="10">
        <v>0</v>
      </c>
      <c r="C221" s="10">
        <v>0</v>
      </c>
      <c r="D221" s="10">
        <v>17747.439999999999</v>
      </c>
      <c r="E221" s="10">
        <v>21370.39</v>
      </c>
      <c r="F221" s="10">
        <v>4713.37</v>
      </c>
      <c r="G221" s="10">
        <v>9184.6200000000008</v>
      </c>
      <c r="H221" s="10">
        <v>4750</v>
      </c>
      <c r="I221" s="10">
        <v>-300</v>
      </c>
      <c r="J221" s="10">
        <v>55600</v>
      </c>
      <c r="K221" s="10">
        <v>1166.6600000000001</v>
      </c>
      <c r="L221" s="10">
        <f t="shared" si="18"/>
        <v>114232.48000000001</v>
      </c>
    </row>
    <row r="222" spans="1:12" ht="13" hidden="1" x14ac:dyDescent="0.15">
      <c r="A222" s="25" t="s">
        <v>101</v>
      </c>
      <c r="B222" s="10">
        <v>0</v>
      </c>
      <c r="C222" s="10">
        <v>0</v>
      </c>
      <c r="D222" s="10">
        <v>0</v>
      </c>
      <c r="E222" s="10">
        <v>0</v>
      </c>
      <c r="F222" s="10">
        <v>0</v>
      </c>
      <c r="G222" s="10">
        <v>0</v>
      </c>
      <c r="H222" s="10">
        <v>0</v>
      </c>
      <c r="I222" s="10">
        <v>1465.98</v>
      </c>
      <c r="J222" s="10">
        <v>0</v>
      </c>
      <c r="K222" s="10">
        <v>0</v>
      </c>
      <c r="L222" s="10">
        <f t="shared" si="18"/>
        <v>1465.98</v>
      </c>
    </row>
    <row r="223" spans="1:12" ht="13" hidden="1" x14ac:dyDescent="0.15">
      <c r="A223" s="25" t="s">
        <v>103</v>
      </c>
      <c r="B223" s="10">
        <v>0</v>
      </c>
      <c r="C223" s="10">
        <v>0</v>
      </c>
      <c r="D223" s="10">
        <v>0</v>
      </c>
      <c r="E223" s="10">
        <v>0</v>
      </c>
      <c r="F223" s="10">
        <v>0</v>
      </c>
      <c r="G223" s="10">
        <v>43102.27</v>
      </c>
      <c r="H223" s="10">
        <v>0</v>
      </c>
      <c r="I223" s="10">
        <v>0</v>
      </c>
      <c r="J223" s="10">
        <v>0</v>
      </c>
      <c r="K223" s="10">
        <v>0</v>
      </c>
      <c r="L223" s="10">
        <f t="shared" si="18"/>
        <v>43102.27</v>
      </c>
    </row>
    <row r="224" spans="1:12" ht="13" hidden="1" x14ac:dyDescent="0.15">
      <c r="A224" s="25" t="s">
        <v>105</v>
      </c>
      <c r="B224" s="10">
        <v>0</v>
      </c>
      <c r="C224" s="10">
        <v>0</v>
      </c>
      <c r="D224" s="10">
        <v>1115.08</v>
      </c>
      <c r="E224" s="10">
        <v>0</v>
      </c>
      <c r="F224" s="10">
        <v>0</v>
      </c>
      <c r="G224" s="10">
        <v>135.4</v>
      </c>
      <c r="H224" s="10">
        <v>-135.4</v>
      </c>
      <c r="I224" s="10">
        <v>1833.33</v>
      </c>
      <c r="J224" s="10">
        <v>5499.99</v>
      </c>
      <c r="K224" s="10">
        <v>3666.66</v>
      </c>
      <c r="L224" s="10">
        <f t="shared" si="18"/>
        <v>12115.06</v>
      </c>
    </row>
    <row r="225" spans="1:12" ht="13" hidden="1" x14ac:dyDescent="0.15">
      <c r="A225" s="25" t="s">
        <v>109</v>
      </c>
      <c r="B225" s="10">
        <v>0</v>
      </c>
      <c r="C225" s="10">
        <v>0</v>
      </c>
      <c r="D225" s="10">
        <v>0</v>
      </c>
      <c r="E225" s="10">
        <v>0</v>
      </c>
      <c r="F225" s="10">
        <v>5080</v>
      </c>
      <c r="G225" s="10">
        <v>21862.83</v>
      </c>
      <c r="H225" s="10">
        <v>377489.4</v>
      </c>
      <c r="I225" s="10">
        <v>24984.55</v>
      </c>
      <c r="J225" s="10">
        <v>0</v>
      </c>
      <c r="K225" s="10">
        <v>6808.5</v>
      </c>
      <c r="L225" s="10">
        <f t="shared" si="18"/>
        <v>436225.28000000003</v>
      </c>
    </row>
    <row r="226" spans="1:12" ht="13" hidden="1" x14ac:dyDescent="0.15">
      <c r="A226" s="25" t="s">
        <v>110</v>
      </c>
      <c r="B226" s="10">
        <v>0</v>
      </c>
      <c r="C226" s="10">
        <v>0</v>
      </c>
      <c r="D226" s="10">
        <v>987.57</v>
      </c>
      <c r="E226" s="10">
        <v>987.57</v>
      </c>
      <c r="F226" s="10">
        <v>987.57</v>
      </c>
      <c r="G226" s="10">
        <v>13801.86</v>
      </c>
      <c r="H226" s="10">
        <v>38805.949999999997</v>
      </c>
      <c r="I226" s="10">
        <v>35965.879999999997</v>
      </c>
      <c r="J226" s="10">
        <v>45205.5</v>
      </c>
      <c r="K226" s="10">
        <v>24658.42</v>
      </c>
      <c r="L226" s="10">
        <f t="shared" si="18"/>
        <v>161400.32000000001</v>
      </c>
    </row>
    <row r="227" spans="1:12" ht="13" hidden="1" x14ac:dyDescent="0.15">
      <c r="A227" s="25" t="s">
        <v>112</v>
      </c>
      <c r="B227" s="10">
        <v>0</v>
      </c>
      <c r="C227" s="10">
        <v>0</v>
      </c>
      <c r="D227" s="10">
        <v>306563.82</v>
      </c>
      <c r="E227" s="10">
        <v>477217.01</v>
      </c>
      <c r="F227" s="10">
        <v>548813.18999999994</v>
      </c>
      <c r="G227" s="10">
        <v>558395.28</v>
      </c>
      <c r="H227" s="10">
        <v>501592.48</v>
      </c>
      <c r="I227" s="10">
        <v>501589.6</v>
      </c>
      <c r="J227" s="10">
        <v>514276.02</v>
      </c>
      <c r="K227" s="10">
        <v>336622.1</v>
      </c>
      <c r="L227" s="10">
        <f t="shared" si="18"/>
        <v>3745069.5000000005</v>
      </c>
    </row>
    <row r="228" spans="1:12" ht="13" hidden="1" x14ac:dyDescent="0.15">
      <c r="A228" s="25" t="s">
        <v>136</v>
      </c>
      <c r="B228" s="10">
        <v>0</v>
      </c>
      <c r="C228" s="10">
        <v>0</v>
      </c>
      <c r="D228" s="10">
        <v>12734.52</v>
      </c>
      <c r="E228" s="10">
        <v>20070.54</v>
      </c>
      <c r="F228" s="10">
        <v>25620.42</v>
      </c>
      <c r="G228" s="10">
        <v>27422.23</v>
      </c>
      <c r="H228" s="10">
        <v>20427.13</v>
      </c>
      <c r="I228" s="10">
        <v>19983.509999999998</v>
      </c>
      <c r="J228" s="10">
        <v>18443.099999999999</v>
      </c>
      <c r="K228" s="10">
        <v>11698.62</v>
      </c>
      <c r="L228" s="10">
        <f t="shared" si="18"/>
        <v>156400.06999999998</v>
      </c>
    </row>
    <row r="229" spans="1:12" ht="13" hidden="1" x14ac:dyDescent="0.15">
      <c r="A229" s="25" t="s">
        <v>116</v>
      </c>
      <c r="B229" s="10">
        <v>0</v>
      </c>
      <c r="C229" s="10">
        <v>0</v>
      </c>
      <c r="D229" s="10">
        <v>0</v>
      </c>
      <c r="E229" s="10">
        <v>0</v>
      </c>
      <c r="F229" s="10">
        <v>0</v>
      </c>
      <c r="G229" s="10">
        <v>0</v>
      </c>
      <c r="H229" s="10">
        <v>0</v>
      </c>
      <c r="I229" s="10">
        <v>15329.53</v>
      </c>
      <c r="J229" s="10">
        <v>9041</v>
      </c>
      <c r="K229" s="10">
        <v>29470.91</v>
      </c>
      <c r="L229" s="10">
        <f t="shared" si="18"/>
        <v>53841.440000000002</v>
      </c>
    </row>
    <row r="230" spans="1:12" ht="13" hidden="1" x14ac:dyDescent="0.15">
      <c r="A230" s="25" t="s">
        <v>148</v>
      </c>
      <c r="B230" s="10">
        <v>0</v>
      </c>
      <c r="C230" s="10">
        <v>0</v>
      </c>
      <c r="D230" s="10">
        <v>85940</v>
      </c>
      <c r="E230" s="10">
        <v>257820</v>
      </c>
      <c r="F230" s="10">
        <v>257820</v>
      </c>
      <c r="G230" s="10">
        <v>257820</v>
      </c>
      <c r="H230" s="10">
        <v>257820</v>
      </c>
      <c r="I230" s="10">
        <v>257820</v>
      </c>
      <c r="J230" s="10">
        <v>257820</v>
      </c>
      <c r="K230" s="10">
        <v>171880</v>
      </c>
      <c r="L230" s="10">
        <f t="shared" si="18"/>
        <v>1804740</v>
      </c>
    </row>
    <row r="231" spans="1:12" ht="13" hidden="1" x14ac:dyDescent="0.15">
      <c r="A231" s="25" t="s">
        <v>149</v>
      </c>
      <c r="B231" s="10">
        <v>0</v>
      </c>
      <c r="C231" s="10">
        <v>0</v>
      </c>
      <c r="D231" s="10">
        <v>0</v>
      </c>
      <c r="E231" s="10">
        <v>116666.67</v>
      </c>
      <c r="F231" s="10">
        <v>350000.01</v>
      </c>
      <c r="G231" s="10">
        <v>350000.01</v>
      </c>
      <c r="H231" s="10">
        <v>349999.98</v>
      </c>
      <c r="I231" s="10">
        <v>349999.98</v>
      </c>
      <c r="J231" s="10">
        <v>349999.98</v>
      </c>
      <c r="K231" s="10">
        <v>233333.32</v>
      </c>
      <c r="L231" s="10">
        <f t="shared" si="18"/>
        <v>2099999.9499999997</v>
      </c>
    </row>
    <row r="232" spans="1:12" ht="13" hidden="1" x14ac:dyDescent="0.15">
      <c r="A232" s="25" t="s">
        <v>150</v>
      </c>
      <c r="B232" s="10">
        <v>0</v>
      </c>
      <c r="C232" s="10">
        <v>0</v>
      </c>
      <c r="D232" s="10">
        <v>0</v>
      </c>
      <c r="E232" s="10">
        <v>0</v>
      </c>
      <c r="F232" s="10">
        <v>0</v>
      </c>
      <c r="G232" s="10">
        <v>231250</v>
      </c>
      <c r="H232" s="10">
        <v>231250</v>
      </c>
      <c r="I232" s="10">
        <v>231249.99</v>
      </c>
      <c r="J232" s="10">
        <v>231249.99</v>
      </c>
      <c r="K232" s="10">
        <v>154166.66</v>
      </c>
      <c r="L232" s="10">
        <f t="shared" si="18"/>
        <v>1079166.6399999999</v>
      </c>
    </row>
    <row r="233" spans="1:12" ht="13" hidden="1" x14ac:dyDescent="0.15">
      <c r="A233" s="25" t="s">
        <v>151</v>
      </c>
      <c r="B233" s="10">
        <v>0</v>
      </c>
      <c r="C233" s="10">
        <v>0</v>
      </c>
      <c r="D233" s="10">
        <v>0</v>
      </c>
      <c r="E233" s="10">
        <v>0</v>
      </c>
      <c r="F233" s="10">
        <v>0</v>
      </c>
      <c r="G233" s="10">
        <v>0</v>
      </c>
      <c r="H233" s="10">
        <v>0</v>
      </c>
      <c r="I233" s="10">
        <v>500000</v>
      </c>
      <c r="J233" s="10">
        <v>600000</v>
      </c>
      <c r="K233" s="10">
        <v>400000</v>
      </c>
      <c r="L233" s="10">
        <f t="shared" si="18"/>
        <v>1500000</v>
      </c>
    </row>
    <row r="234" spans="1:12" ht="13" hidden="1" x14ac:dyDescent="0.15">
      <c r="A234" s="25" t="s">
        <v>152</v>
      </c>
      <c r="B234" s="10">
        <v>0</v>
      </c>
      <c r="C234" s="10">
        <v>0</v>
      </c>
      <c r="D234" s="10">
        <v>0</v>
      </c>
      <c r="E234" s="10">
        <v>0</v>
      </c>
      <c r="F234" s="10">
        <v>0</v>
      </c>
      <c r="G234" s="10">
        <v>0</v>
      </c>
      <c r="H234" s="10">
        <v>0</v>
      </c>
      <c r="I234" s="10">
        <v>0</v>
      </c>
      <c r="J234" s="10">
        <v>56250</v>
      </c>
      <c r="K234" s="10">
        <v>37500</v>
      </c>
      <c r="L234" s="10">
        <f t="shared" si="18"/>
        <v>93750</v>
      </c>
    </row>
    <row r="235" spans="1:12" ht="13" hidden="1" x14ac:dyDescent="0.15">
      <c r="A235" s="25" t="s">
        <v>153</v>
      </c>
      <c r="B235" s="10">
        <v>0</v>
      </c>
      <c r="C235" s="10">
        <v>0</v>
      </c>
      <c r="D235" s="10">
        <v>0</v>
      </c>
      <c r="E235" s="10">
        <v>0</v>
      </c>
      <c r="F235" s="10">
        <v>0</v>
      </c>
      <c r="G235" s="10">
        <v>0</v>
      </c>
      <c r="H235" s="10">
        <v>0</v>
      </c>
      <c r="I235" s="10">
        <v>0</v>
      </c>
      <c r="J235" s="10">
        <v>6011.26</v>
      </c>
      <c r="K235" s="10">
        <v>0</v>
      </c>
      <c r="L235" s="10">
        <f t="shared" si="18"/>
        <v>6011.26</v>
      </c>
    </row>
    <row r="236" spans="1:12" ht="13" hidden="1" x14ac:dyDescent="0.15">
      <c r="A236" s="25" t="s">
        <v>154</v>
      </c>
      <c r="B236" s="10">
        <v>0</v>
      </c>
      <c r="C236" s="10">
        <v>0</v>
      </c>
      <c r="D236" s="10">
        <v>0</v>
      </c>
      <c r="E236" s="10">
        <v>0</v>
      </c>
      <c r="F236" s="10">
        <v>0</v>
      </c>
      <c r="G236" s="10">
        <v>0</v>
      </c>
      <c r="H236" s="10">
        <v>0</v>
      </c>
      <c r="I236" s="10">
        <v>0</v>
      </c>
      <c r="J236" s="10">
        <v>890.95</v>
      </c>
      <c r="K236" s="10">
        <v>0</v>
      </c>
      <c r="L236" s="10">
        <f t="shared" si="18"/>
        <v>890.95</v>
      </c>
    </row>
    <row r="237" spans="1:12" ht="13" hidden="1" x14ac:dyDescent="0.15">
      <c r="A237" s="26" t="s">
        <v>155</v>
      </c>
      <c r="B237" s="21">
        <f t="shared" ref="B237:L237" si="19">SUM(B220:B236)</f>
        <v>0</v>
      </c>
      <c r="C237" s="21">
        <f t="shared" si="19"/>
        <v>0</v>
      </c>
      <c r="D237" s="21">
        <f t="shared" si="19"/>
        <v>476445.79000000004</v>
      </c>
      <c r="E237" s="21">
        <f t="shared" si="19"/>
        <v>947062.92</v>
      </c>
      <c r="F237" s="21">
        <f t="shared" si="19"/>
        <v>1237782.56</v>
      </c>
      <c r="G237" s="21">
        <f t="shared" si="19"/>
        <v>1556109.17</v>
      </c>
      <c r="H237" s="21">
        <f t="shared" si="19"/>
        <v>1870145.62</v>
      </c>
      <c r="I237" s="21">
        <f t="shared" si="19"/>
        <v>2006256.22</v>
      </c>
      <c r="J237" s="21">
        <f t="shared" si="19"/>
        <v>2215368.41</v>
      </c>
      <c r="K237" s="21">
        <f t="shared" si="19"/>
        <v>1436879.46</v>
      </c>
      <c r="L237" s="21">
        <f t="shared" si="19"/>
        <v>11746050.15</v>
      </c>
    </row>
    <row r="238" spans="1:12" ht="13" hidden="1" x14ac:dyDescent="0.15">
      <c r="A238" s="24" t="s">
        <v>156</v>
      </c>
      <c r="B238" s="7"/>
      <c r="C238" s="7"/>
      <c r="D238" s="7"/>
      <c r="E238" s="7"/>
      <c r="F238" s="7"/>
      <c r="G238" s="7"/>
      <c r="H238" s="7"/>
      <c r="I238" s="7"/>
      <c r="J238" s="7"/>
      <c r="K238" s="7"/>
      <c r="L238" s="7"/>
    </row>
    <row r="239" spans="1:12" ht="13" hidden="1" x14ac:dyDescent="0.15">
      <c r="A239" s="25" t="s">
        <v>71</v>
      </c>
      <c r="B239" s="10">
        <v>0</v>
      </c>
      <c r="C239" s="10">
        <v>0</v>
      </c>
      <c r="D239" s="10">
        <v>0</v>
      </c>
      <c r="E239" s="10">
        <v>39771.18</v>
      </c>
      <c r="F239" s="10">
        <v>90967.65</v>
      </c>
      <c r="G239" s="10">
        <v>91490.43</v>
      </c>
      <c r="H239" s="10">
        <v>90328.89</v>
      </c>
      <c r="I239" s="10">
        <v>51614.879999999997</v>
      </c>
      <c r="J239" s="10">
        <v>67723.839999999997</v>
      </c>
      <c r="K239" s="10">
        <v>48884.36</v>
      </c>
      <c r="L239" s="10">
        <f t="shared" ref="L239:L265" si="20">SUM(B239:K239)</f>
        <v>480781.23</v>
      </c>
    </row>
    <row r="240" spans="1:12" ht="13" hidden="1" x14ac:dyDescent="0.15">
      <c r="A240" s="25" t="s">
        <v>73</v>
      </c>
      <c r="B240" s="10">
        <v>0</v>
      </c>
      <c r="C240" s="10">
        <v>0</v>
      </c>
      <c r="D240" s="10">
        <v>0</v>
      </c>
      <c r="E240" s="10">
        <v>-281.60000000000002</v>
      </c>
      <c r="F240" s="10">
        <v>2606.37</v>
      </c>
      <c r="G240" s="10">
        <v>4499.1899999999996</v>
      </c>
      <c r="H240" s="10">
        <v>-2608.31</v>
      </c>
      <c r="I240" s="10">
        <v>1774.21</v>
      </c>
      <c r="J240" s="10">
        <v>330.95</v>
      </c>
      <c r="K240" s="10">
        <v>-3771.34</v>
      </c>
      <c r="L240" s="10">
        <f t="shared" si="20"/>
        <v>2549.4699999999993</v>
      </c>
    </row>
    <row r="241" spans="1:12" ht="13" hidden="1" x14ac:dyDescent="0.15">
      <c r="A241" s="25" t="s">
        <v>74</v>
      </c>
      <c r="B241" s="10">
        <v>0</v>
      </c>
      <c r="C241" s="10">
        <v>0</v>
      </c>
      <c r="D241" s="10">
        <v>0</v>
      </c>
      <c r="E241" s="10">
        <v>10247.91</v>
      </c>
      <c r="F241" s="10">
        <v>10544.68</v>
      </c>
      <c r="G241" s="10">
        <v>10354.91</v>
      </c>
      <c r="H241" s="10">
        <v>8011.46</v>
      </c>
      <c r="I241" s="10">
        <v>4974.8999999999996</v>
      </c>
      <c r="J241" s="10">
        <v>8570.7099999999991</v>
      </c>
      <c r="K241" s="10">
        <v>15.92</v>
      </c>
      <c r="L241" s="10">
        <f t="shared" si="20"/>
        <v>52720.49</v>
      </c>
    </row>
    <row r="242" spans="1:12" ht="13" hidden="1" x14ac:dyDescent="0.15">
      <c r="A242" s="25" t="s">
        <v>78</v>
      </c>
      <c r="B242" s="10">
        <v>0</v>
      </c>
      <c r="C242" s="10">
        <v>0</v>
      </c>
      <c r="D242" s="10">
        <v>0</v>
      </c>
      <c r="E242" s="10">
        <v>0</v>
      </c>
      <c r="F242" s="10">
        <v>0</v>
      </c>
      <c r="G242" s="10">
        <v>0</v>
      </c>
      <c r="H242" s="10">
        <v>-4532.6499999999996</v>
      </c>
      <c r="I242" s="10">
        <v>0</v>
      </c>
      <c r="J242" s="10">
        <v>0.89</v>
      </c>
      <c r="K242" s="10">
        <v>0</v>
      </c>
      <c r="L242" s="10">
        <f t="shared" si="20"/>
        <v>-4531.7599999999993</v>
      </c>
    </row>
    <row r="243" spans="1:12" ht="13" hidden="1" x14ac:dyDescent="0.15">
      <c r="A243" s="25" t="s">
        <v>81</v>
      </c>
      <c r="B243" s="10">
        <v>0</v>
      </c>
      <c r="C243" s="10">
        <v>0</v>
      </c>
      <c r="D243" s="10">
        <v>0</v>
      </c>
      <c r="E243" s="10">
        <v>539.95000000000005</v>
      </c>
      <c r="F243" s="10">
        <v>1995.59</v>
      </c>
      <c r="G243" s="10">
        <v>1998.37</v>
      </c>
      <c r="H243" s="10">
        <v>1992.75</v>
      </c>
      <c r="I243" s="10">
        <v>1516.84</v>
      </c>
      <c r="J243" s="10">
        <v>2063.33</v>
      </c>
      <c r="K243" s="10">
        <v>1462.29</v>
      </c>
      <c r="L243" s="10">
        <f t="shared" si="20"/>
        <v>11569.119999999999</v>
      </c>
    </row>
    <row r="244" spans="1:12" ht="13" hidden="1" x14ac:dyDescent="0.15">
      <c r="A244" s="25" t="s">
        <v>82</v>
      </c>
      <c r="B244" s="10">
        <v>0</v>
      </c>
      <c r="C244" s="10">
        <v>0</v>
      </c>
      <c r="D244" s="10">
        <v>0</v>
      </c>
      <c r="E244" s="10">
        <v>6574.92</v>
      </c>
      <c r="F244" s="10">
        <v>11043.08</v>
      </c>
      <c r="G244" s="10">
        <v>12154.68</v>
      </c>
      <c r="H244" s="10">
        <v>9806.0400000000009</v>
      </c>
      <c r="I244" s="10">
        <v>7271.47</v>
      </c>
      <c r="J244" s="10">
        <v>9083.41</v>
      </c>
      <c r="K244" s="10">
        <v>4326.63</v>
      </c>
      <c r="L244" s="10">
        <f t="shared" si="20"/>
        <v>60260.23</v>
      </c>
    </row>
    <row r="245" spans="1:12" ht="13" hidden="1" x14ac:dyDescent="0.15">
      <c r="A245" s="25" t="s">
        <v>83</v>
      </c>
      <c r="B245" s="10">
        <v>0</v>
      </c>
      <c r="C245" s="10">
        <v>0</v>
      </c>
      <c r="D245" s="10">
        <v>0</v>
      </c>
      <c r="E245" s="10">
        <v>6389.96</v>
      </c>
      <c r="F245" s="10">
        <v>10981.93</v>
      </c>
      <c r="G245" s="10">
        <v>9756.2199999999993</v>
      </c>
      <c r="H245" s="10">
        <v>9609.26</v>
      </c>
      <c r="I245" s="10">
        <v>931.52</v>
      </c>
      <c r="J245" s="10">
        <v>7575.89</v>
      </c>
      <c r="K245" s="10">
        <v>4663.78</v>
      </c>
      <c r="L245" s="10">
        <f t="shared" si="20"/>
        <v>49908.56</v>
      </c>
    </row>
    <row r="246" spans="1:12" ht="13" hidden="1" x14ac:dyDescent="0.15">
      <c r="A246" s="25" t="s">
        <v>84</v>
      </c>
      <c r="B246" s="10">
        <v>0</v>
      </c>
      <c r="C246" s="10">
        <v>0</v>
      </c>
      <c r="D246" s="10">
        <v>0</v>
      </c>
      <c r="E246" s="10">
        <v>35.75</v>
      </c>
      <c r="F246" s="10">
        <v>52.16</v>
      </c>
      <c r="G246" s="10">
        <v>56.64</v>
      </c>
      <c r="H246" s="10">
        <v>57.46</v>
      </c>
      <c r="I246" s="10">
        <v>52.53</v>
      </c>
      <c r="J246" s="10">
        <v>53.37</v>
      </c>
      <c r="K246" s="10">
        <v>49.28</v>
      </c>
      <c r="L246" s="10">
        <f t="shared" si="20"/>
        <v>357.19000000000005</v>
      </c>
    </row>
    <row r="247" spans="1:12" ht="13" hidden="1" x14ac:dyDescent="0.15">
      <c r="A247" s="25" t="s">
        <v>88</v>
      </c>
      <c r="B247" s="10">
        <v>0</v>
      </c>
      <c r="C247" s="10">
        <v>0</v>
      </c>
      <c r="D247" s="10">
        <v>0</v>
      </c>
      <c r="E247" s="10">
        <v>84.27</v>
      </c>
      <c r="F247" s="10">
        <v>258.8</v>
      </c>
      <c r="G247" s="10">
        <v>257.92</v>
      </c>
      <c r="H247" s="10">
        <v>243.88</v>
      </c>
      <c r="I247" s="10">
        <v>-156.63999999999999</v>
      </c>
      <c r="J247" s="10">
        <v>0</v>
      </c>
      <c r="K247" s="10">
        <v>0</v>
      </c>
      <c r="L247" s="10">
        <f t="shared" si="20"/>
        <v>688.23</v>
      </c>
    </row>
    <row r="248" spans="1:12" ht="13" hidden="1" x14ac:dyDescent="0.15">
      <c r="A248" s="25" t="s">
        <v>90</v>
      </c>
      <c r="B248" s="10">
        <v>0</v>
      </c>
      <c r="C248" s="10">
        <v>0</v>
      </c>
      <c r="D248" s="10">
        <v>0</v>
      </c>
      <c r="E248" s="10">
        <v>2763.99</v>
      </c>
      <c r="F248" s="10">
        <v>3799.77</v>
      </c>
      <c r="G248" s="10">
        <v>2994.22</v>
      </c>
      <c r="H248" s="10">
        <v>7128.11</v>
      </c>
      <c r="I248" s="10">
        <v>4433.93</v>
      </c>
      <c r="J248" s="10">
        <v>1803.86</v>
      </c>
      <c r="K248" s="10">
        <v>683.65</v>
      </c>
      <c r="L248" s="10">
        <f t="shared" si="20"/>
        <v>23607.530000000002</v>
      </c>
    </row>
    <row r="249" spans="1:12" ht="13" hidden="1" x14ac:dyDescent="0.15">
      <c r="A249" s="25" t="s">
        <v>91</v>
      </c>
      <c r="B249" s="10">
        <v>0</v>
      </c>
      <c r="C249" s="10">
        <v>0</v>
      </c>
      <c r="D249" s="10">
        <v>0</v>
      </c>
      <c r="E249" s="10">
        <v>260.61</v>
      </c>
      <c r="F249" s="10">
        <v>1679.58</v>
      </c>
      <c r="G249" s="10">
        <v>687.65</v>
      </c>
      <c r="H249" s="10">
        <v>148.97</v>
      </c>
      <c r="I249" s="10">
        <v>1664.04</v>
      </c>
      <c r="J249" s="10">
        <v>369.54</v>
      </c>
      <c r="K249" s="10">
        <v>298.81</v>
      </c>
      <c r="L249" s="10">
        <f t="shared" si="20"/>
        <v>5109.2000000000007</v>
      </c>
    </row>
    <row r="250" spans="1:12" ht="13" hidden="1" x14ac:dyDescent="0.15">
      <c r="A250" s="25" t="s">
        <v>92</v>
      </c>
      <c r="B250" s="10">
        <v>0</v>
      </c>
      <c r="C250" s="10">
        <v>0</v>
      </c>
      <c r="D250" s="10">
        <v>0</v>
      </c>
      <c r="E250" s="10">
        <v>197.01</v>
      </c>
      <c r="F250" s="10">
        <v>695.38</v>
      </c>
      <c r="G250" s="10">
        <v>0</v>
      </c>
      <c r="H250" s="10">
        <v>1043.33</v>
      </c>
      <c r="I250" s="10">
        <v>-1014.21</v>
      </c>
      <c r="J250" s="10">
        <v>0</v>
      </c>
      <c r="K250" s="10">
        <v>0</v>
      </c>
      <c r="L250" s="10">
        <f t="shared" si="20"/>
        <v>921.50999999999976</v>
      </c>
    </row>
    <row r="251" spans="1:12" ht="13" hidden="1" x14ac:dyDescent="0.15">
      <c r="A251" s="25" t="s">
        <v>93</v>
      </c>
      <c r="B251" s="10">
        <v>0</v>
      </c>
      <c r="C251" s="10">
        <v>0</v>
      </c>
      <c r="D251" s="10">
        <v>0</v>
      </c>
      <c r="E251" s="10">
        <v>813.88</v>
      </c>
      <c r="F251" s="10">
        <v>7577.99</v>
      </c>
      <c r="G251" s="10">
        <v>4947.93</v>
      </c>
      <c r="H251" s="10">
        <v>5984.54</v>
      </c>
      <c r="I251" s="10">
        <v>8021.88</v>
      </c>
      <c r="J251" s="10">
        <v>2881.92</v>
      </c>
      <c r="K251" s="10">
        <v>1648.97</v>
      </c>
      <c r="L251" s="10">
        <f t="shared" si="20"/>
        <v>31877.11</v>
      </c>
    </row>
    <row r="252" spans="1:12" ht="13" hidden="1" x14ac:dyDescent="0.15">
      <c r="A252" s="25" t="s">
        <v>94</v>
      </c>
      <c r="B252" s="10">
        <v>0</v>
      </c>
      <c r="C252" s="10">
        <v>0</v>
      </c>
      <c r="D252" s="10">
        <v>0</v>
      </c>
      <c r="E252" s="10">
        <v>0</v>
      </c>
      <c r="F252" s="10">
        <v>0</v>
      </c>
      <c r="G252" s="10">
        <v>278.82</v>
      </c>
      <c r="H252" s="10">
        <v>334.75</v>
      </c>
      <c r="I252" s="10">
        <v>89.78</v>
      </c>
      <c r="J252" s="10">
        <v>0</v>
      </c>
      <c r="K252" s="10">
        <v>0</v>
      </c>
      <c r="L252" s="10">
        <f t="shared" si="20"/>
        <v>703.34999999999991</v>
      </c>
    </row>
    <row r="253" spans="1:12" ht="13" hidden="1" x14ac:dyDescent="0.15">
      <c r="A253" s="25" t="s">
        <v>95</v>
      </c>
      <c r="B253" s="10">
        <v>0</v>
      </c>
      <c r="C253" s="10">
        <v>0</v>
      </c>
      <c r="D253" s="10">
        <v>0</v>
      </c>
      <c r="E253" s="10">
        <v>0</v>
      </c>
      <c r="F253" s="10">
        <v>174.31</v>
      </c>
      <c r="G253" s="10">
        <v>341.68</v>
      </c>
      <c r="H253" s="10">
        <v>102.28</v>
      </c>
      <c r="I253" s="10">
        <v>15.71</v>
      </c>
      <c r="J253" s="10">
        <v>0</v>
      </c>
      <c r="K253" s="10">
        <v>0</v>
      </c>
      <c r="L253" s="10">
        <f t="shared" si="20"/>
        <v>633.98</v>
      </c>
    </row>
    <row r="254" spans="1:12" ht="13" hidden="1" x14ac:dyDescent="0.15">
      <c r="A254" s="25" t="s">
        <v>98</v>
      </c>
      <c r="B254" s="10">
        <v>0</v>
      </c>
      <c r="C254" s="10">
        <v>0</v>
      </c>
      <c r="D254" s="10">
        <v>0</v>
      </c>
      <c r="E254" s="10">
        <v>930</v>
      </c>
      <c r="F254" s="10">
        <v>11812.9</v>
      </c>
      <c r="G254" s="10">
        <v>7766.9</v>
      </c>
      <c r="H254" s="10">
        <v>6136.9</v>
      </c>
      <c r="I254" s="10">
        <v>8040.97</v>
      </c>
      <c r="J254" s="10">
        <v>3600</v>
      </c>
      <c r="K254" s="10">
        <v>0</v>
      </c>
      <c r="L254" s="10">
        <f t="shared" si="20"/>
        <v>38287.67</v>
      </c>
    </row>
    <row r="255" spans="1:12" ht="13" hidden="1" x14ac:dyDescent="0.15">
      <c r="A255" s="25" t="s">
        <v>157</v>
      </c>
      <c r="B255" s="10">
        <v>0</v>
      </c>
      <c r="C255" s="10">
        <v>0</v>
      </c>
      <c r="D255" s="10">
        <v>0</v>
      </c>
      <c r="E255" s="10">
        <v>0</v>
      </c>
      <c r="F255" s="10">
        <v>0</v>
      </c>
      <c r="G255" s="10">
        <v>0</v>
      </c>
      <c r="H255" s="10">
        <v>0</v>
      </c>
      <c r="I255" s="10">
        <v>0</v>
      </c>
      <c r="J255" s="10">
        <v>3606.78</v>
      </c>
      <c r="K255" s="10">
        <v>2976.27</v>
      </c>
      <c r="L255" s="10">
        <f t="shared" si="20"/>
        <v>6583.05</v>
      </c>
    </row>
    <row r="256" spans="1:12" ht="13" hidden="1" x14ac:dyDescent="0.15">
      <c r="A256" s="25" t="s">
        <v>100</v>
      </c>
      <c r="B256" s="10">
        <v>0</v>
      </c>
      <c r="C256" s="10">
        <v>0</v>
      </c>
      <c r="D256" s="10">
        <v>0</v>
      </c>
      <c r="E256" s="10">
        <v>0</v>
      </c>
      <c r="F256" s="10">
        <v>0</v>
      </c>
      <c r="G256" s="10">
        <v>116.67</v>
      </c>
      <c r="H256" s="10">
        <v>0</v>
      </c>
      <c r="I256" s="10">
        <v>0</v>
      </c>
      <c r="J256" s="10">
        <v>0</v>
      </c>
      <c r="K256" s="10">
        <v>0</v>
      </c>
      <c r="L256" s="10">
        <f t="shared" si="20"/>
        <v>116.67</v>
      </c>
    </row>
    <row r="257" spans="1:12" ht="13" hidden="1" x14ac:dyDescent="0.15">
      <c r="A257" s="25" t="s">
        <v>103</v>
      </c>
      <c r="B257" s="10">
        <v>0</v>
      </c>
      <c r="C257" s="10">
        <v>0</v>
      </c>
      <c r="D257" s="10">
        <v>0</v>
      </c>
      <c r="E257" s="10">
        <v>0</v>
      </c>
      <c r="F257" s="10">
        <v>0</v>
      </c>
      <c r="G257" s="10">
        <v>0</v>
      </c>
      <c r="H257" s="10">
        <v>0</v>
      </c>
      <c r="I257" s="10">
        <v>51.89</v>
      </c>
      <c r="J257" s="10">
        <v>0</v>
      </c>
      <c r="K257" s="10">
        <v>0</v>
      </c>
      <c r="L257" s="10">
        <f t="shared" si="20"/>
        <v>51.89</v>
      </c>
    </row>
    <row r="258" spans="1:12" ht="13" hidden="1" x14ac:dyDescent="0.15">
      <c r="A258" s="25" t="s">
        <v>105</v>
      </c>
      <c r="B258" s="10">
        <v>0</v>
      </c>
      <c r="C258" s="10">
        <v>0</v>
      </c>
      <c r="D258" s="10">
        <v>0</v>
      </c>
      <c r="E258" s="10">
        <v>0</v>
      </c>
      <c r="F258" s="10">
        <v>12468.24</v>
      </c>
      <c r="G258" s="10">
        <v>12603.24</v>
      </c>
      <c r="H258" s="10">
        <v>12603.24</v>
      </c>
      <c r="I258" s="10">
        <v>12603.28</v>
      </c>
      <c r="J258" s="10">
        <v>10469.25</v>
      </c>
      <c r="K258" s="10">
        <v>6979.5</v>
      </c>
      <c r="L258" s="10">
        <f t="shared" si="20"/>
        <v>67726.75</v>
      </c>
    </row>
    <row r="259" spans="1:12" ht="13" hidden="1" x14ac:dyDescent="0.15">
      <c r="A259" s="25" t="s">
        <v>107</v>
      </c>
      <c r="B259" s="10">
        <v>0</v>
      </c>
      <c r="C259" s="10">
        <v>0</v>
      </c>
      <c r="D259" s="10">
        <v>0</v>
      </c>
      <c r="E259" s="10">
        <v>321.62</v>
      </c>
      <c r="F259" s="10">
        <v>877.94</v>
      </c>
      <c r="G259" s="10">
        <v>1396.53</v>
      </c>
      <c r="H259" s="10">
        <v>475.3</v>
      </c>
      <c r="I259" s="10">
        <v>1402.26</v>
      </c>
      <c r="J259" s="10">
        <v>762.18</v>
      </c>
      <c r="K259" s="10">
        <v>496.1</v>
      </c>
      <c r="L259" s="10">
        <f t="shared" si="20"/>
        <v>5731.9300000000012</v>
      </c>
    </row>
    <row r="260" spans="1:12" ht="13" hidden="1" x14ac:dyDescent="0.15">
      <c r="A260" s="25" t="s">
        <v>120</v>
      </c>
      <c r="B260" s="10">
        <v>0</v>
      </c>
      <c r="C260" s="10">
        <v>0</v>
      </c>
      <c r="D260" s="10">
        <v>0</v>
      </c>
      <c r="E260" s="10">
        <v>0</v>
      </c>
      <c r="F260" s="10">
        <v>0</v>
      </c>
      <c r="G260" s="10">
        <v>135.72</v>
      </c>
      <c r="H260" s="10">
        <v>119.67</v>
      </c>
      <c r="I260" s="10">
        <v>463.94</v>
      </c>
      <c r="J260" s="10">
        <v>44.73</v>
      </c>
      <c r="K260" s="10">
        <v>27.83</v>
      </c>
      <c r="L260" s="10">
        <f t="shared" si="20"/>
        <v>791.89</v>
      </c>
    </row>
    <row r="261" spans="1:12" ht="13" hidden="1" x14ac:dyDescent="0.15">
      <c r="A261" s="25" t="s">
        <v>123</v>
      </c>
      <c r="B261" s="10">
        <v>0</v>
      </c>
      <c r="C261" s="10">
        <v>0</v>
      </c>
      <c r="D261" s="10">
        <v>0</v>
      </c>
      <c r="E261" s="10">
        <v>246.47</v>
      </c>
      <c r="F261" s="10">
        <v>1284.51</v>
      </c>
      <c r="G261" s="10">
        <v>2301.37</v>
      </c>
      <c r="H261" s="10">
        <v>2970.18</v>
      </c>
      <c r="I261" s="10">
        <v>2842.26</v>
      </c>
      <c r="J261" s="10">
        <v>1368.88</v>
      </c>
      <c r="K261" s="10">
        <v>1110.4100000000001</v>
      </c>
      <c r="L261" s="10">
        <f t="shared" si="20"/>
        <v>12124.080000000002</v>
      </c>
    </row>
    <row r="262" spans="1:12" ht="13" hidden="1" x14ac:dyDescent="0.15">
      <c r="A262" s="25" t="s">
        <v>125</v>
      </c>
      <c r="B262" s="10">
        <v>0</v>
      </c>
      <c r="C262" s="10">
        <v>0</v>
      </c>
      <c r="D262" s="10">
        <v>0</v>
      </c>
      <c r="E262" s="10">
        <v>0</v>
      </c>
      <c r="F262" s="10">
        <v>277.27</v>
      </c>
      <c r="G262" s="10">
        <v>697.75</v>
      </c>
      <c r="H262" s="10">
        <v>1083.44</v>
      </c>
      <c r="I262" s="10">
        <v>970.24</v>
      </c>
      <c r="J262" s="10">
        <v>2364.92</v>
      </c>
      <c r="K262" s="10">
        <v>1332.98</v>
      </c>
      <c r="L262" s="10">
        <f t="shared" si="20"/>
        <v>6726.6</v>
      </c>
    </row>
    <row r="263" spans="1:12" ht="13" hidden="1" x14ac:dyDescent="0.15">
      <c r="A263" s="25" t="s">
        <v>126</v>
      </c>
      <c r="B263" s="10">
        <v>0</v>
      </c>
      <c r="C263" s="10">
        <v>0</v>
      </c>
      <c r="D263" s="10">
        <v>0</v>
      </c>
      <c r="E263" s="10">
        <v>3199.51</v>
      </c>
      <c r="F263" s="10">
        <v>4056.45</v>
      </c>
      <c r="G263" s="10">
        <v>2982.15</v>
      </c>
      <c r="H263" s="10">
        <v>2556.15</v>
      </c>
      <c r="I263" s="10">
        <v>834.14</v>
      </c>
      <c r="J263" s="10">
        <v>1738.97</v>
      </c>
      <c r="K263" s="10">
        <v>645.5</v>
      </c>
      <c r="L263" s="10">
        <f t="shared" si="20"/>
        <v>16012.869999999999</v>
      </c>
    </row>
    <row r="264" spans="1:12" ht="13" hidden="1" x14ac:dyDescent="0.15">
      <c r="A264" s="25" t="s">
        <v>127</v>
      </c>
      <c r="B264" s="10">
        <v>0</v>
      </c>
      <c r="C264" s="10">
        <v>0</v>
      </c>
      <c r="D264" s="10">
        <v>0</v>
      </c>
      <c r="E264" s="10">
        <v>2995.59</v>
      </c>
      <c r="F264" s="10">
        <v>5977.38</v>
      </c>
      <c r="G264" s="10">
        <v>5163.42</v>
      </c>
      <c r="H264" s="10">
        <v>4838.8900000000003</v>
      </c>
      <c r="I264" s="10">
        <v>5251.09</v>
      </c>
      <c r="J264" s="10">
        <v>5205.6499999999996</v>
      </c>
      <c r="K264" s="10">
        <v>3485.85</v>
      </c>
      <c r="L264" s="10">
        <f t="shared" si="20"/>
        <v>32917.870000000003</v>
      </c>
    </row>
    <row r="265" spans="1:12" ht="13" hidden="1" x14ac:dyDescent="0.15">
      <c r="A265" s="25" t="s">
        <v>129</v>
      </c>
      <c r="B265" s="10">
        <v>0</v>
      </c>
      <c r="C265" s="10">
        <v>0</v>
      </c>
      <c r="D265" s="10">
        <v>0</v>
      </c>
      <c r="E265" s="10">
        <v>6998.91</v>
      </c>
      <c r="F265" s="10">
        <v>9904.89</v>
      </c>
      <c r="G265" s="10">
        <v>13404.86</v>
      </c>
      <c r="H265" s="10">
        <v>13151.78</v>
      </c>
      <c r="I265" s="10">
        <v>10851.89</v>
      </c>
      <c r="J265" s="10">
        <v>11071.7</v>
      </c>
      <c r="K265" s="10">
        <v>8523.25</v>
      </c>
      <c r="L265" s="10">
        <f t="shared" si="20"/>
        <v>73907.28</v>
      </c>
    </row>
    <row r="266" spans="1:12" ht="13" hidden="1" x14ac:dyDescent="0.15">
      <c r="A266" s="26" t="s">
        <v>158</v>
      </c>
      <c r="B266" s="21">
        <f t="shared" ref="B266:L266" si="21">SUM(B239:B265)</f>
        <v>0</v>
      </c>
      <c r="C266" s="21">
        <f t="shared" si="21"/>
        <v>0</v>
      </c>
      <c r="D266" s="21">
        <f t="shared" si="21"/>
        <v>0</v>
      </c>
      <c r="E266" s="21">
        <f t="shared" si="21"/>
        <v>82089.929999999993</v>
      </c>
      <c r="F266" s="21">
        <f t="shared" si="21"/>
        <v>189036.87</v>
      </c>
      <c r="G266" s="21">
        <f t="shared" si="21"/>
        <v>186387.26999999996</v>
      </c>
      <c r="H266" s="21">
        <f t="shared" si="21"/>
        <v>171586.31000000003</v>
      </c>
      <c r="I266" s="21">
        <f t="shared" si="21"/>
        <v>124502.79999999997</v>
      </c>
      <c r="J266" s="21">
        <f t="shared" si="21"/>
        <v>140690.76999999999</v>
      </c>
      <c r="K266" s="21">
        <f t="shared" si="21"/>
        <v>83840.040000000008</v>
      </c>
      <c r="L266" s="21">
        <f t="shared" si="21"/>
        <v>978133.98999999987</v>
      </c>
    </row>
    <row r="267" spans="1:12" ht="13" hidden="1" x14ac:dyDescent="0.15">
      <c r="A267" s="24" t="s">
        <v>159</v>
      </c>
      <c r="B267" s="7"/>
      <c r="C267" s="7"/>
      <c r="D267" s="7"/>
      <c r="E267" s="7"/>
      <c r="F267" s="7"/>
      <c r="G267" s="7"/>
      <c r="H267" s="7"/>
      <c r="I267" s="7"/>
      <c r="J267" s="7"/>
      <c r="K267" s="7"/>
      <c r="L267" s="7"/>
    </row>
    <row r="268" spans="1:12" ht="13" hidden="1" x14ac:dyDescent="0.15">
      <c r="A268" s="25" t="s">
        <v>71</v>
      </c>
      <c r="B268" s="10">
        <v>0</v>
      </c>
      <c r="C268" s="10">
        <v>0</v>
      </c>
      <c r="D268" s="10">
        <v>0</v>
      </c>
      <c r="E268" s="10">
        <v>2560.58</v>
      </c>
      <c r="F268" s="10">
        <v>10184.36</v>
      </c>
      <c r="G268" s="10">
        <v>9598.89</v>
      </c>
      <c r="H268" s="10">
        <v>9397.0300000000007</v>
      </c>
      <c r="I268" s="10">
        <v>9037.3799999999992</v>
      </c>
      <c r="J268" s="10">
        <v>9224.41</v>
      </c>
      <c r="K268" s="10">
        <v>9271.61</v>
      </c>
      <c r="L268" s="10">
        <f t="shared" ref="L268:L287" si="22">SUM(B268:K268)</f>
        <v>59274.259999999995</v>
      </c>
    </row>
    <row r="269" spans="1:12" ht="13" hidden="1" x14ac:dyDescent="0.15">
      <c r="A269" s="25" t="s">
        <v>73</v>
      </c>
      <c r="B269" s="10">
        <v>0</v>
      </c>
      <c r="C269" s="10">
        <v>0</v>
      </c>
      <c r="D269" s="10">
        <v>0</v>
      </c>
      <c r="E269" s="10">
        <v>0</v>
      </c>
      <c r="F269" s="10">
        <v>528.59</v>
      </c>
      <c r="G269" s="10">
        <v>2148.83</v>
      </c>
      <c r="H269" s="10">
        <v>581.57000000000005</v>
      </c>
      <c r="I269" s="10">
        <v>671.4</v>
      </c>
      <c r="J269" s="10">
        <v>594.61</v>
      </c>
      <c r="K269" s="10">
        <v>-4732.68</v>
      </c>
      <c r="L269" s="10">
        <f t="shared" si="22"/>
        <v>-207.68000000000029</v>
      </c>
    </row>
    <row r="270" spans="1:12" ht="13" hidden="1" x14ac:dyDescent="0.15">
      <c r="A270" s="25" t="s">
        <v>74</v>
      </c>
      <c r="B270" s="10">
        <v>0</v>
      </c>
      <c r="C270" s="10">
        <v>0</v>
      </c>
      <c r="D270" s="10">
        <v>0</v>
      </c>
      <c r="E270" s="10">
        <v>672.56</v>
      </c>
      <c r="F270" s="10">
        <v>1400.79</v>
      </c>
      <c r="G270" s="10">
        <v>3119.4</v>
      </c>
      <c r="H270" s="10">
        <v>-0.82</v>
      </c>
      <c r="I270" s="10">
        <v>793.43</v>
      </c>
      <c r="J270" s="10">
        <v>889.58</v>
      </c>
      <c r="K270" s="10">
        <v>12.75</v>
      </c>
      <c r="L270" s="10">
        <f t="shared" si="22"/>
        <v>6887.6900000000005</v>
      </c>
    </row>
    <row r="271" spans="1:12" ht="13" hidden="1" x14ac:dyDescent="0.15">
      <c r="A271" s="25" t="s">
        <v>78</v>
      </c>
      <c r="B271" s="10">
        <v>0</v>
      </c>
      <c r="C271" s="10">
        <v>0</v>
      </c>
      <c r="D271" s="10">
        <v>0</v>
      </c>
      <c r="E271" s="10">
        <v>0</v>
      </c>
      <c r="F271" s="10">
        <v>0</v>
      </c>
      <c r="G271" s="10">
        <v>0</v>
      </c>
      <c r="H271" s="10">
        <v>4532.6499999999996</v>
      </c>
      <c r="I271" s="10">
        <v>0</v>
      </c>
      <c r="J271" s="10">
        <v>2.93</v>
      </c>
      <c r="K271" s="10">
        <v>0</v>
      </c>
      <c r="L271" s="10">
        <f t="shared" si="22"/>
        <v>4535.58</v>
      </c>
    </row>
    <row r="272" spans="1:12" ht="13" hidden="1" x14ac:dyDescent="0.15">
      <c r="A272" s="25" t="s">
        <v>82</v>
      </c>
      <c r="B272" s="10">
        <v>0</v>
      </c>
      <c r="C272" s="10">
        <v>0</v>
      </c>
      <c r="D272" s="10">
        <v>0</v>
      </c>
      <c r="E272" s="10">
        <v>53.65</v>
      </c>
      <c r="F272" s="10">
        <v>257.52</v>
      </c>
      <c r="G272" s="10">
        <v>961.91</v>
      </c>
      <c r="H272" s="10">
        <v>-244.44</v>
      </c>
      <c r="I272" s="10">
        <v>299.35000000000002</v>
      </c>
      <c r="J272" s="10">
        <v>329.72</v>
      </c>
      <c r="K272" s="10">
        <v>-1892.97</v>
      </c>
      <c r="L272" s="10">
        <f t="shared" si="22"/>
        <v>-235.26000000000022</v>
      </c>
    </row>
    <row r="273" spans="1:12" ht="13" hidden="1" x14ac:dyDescent="0.15">
      <c r="A273" s="25" t="s">
        <v>83</v>
      </c>
      <c r="B273" s="10">
        <v>0</v>
      </c>
      <c r="C273" s="10">
        <v>0</v>
      </c>
      <c r="D273" s="10">
        <v>0</v>
      </c>
      <c r="E273" s="10">
        <v>119.97</v>
      </c>
      <c r="F273" s="10">
        <v>378.47</v>
      </c>
      <c r="G273" s="10">
        <v>453.55</v>
      </c>
      <c r="H273" s="10">
        <v>425.5</v>
      </c>
      <c r="I273" s="10">
        <v>415.57</v>
      </c>
      <c r="J273" s="10">
        <v>435.27</v>
      </c>
      <c r="K273" s="10">
        <v>330.32</v>
      </c>
      <c r="L273" s="10">
        <f t="shared" si="22"/>
        <v>2558.65</v>
      </c>
    </row>
    <row r="274" spans="1:12" ht="13" hidden="1" x14ac:dyDescent="0.15">
      <c r="A274" s="25" t="s">
        <v>90</v>
      </c>
      <c r="B274" s="10">
        <v>0</v>
      </c>
      <c r="C274" s="10">
        <v>0</v>
      </c>
      <c r="D274" s="10">
        <v>0</v>
      </c>
      <c r="E274" s="10">
        <v>0</v>
      </c>
      <c r="F274" s="10">
        <v>0</v>
      </c>
      <c r="G274" s="10">
        <v>0</v>
      </c>
      <c r="H274" s="10">
        <v>0</v>
      </c>
      <c r="I274" s="10">
        <v>229.43</v>
      </c>
      <c r="J274" s="10">
        <v>1404.63</v>
      </c>
      <c r="K274" s="10">
        <v>341.45</v>
      </c>
      <c r="L274" s="10">
        <f t="shared" si="22"/>
        <v>1975.5100000000002</v>
      </c>
    </row>
    <row r="275" spans="1:12" ht="13" hidden="1" x14ac:dyDescent="0.15">
      <c r="A275" s="25" t="s">
        <v>91</v>
      </c>
      <c r="B275" s="10">
        <v>0</v>
      </c>
      <c r="C275" s="10">
        <v>0</v>
      </c>
      <c r="D275" s="10">
        <v>0</v>
      </c>
      <c r="E275" s="10">
        <v>0</v>
      </c>
      <c r="F275" s="10">
        <v>0</v>
      </c>
      <c r="G275" s="10">
        <v>0</v>
      </c>
      <c r="H275" s="10">
        <v>0</v>
      </c>
      <c r="I275" s="10">
        <v>312.37</v>
      </c>
      <c r="J275" s="10">
        <v>741.84</v>
      </c>
      <c r="K275" s="10">
        <v>55.24</v>
      </c>
      <c r="L275" s="10">
        <f t="shared" si="22"/>
        <v>1109.45</v>
      </c>
    </row>
    <row r="276" spans="1:12" ht="13" hidden="1" x14ac:dyDescent="0.15">
      <c r="A276" s="25" t="s">
        <v>93</v>
      </c>
      <c r="B276" s="10">
        <v>0</v>
      </c>
      <c r="C276" s="10">
        <v>0</v>
      </c>
      <c r="D276" s="10">
        <v>0</v>
      </c>
      <c r="E276" s="10">
        <v>0</v>
      </c>
      <c r="F276" s="10">
        <v>0</v>
      </c>
      <c r="G276" s="10">
        <v>0</v>
      </c>
      <c r="H276" s="10">
        <v>0</v>
      </c>
      <c r="I276" s="10">
        <v>1530.72</v>
      </c>
      <c r="J276" s="10">
        <v>2427.35</v>
      </c>
      <c r="K276" s="10">
        <v>251.89</v>
      </c>
      <c r="L276" s="10">
        <f t="shared" si="22"/>
        <v>4209.96</v>
      </c>
    </row>
    <row r="277" spans="1:12" ht="13" hidden="1" x14ac:dyDescent="0.15">
      <c r="A277" s="25" t="s">
        <v>95</v>
      </c>
      <c r="B277" s="10">
        <v>0</v>
      </c>
      <c r="C277" s="10">
        <v>0</v>
      </c>
      <c r="D277" s="10">
        <v>0</v>
      </c>
      <c r="E277" s="10">
        <v>0</v>
      </c>
      <c r="F277" s="10">
        <v>0</v>
      </c>
      <c r="G277" s="10">
        <v>0</v>
      </c>
      <c r="H277" s="10">
        <v>0</v>
      </c>
      <c r="I277" s="10">
        <v>0</v>
      </c>
      <c r="J277" s="10">
        <v>58.86</v>
      </c>
      <c r="K277" s="10">
        <v>0</v>
      </c>
      <c r="L277" s="10">
        <f t="shared" si="22"/>
        <v>58.86</v>
      </c>
    </row>
    <row r="278" spans="1:12" ht="13" hidden="1" x14ac:dyDescent="0.15">
      <c r="A278" s="25" t="s">
        <v>132</v>
      </c>
      <c r="B278" s="10">
        <v>0</v>
      </c>
      <c r="C278" s="10">
        <v>0</v>
      </c>
      <c r="D278" s="10">
        <v>0</v>
      </c>
      <c r="E278" s="10">
        <v>0</v>
      </c>
      <c r="F278" s="10">
        <v>0</v>
      </c>
      <c r="G278" s="10">
        <v>0</v>
      </c>
      <c r="H278" s="10">
        <v>150</v>
      </c>
      <c r="I278" s="10">
        <v>0</v>
      </c>
      <c r="J278" s="10">
        <v>0</v>
      </c>
      <c r="K278" s="10">
        <v>0</v>
      </c>
      <c r="L278" s="10">
        <f t="shared" si="22"/>
        <v>150</v>
      </c>
    </row>
    <row r="279" spans="1:12" ht="13" hidden="1" x14ac:dyDescent="0.15">
      <c r="A279" s="25" t="s">
        <v>107</v>
      </c>
      <c r="B279" s="10">
        <v>0</v>
      </c>
      <c r="C279" s="10">
        <v>0</v>
      </c>
      <c r="D279" s="10">
        <v>0</v>
      </c>
      <c r="E279" s="10">
        <v>0</v>
      </c>
      <c r="F279" s="10">
        <v>0</v>
      </c>
      <c r="G279" s="10">
        <v>0</v>
      </c>
      <c r="H279" s="10">
        <v>0</v>
      </c>
      <c r="I279" s="10">
        <v>0</v>
      </c>
      <c r="J279" s="10">
        <v>80</v>
      </c>
      <c r="K279" s="10">
        <v>0</v>
      </c>
      <c r="L279" s="10">
        <f t="shared" si="22"/>
        <v>80</v>
      </c>
    </row>
    <row r="280" spans="1:12" ht="13" hidden="1" x14ac:dyDescent="0.15">
      <c r="A280" s="25" t="s">
        <v>110</v>
      </c>
      <c r="B280" s="10">
        <v>0</v>
      </c>
      <c r="C280" s="10">
        <v>0</v>
      </c>
      <c r="D280" s="10">
        <v>0</v>
      </c>
      <c r="E280" s="10">
        <v>0</v>
      </c>
      <c r="F280" s="10">
        <v>0</v>
      </c>
      <c r="G280" s="10">
        <v>0</v>
      </c>
      <c r="H280" s="10">
        <v>0</v>
      </c>
      <c r="I280" s="10">
        <v>1439.35</v>
      </c>
      <c r="J280" s="10">
        <v>863.61</v>
      </c>
      <c r="K280" s="10">
        <v>575.74</v>
      </c>
      <c r="L280" s="10">
        <f t="shared" si="22"/>
        <v>2878.7</v>
      </c>
    </row>
    <row r="281" spans="1:12" ht="13" hidden="1" x14ac:dyDescent="0.15">
      <c r="A281" s="25" t="s">
        <v>112</v>
      </c>
      <c r="B281" s="10">
        <v>0</v>
      </c>
      <c r="C281" s="10">
        <v>0</v>
      </c>
      <c r="D281" s="10">
        <v>0</v>
      </c>
      <c r="E281" s="10">
        <v>0</v>
      </c>
      <c r="F281" s="10">
        <v>0</v>
      </c>
      <c r="G281" s="10">
        <v>0</v>
      </c>
      <c r="H281" s="10">
        <v>133.96</v>
      </c>
      <c r="I281" s="10">
        <v>200.94</v>
      </c>
      <c r="J281" s="10">
        <v>200.94</v>
      </c>
      <c r="K281" s="10">
        <v>133.96</v>
      </c>
      <c r="L281" s="10">
        <f t="shared" si="22"/>
        <v>669.8</v>
      </c>
    </row>
    <row r="282" spans="1:12" ht="13" hidden="1" x14ac:dyDescent="0.15">
      <c r="A282" s="25" t="s">
        <v>120</v>
      </c>
      <c r="B282" s="10">
        <v>0</v>
      </c>
      <c r="C282" s="10">
        <v>0</v>
      </c>
      <c r="D282" s="10">
        <v>0</v>
      </c>
      <c r="E282" s="10">
        <v>0</v>
      </c>
      <c r="F282" s="10">
        <v>0</v>
      </c>
      <c r="G282" s="10">
        <v>0</v>
      </c>
      <c r="H282" s="10">
        <v>0</v>
      </c>
      <c r="I282" s="10">
        <v>0</v>
      </c>
      <c r="J282" s="10">
        <v>627.94000000000005</v>
      </c>
      <c r="K282" s="10">
        <v>0</v>
      </c>
      <c r="L282" s="10">
        <f t="shared" si="22"/>
        <v>627.94000000000005</v>
      </c>
    </row>
    <row r="283" spans="1:12" ht="13" hidden="1" x14ac:dyDescent="0.15">
      <c r="A283" s="25" t="s">
        <v>123</v>
      </c>
      <c r="B283" s="10">
        <v>0</v>
      </c>
      <c r="C283" s="10">
        <v>0</v>
      </c>
      <c r="D283" s="10">
        <v>0</v>
      </c>
      <c r="E283" s="10">
        <v>492.95</v>
      </c>
      <c r="F283" s="10">
        <v>1893.39</v>
      </c>
      <c r="G283" s="10">
        <v>1984.64</v>
      </c>
      <c r="H283" s="10">
        <v>1980.12</v>
      </c>
      <c r="I283" s="10">
        <v>1894.86</v>
      </c>
      <c r="J283" s="10">
        <v>1368.88</v>
      </c>
      <c r="K283" s="10">
        <v>1110.4100000000001</v>
      </c>
      <c r="L283" s="10">
        <f t="shared" si="22"/>
        <v>10725.25</v>
      </c>
    </row>
    <row r="284" spans="1:12" ht="13" hidden="1" x14ac:dyDescent="0.15">
      <c r="A284" s="25" t="s">
        <v>125</v>
      </c>
      <c r="B284" s="10">
        <v>0</v>
      </c>
      <c r="C284" s="10">
        <v>0</v>
      </c>
      <c r="D284" s="10">
        <v>0</v>
      </c>
      <c r="E284" s="10">
        <v>0</v>
      </c>
      <c r="F284" s="10">
        <v>277.27</v>
      </c>
      <c r="G284" s="10">
        <v>697.75</v>
      </c>
      <c r="H284" s="10">
        <v>1083.44</v>
      </c>
      <c r="I284" s="10">
        <v>970.24</v>
      </c>
      <c r="J284" s="10">
        <v>2364.92</v>
      </c>
      <c r="K284" s="10">
        <v>666.52</v>
      </c>
      <c r="L284" s="10">
        <f t="shared" si="22"/>
        <v>6060.1399999999994</v>
      </c>
    </row>
    <row r="285" spans="1:12" ht="13" hidden="1" x14ac:dyDescent="0.15">
      <c r="A285" s="25" t="s">
        <v>126</v>
      </c>
      <c r="B285" s="10">
        <v>0</v>
      </c>
      <c r="C285" s="10">
        <v>0</v>
      </c>
      <c r="D285" s="10">
        <v>0</v>
      </c>
      <c r="E285" s="10">
        <v>257.01</v>
      </c>
      <c r="F285" s="10">
        <v>451.9</v>
      </c>
      <c r="G285" s="10">
        <v>277.52</v>
      </c>
      <c r="H285" s="10">
        <v>349.12</v>
      </c>
      <c r="I285" s="10">
        <v>185.46</v>
      </c>
      <c r="J285" s="10">
        <v>290.79000000000002</v>
      </c>
      <c r="K285" s="10">
        <v>322.76</v>
      </c>
      <c r="L285" s="10">
        <f t="shared" si="22"/>
        <v>2134.56</v>
      </c>
    </row>
    <row r="286" spans="1:12" ht="13" hidden="1" x14ac:dyDescent="0.15">
      <c r="A286" s="25" t="s">
        <v>127</v>
      </c>
      <c r="B286" s="10">
        <v>0</v>
      </c>
      <c r="C286" s="10">
        <v>0</v>
      </c>
      <c r="D286" s="10">
        <v>0</v>
      </c>
      <c r="E286" s="10">
        <v>975.44</v>
      </c>
      <c r="F286" s="10">
        <v>2988.7</v>
      </c>
      <c r="G286" s="10">
        <v>2223.59</v>
      </c>
      <c r="H286" s="10">
        <v>1935.6</v>
      </c>
      <c r="I286" s="10">
        <v>2437.4899999999998</v>
      </c>
      <c r="J286" s="10">
        <v>2602.83</v>
      </c>
      <c r="K286" s="10">
        <v>1742.92</v>
      </c>
      <c r="L286" s="10">
        <f t="shared" si="22"/>
        <v>14906.57</v>
      </c>
    </row>
    <row r="287" spans="1:12" ht="13" hidden="1" x14ac:dyDescent="0.15">
      <c r="A287" s="25" t="s">
        <v>129</v>
      </c>
      <c r="B287" s="10">
        <v>0</v>
      </c>
      <c r="C287" s="10">
        <v>0</v>
      </c>
      <c r="D287" s="10">
        <v>0</v>
      </c>
      <c r="E287" s="10">
        <v>600.17999999999995</v>
      </c>
      <c r="F287" s="10">
        <v>1976.59</v>
      </c>
      <c r="G287" s="10">
        <v>1951.71</v>
      </c>
      <c r="H287" s="10">
        <v>1720.24</v>
      </c>
      <c r="I287" s="10">
        <v>1888.93</v>
      </c>
      <c r="J287" s="10">
        <v>1945.17</v>
      </c>
      <c r="K287" s="10">
        <v>1316.26</v>
      </c>
      <c r="L287" s="10">
        <f t="shared" si="22"/>
        <v>11399.08</v>
      </c>
    </row>
    <row r="288" spans="1:12" ht="13" hidden="1" x14ac:dyDescent="0.15">
      <c r="A288" s="26" t="s">
        <v>160</v>
      </c>
      <c r="B288" s="21">
        <f t="shared" ref="B288:L288" si="23">SUM(B268:B287)</f>
        <v>0</v>
      </c>
      <c r="C288" s="21">
        <f t="shared" si="23"/>
        <v>0</v>
      </c>
      <c r="D288" s="21">
        <f t="shared" si="23"/>
        <v>0</v>
      </c>
      <c r="E288" s="21">
        <f t="shared" si="23"/>
        <v>5732.34</v>
      </c>
      <c r="F288" s="21">
        <f t="shared" si="23"/>
        <v>20337.580000000002</v>
      </c>
      <c r="G288" s="21">
        <f t="shared" si="23"/>
        <v>23417.789999999997</v>
      </c>
      <c r="H288" s="21">
        <f t="shared" si="23"/>
        <v>22043.969999999998</v>
      </c>
      <c r="I288" s="21">
        <f t="shared" si="23"/>
        <v>22306.92</v>
      </c>
      <c r="J288" s="21">
        <f t="shared" si="23"/>
        <v>26454.28</v>
      </c>
      <c r="K288" s="21">
        <f t="shared" si="23"/>
        <v>9506.18</v>
      </c>
      <c r="L288" s="21">
        <f t="shared" si="23"/>
        <v>129799.05999999998</v>
      </c>
    </row>
    <row r="289" spans="1:12" ht="13" hidden="1" x14ac:dyDescent="0.15">
      <c r="A289" s="20" t="s">
        <v>161</v>
      </c>
      <c r="B289" s="21">
        <f t="shared" ref="B289:L289" si="24">SUM(B125,B195,B218,B237,B266,B288)</f>
        <v>12219881.910000004</v>
      </c>
      <c r="C289" s="21">
        <f t="shared" si="24"/>
        <v>12081713.23</v>
      </c>
      <c r="D289" s="21">
        <f t="shared" si="24"/>
        <v>12725783.610000003</v>
      </c>
      <c r="E289" s="21">
        <f t="shared" si="24"/>
        <v>14405259.639999997</v>
      </c>
      <c r="F289" s="21">
        <f t="shared" si="24"/>
        <v>15901424.120000001</v>
      </c>
      <c r="G289" s="21">
        <f t="shared" si="24"/>
        <v>16248436.629999999</v>
      </c>
      <c r="H289" s="21">
        <f t="shared" si="24"/>
        <v>16510827.090000004</v>
      </c>
      <c r="I289" s="21">
        <f t="shared" si="24"/>
        <v>17524258.480000004</v>
      </c>
      <c r="J289" s="21">
        <f t="shared" si="24"/>
        <v>17709018.130000006</v>
      </c>
      <c r="K289" s="21">
        <f t="shared" si="24"/>
        <v>10570620.689999998</v>
      </c>
      <c r="L289" s="21">
        <f t="shared" si="24"/>
        <v>145897223.53000003</v>
      </c>
    </row>
    <row r="290" spans="1:12" ht="13" hidden="1" x14ac:dyDescent="0.15">
      <c r="A290" s="22" t="s">
        <v>162</v>
      </c>
      <c r="B290" s="21">
        <f t="shared" ref="B290:L290" si="25">SUM(B59,B63,B289)</f>
        <v>12293407.330000004</v>
      </c>
      <c r="C290" s="21">
        <f t="shared" si="25"/>
        <v>12154201.99</v>
      </c>
      <c r="D290" s="21">
        <f t="shared" si="25"/>
        <v>12726693.610000003</v>
      </c>
      <c r="E290" s="21">
        <f t="shared" si="25"/>
        <v>14405259.639999997</v>
      </c>
      <c r="F290" s="21">
        <f t="shared" si="25"/>
        <v>15901424.120000001</v>
      </c>
      <c r="G290" s="21">
        <f t="shared" si="25"/>
        <v>16248436.629999999</v>
      </c>
      <c r="H290" s="21">
        <f t="shared" si="25"/>
        <v>16510827.090000004</v>
      </c>
      <c r="I290" s="21">
        <f t="shared" si="25"/>
        <v>17524258.480000004</v>
      </c>
      <c r="J290" s="21">
        <f t="shared" si="25"/>
        <v>17709018.130000006</v>
      </c>
      <c r="K290" s="21">
        <f t="shared" si="25"/>
        <v>10570620.689999998</v>
      </c>
      <c r="L290" s="21">
        <f t="shared" si="25"/>
        <v>146044147.71000004</v>
      </c>
    </row>
    <row r="291" spans="1:12" ht="13" x14ac:dyDescent="0.15">
      <c r="A291" s="63" t="s">
        <v>163</v>
      </c>
      <c r="B291" s="59">
        <f t="shared" ref="B291:L291" si="26">B54-B290</f>
        <v>40827193.629999995</v>
      </c>
      <c r="C291" s="59">
        <f t="shared" si="26"/>
        <v>43148326.32</v>
      </c>
      <c r="D291" s="59">
        <f t="shared" si="26"/>
        <v>46762879.489999995</v>
      </c>
      <c r="E291" s="59">
        <f t="shared" si="26"/>
        <v>48509653.939999998</v>
      </c>
      <c r="F291" s="59">
        <f t="shared" si="26"/>
        <v>48976898.170000002</v>
      </c>
      <c r="G291" s="59">
        <f t="shared" si="26"/>
        <v>51904581.050000012</v>
      </c>
      <c r="H291" s="59">
        <f t="shared" si="26"/>
        <v>55147587.979999989</v>
      </c>
      <c r="I291" s="59">
        <f t="shared" si="26"/>
        <v>56675135.699999988</v>
      </c>
      <c r="J291" s="59">
        <f t="shared" si="26"/>
        <v>57634265.049999982</v>
      </c>
      <c r="K291" s="59">
        <f t="shared" si="26"/>
        <v>41801862.950000003</v>
      </c>
      <c r="L291" s="59">
        <f t="shared" si="26"/>
        <v>491388384.27999997</v>
      </c>
    </row>
    <row r="292" spans="1:12" ht="13" x14ac:dyDescent="0.15">
      <c r="A292" s="8" t="s">
        <v>164</v>
      </c>
      <c r="B292" s="7"/>
      <c r="C292" s="7"/>
      <c r="D292" s="7"/>
      <c r="E292" s="7"/>
      <c r="F292" s="7"/>
      <c r="G292" s="7"/>
      <c r="H292" s="7"/>
      <c r="I292" s="7"/>
      <c r="J292" s="7"/>
      <c r="K292" s="7"/>
      <c r="L292" s="7"/>
    </row>
    <row r="293" spans="1:12" ht="13" x14ac:dyDescent="0.15">
      <c r="A293" s="14" t="s">
        <v>165</v>
      </c>
      <c r="B293" s="7">
        <v>9823028.2099999972</v>
      </c>
      <c r="C293" s="7">
        <v>10524798.689999999</v>
      </c>
      <c r="D293" s="7">
        <v>10892651.119999999</v>
      </c>
      <c r="E293" s="7">
        <v>11575089.279999997</v>
      </c>
      <c r="F293" s="7">
        <v>12553158.530000003</v>
      </c>
      <c r="G293" s="7">
        <v>13128033.869999999</v>
      </c>
      <c r="H293" s="7">
        <v>12500562.879999997</v>
      </c>
      <c r="I293" s="7">
        <v>15073301.960000001</v>
      </c>
      <c r="J293" s="7">
        <v>15836783.520000003</v>
      </c>
      <c r="K293" s="7">
        <v>10047719.51</v>
      </c>
      <c r="L293" s="7">
        <v>121955127.57000001</v>
      </c>
    </row>
    <row r="294" spans="1:12" ht="13" hidden="1" x14ac:dyDescent="0.15">
      <c r="A294" s="24" t="s">
        <v>166</v>
      </c>
      <c r="B294" s="7"/>
      <c r="C294" s="7"/>
      <c r="D294" s="7"/>
      <c r="E294" s="7"/>
      <c r="F294" s="7"/>
      <c r="G294" s="7"/>
      <c r="H294" s="7"/>
      <c r="I294" s="7"/>
      <c r="J294" s="7"/>
      <c r="K294" s="7"/>
      <c r="L294" s="7"/>
    </row>
    <row r="295" spans="1:12" ht="13" hidden="1" x14ac:dyDescent="0.15">
      <c r="A295" s="64" t="s">
        <v>167</v>
      </c>
      <c r="B295" s="7"/>
      <c r="C295" s="7"/>
      <c r="D295" s="7"/>
      <c r="E295" s="7"/>
      <c r="F295" s="7"/>
      <c r="G295" s="7"/>
      <c r="H295" s="7"/>
      <c r="I295" s="7"/>
      <c r="J295" s="7"/>
      <c r="K295" s="7"/>
      <c r="L295" s="7"/>
    </row>
    <row r="296" spans="1:12" ht="13" hidden="1" x14ac:dyDescent="0.15">
      <c r="A296" s="65" t="s">
        <v>129</v>
      </c>
      <c r="B296" s="10">
        <v>0</v>
      </c>
      <c r="C296" s="10">
        <v>0</v>
      </c>
      <c r="D296" s="10">
        <v>145079.28</v>
      </c>
      <c r="E296" s="10">
        <v>442827.49</v>
      </c>
      <c r="F296" s="10">
        <v>425463.5</v>
      </c>
      <c r="G296" s="10">
        <v>532863.97</v>
      </c>
      <c r="H296" s="10">
        <v>564742.80000000005</v>
      </c>
      <c r="I296" s="10">
        <v>633294.92000000004</v>
      </c>
      <c r="J296" s="10">
        <v>663218.32999999996</v>
      </c>
      <c r="K296" s="10">
        <v>495737.54</v>
      </c>
      <c r="L296" s="10">
        <f t="shared" ref="L296:L327" si="27">SUM(B296:K296)</f>
        <v>3903227.83</v>
      </c>
    </row>
    <row r="297" spans="1:12" ht="13" hidden="1" x14ac:dyDescent="0.15">
      <c r="A297" s="65" t="s">
        <v>128</v>
      </c>
      <c r="B297" s="10">
        <v>25712</v>
      </c>
      <c r="C297" s="10">
        <v>0</v>
      </c>
      <c r="D297" s="10">
        <v>0</v>
      </c>
      <c r="E297" s="10">
        <v>0</v>
      </c>
      <c r="F297" s="10">
        <v>0</v>
      </c>
      <c r="G297" s="10">
        <v>0</v>
      </c>
      <c r="H297" s="10">
        <v>0</v>
      </c>
      <c r="I297" s="10">
        <v>0</v>
      </c>
      <c r="J297" s="10">
        <v>0</v>
      </c>
      <c r="K297" s="10">
        <v>0</v>
      </c>
      <c r="L297" s="10">
        <f t="shared" si="27"/>
        <v>25712</v>
      </c>
    </row>
    <row r="298" spans="1:12" ht="13" hidden="1" x14ac:dyDescent="0.15">
      <c r="A298" s="65" t="s">
        <v>127</v>
      </c>
      <c r="B298" s="10">
        <v>166765.35999999999</v>
      </c>
      <c r="C298" s="10">
        <v>194909.57</v>
      </c>
      <c r="D298" s="10">
        <v>250499.45</v>
      </c>
      <c r="E298" s="10">
        <v>232883.73</v>
      </c>
      <c r="F298" s="10">
        <v>383154.21</v>
      </c>
      <c r="G298" s="10">
        <v>329047.42</v>
      </c>
      <c r="H298" s="10">
        <v>324068.90999999997</v>
      </c>
      <c r="I298" s="10">
        <v>448221.53</v>
      </c>
      <c r="J298" s="10">
        <v>505480.49</v>
      </c>
      <c r="K298" s="10">
        <v>343863.79</v>
      </c>
      <c r="L298" s="10">
        <f t="shared" si="27"/>
        <v>3178894.46</v>
      </c>
    </row>
    <row r="299" spans="1:12" ht="13" hidden="1" x14ac:dyDescent="0.15">
      <c r="A299" s="65" t="s">
        <v>126</v>
      </c>
      <c r="B299" s="10">
        <v>505128.6</v>
      </c>
      <c r="C299" s="10">
        <v>557484.07999999996</v>
      </c>
      <c r="D299" s="10">
        <v>417074.67</v>
      </c>
      <c r="E299" s="10">
        <v>158255.13</v>
      </c>
      <c r="F299" s="10">
        <v>128002.98</v>
      </c>
      <c r="G299" s="10">
        <v>70567.94</v>
      </c>
      <c r="H299" s="10">
        <v>95938.87</v>
      </c>
      <c r="I299" s="10">
        <v>73809.45</v>
      </c>
      <c r="J299" s="10">
        <v>102776</v>
      </c>
      <c r="K299" s="10">
        <v>63581.57</v>
      </c>
      <c r="L299" s="10">
        <f t="shared" si="27"/>
        <v>2172619.2899999996</v>
      </c>
    </row>
    <row r="300" spans="1:12" ht="13" hidden="1" x14ac:dyDescent="0.15">
      <c r="A300" s="65" t="s">
        <v>125</v>
      </c>
      <c r="B300" s="10">
        <v>0</v>
      </c>
      <c r="C300" s="10">
        <v>0</v>
      </c>
      <c r="D300" s="10">
        <v>0</v>
      </c>
      <c r="E300" s="10">
        <v>992.13</v>
      </c>
      <c r="F300" s="10">
        <v>2007.84</v>
      </c>
      <c r="G300" s="10">
        <v>2791</v>
      </c>
      <c r="H300" s="10">
        <v>4333.74</v>
      </c>
      <c r="I300" s="10">
        <v>3880.95</v>
      </c>
      <c r="J300" s="10">
        <v>23288.19</v>
      </c>
      <c r="K300" s="10">
        <v>131764.82999999999</v>
      </c>
      <c r="L300" s="10">
        <f t="shared" si="27"/>
        <v>169058.68</v>
      </c>
    </row>
    <row r="301" spans="1:12" ht="13" hidden="1" x14ac:dyDescent="0.15">
      <c r="A301" s="65" t="s">
        <v>124</v>
      </c>
      <c r="B301" s="10">
        <v>0</v>
      </c>
      <c r="C301" s="10">
        <v>0</v>
      </c>
      <c r="D301" s="10">
        <v>0</v>
      </c>
      <c r="E301" s="10">
        <v>0</v>
      </c>
      <c r="F301" s="10">
        <v>0</v>
      </c>
      <c r="G301" s="10">
        <v>0</v>
      </c>
      <c r="H301" s="10">
        <v>0</v>
      </c>
      <c r="I301" s="10">
        <v>0</v>
      </c>
      <c r="J301" s="10">
        <v>551.41</v>
      </c>
      <c r="K301" s="10">
        <v>1102.82</v>
      </c>
      <c r="L301" s="10">
        <f t="shared" si="27"/>
        <v>1654.23</v>
      </c>
    </row>
    <row r="302" spans="1:12" ht="13" hidden="1" x14ac:dyDescent="0.15">
      <c r="A302" s="65" t="s">
        <v>123</v>
      </c>
      <c r="B302" s="10">
        <v>0</v>
      </c>
      <c r="C302" s="10">
        <v>2392.17</v>
      </c>
      <c r="D302" s="10">
        <v>2807.84</v>
      </c>
      <c r="E302" s="10">
        <v>3991.93</v>
      </c>
      <c r="F302" s="10">
        <v>6017.97</v>
      </c>
      <c r="G302" s="10">
        <v>8846.5499999999993</v>
      </c>
      <c r="H302" s="10">
        <v>14449.8</v>
      </c>
      <c r="I302" s="10">
        <v>17053.62</v>
      </c>
      <c r="J302" s="10">
        <v>15337.33</v>
      </c>
      <c r="K302" s="10">
        <v>12769.72</v>
      </c>
      <c r="L302" s="10">
        <f t="shared" si="27"/>
        <v>83666.929999999993</v>
      </c>
    </row>
    <row r="303" spans="1:12" ht="13" hidden="1" x14ac:dyDescent="0.15">
      <c r="A303" s="65" t="s">
        <v>122</v>
      </c>
      <c r="B303" s="10">
        <v>0</v>
      </c>
      <c r="C303" s="10">
        <v>-460.07</v>
      </c>
      <c r="D303" s="10">
        <v>0</v>
      </c>
      <c r="E303" s="10">
        <v>0</v>
      </c>
      <c r="F303" s="10">
        <v>0</v>
      </c>
      <c r="G303" s="10">
        <v>0</v>
      </c>
      <c r="H303" s="10">
        <v>0</v>
      </c>
      <c r="I303" s="10">
        <v>0</v>
      </c>
      <c r="J303" s="10">
        <v>0</v>
      </c>
      <c r="K303" s="10">
        <v>0</v>
      </c>
      <c r="L303" s="10">
        <f t="shared" si="27"/>
        <v>-460.07</v>
      </c>
    </row>
    <row r="304" spans="1:12" ht="13" hidden="1" x14ac:dyDescent="0.15">
      <c r="A304" s="65" t="s">
        <v>121</v>
      </c>
      <c r="B304" s="10">
        <v>0</v>
      </c>
      <c r="C304" s="10">
        <v>-350.1</v>
      </c>
      <c r="D304" s="10">
        <v>0</v>
      </c>
      <c r="E304" s="10">
        <v>0</v>
      </c>
      <c r="F304" s="10">
        <v>0</v>
      </c>
      <c r="G304" s="10">
        <v>0</v>
      </c>
      <c r="H304" s="10">
        <v>0</v>
      </c>
      <c r="I304" s="10">
        <v>0</v>
      </c>
      <c r="J304" s="10">
        <v>0</v>
      </c>
      <c r="K304" s="10">
        <v>0</v>
      </c>
      <c r="L304" s="10">
        <f t="shared" si="27"/>
        <v>-350.1</v>
      </c>
    </row>
    <row r="305" spans="1:12" ht="13" hidden="1" x14ac:dyDescent="0.15">
      <c r="A305" s="65" t="s">
        <v>120</v>
      </c>
      <c r="B305" s="10">
        <v>368.33</v>
      </c>
      <c r="C305" s="10">
        <v>90</v>
      </c>
      <c r="D305" s="10">
        <v>14</v>
      </c>
      <c r="E305" s="10">
        <v>117.65</v>
      </c>
      <c r="F305" s="10">
        <v>725.02</v>
      </c>
      <c r="G305" s="10">
        <v>2045.17</v>
      </c>
      <c r="H305" s="10">
        <v>2577.5300000000002</v>
      </c>
      <c r="I305" s="10">
        <v>5753.11</v>
      </c>
      <c r="J305" s="10">
        <v>2645.64</v>
      </c>
      <c r="K305" s="10">
        <v>800.21</v>
      </c>
      <c r="L305" s="10">
        <f t="shared" si="27"/>
        <v>15136.66</v>
      </c>
    </row>
    <row r="306" spans="1:12" ht="13" hidden="1" x14ac:dyDescent="0.15">
      <c r="A306" s="65" t="s">
        <v>119</v>
      </c>
      <c r="B306" s="10">
        <v>5124.8500000000004</v>
      </c>
      <c r="C306" s="10">
        <v>5345.65</v>
      </c>
      <c r="D306" s="10">
        <v>5477.92</v>
      </c>
      <c r="E306" s="10">
        <v>5885.36</v>
      </c>
      <c r="F306" s="10">
        <v>5686.69</v>
      </c>
      <c r="G306" s="10">
        <v>38.97</v>
      </c>
      <c r="H306" s="10">
        <v>0</v>
      </c>
      <c r="I306" s="10">
        <v>0</v>
      </c>
      <c r="J306" s="10">
        <v>0</v>
      </c>
      <c r="K306" s="10">
        <v>0</v>
      </c>
      <c r="L306" s="10">
        <f t="shared" si="27"/>
        <v>27559.439999999999</v>
      </c>
    </row>
    <row r="307" spans="1:12" ht="13" hidden="1" x14ac:dyDescent="0.15">
      <c r="A307" s="65" t="s">
        <v>118</v>
      </c>
      <c r="B307" s="10">
        <v>0</v>
      </c>
      <c r="C307" s="10">
        <v>0</v>
      </c>
      <c r="D307" s="10">
        <v>0</v>
      </c>
      <c r="E307" s="10">
        <v>0</v>
      </c>
      <c r="F307" s="10">
        <v>0</v>
      </c>
      <c r="G307" s="10">
        <v>0</v>
      </c>
      <c r="H307" s="10">
        <v>0</v>
      </c>
      <c r="I307" s="10">
        <v>0</v>
      </c>
      <c r="J307" s="10">
        <v>0</v>
      </c>
      <c r="K307" s="10">
        <v>1161.8900000000001</v>
      </c>
      <c r="L307" s="10">
        <f t="shared" si="27"/>
        <v>1161.8900000000001</v>
      </c>
    </row>
    <row r="308" spans="1:12" ht="13" hidden="1" x14ac:dyDescent="0.15">
      <c r="A308" s="65" t="s">
        <v>117</v>
      </c>
      <c r="B308" s="10">
        <v>643.96</v>
      </c>
      <c r="C308" s="10">
        <v>656.06</v>
      </c>
      <c r="D308" s="10">
        <v>22.82</v>
      </c>
      <c r="E308" s="10">
        <v>0</v>
      </c>
      <c r="F308" s="10">
        <v>0</v>
      </c>
      <c r="G308" s="10">
        <v>717.88</v>
      </c>
      <c r="H308" s="10">
        <v>0</v>
      </c>
      <c r="I308" s="10">
        <v>0</v>
      </c>
      <c r="J308" s="10">
        <v>0</v>
      </c>
      <c r="K308" s="10">
        <v>1112.26</v>
      </c>
      <c r="L308" s="10">
        <f t="shared" si="27"/>
        <v>3152.9799999999996</v>
      </c>
    </row>
    <row r="309" spans="1:12" ht="13" hidden="1" x14ac:dyDescent="0.15">
      <c r="A309" s="65" t="s">
        <v>143</v>
      </c>
      <c r="B309" s="10">
        <v>0</v>
      </c>
      <c r="C309" s="10">
        <v>0</v>
      </c>
      <c r="D309" s="10">
        <v>0</v>
      </c>
      <c r="E309" s="10">
        <v>0</v>
      </c>
      <c r="F309" s="10">
        <v>345</v>
      </c>
      <c r="G309" s="10">
        <v>115</v>
      </c>
      <c r="H309" s="10">
        <v>0</v>
      </c>
      <c r="I309" s="10">
        <v>0</v>
      </c>
      <c r="J309" s="10">
        <v>0</v>
      </c>
      <c r="K309" s="10">
        <v>0</v>
      </c>
      <c r="L309" s="10">
        <f t="shared" si="27"/>
        <v>460</v>
      </c>
    </row>
    <row r="310" spans="1:12" ht="13" hidden="1" x14ac:dyDescent="0.15">
      <c r="A310" s="65" t="s">
        <v>168</v>
      </c>
      <c r="B310" s="10">
        <v>0</v>
      </c>
      <c r="C310" s="10">
        <v>-0.01</v>
      </c>
      <c r="D310" s="10">
        <v>0</v>
      </c>
      <c r="E310" s="10">
        <v>0</v>
      </c>
      <c r="F310" s="10">
        <v>0</v>
      </c>
      <c r="G310" s="10">
        <v>0</v>
      </c>
      <c r="H310" s="10">
        <v>0</v>
      </c>
      <c r="I310" s="10">
        <v>0</v>
      </c>
      <c r="J310" s="10">
        <v>0</v>
      </c>
      <c r="K310" s="10">
        <v>0</v>
      </c>
      <c r="L310" s="10">
        <f t="shared" si="27"/>
        <v>-0.01</v>
      </c>
    </row>
    <row r="311" spans="1:12" ht="13" hidden="1" x14ac:dyDescent="0.15">
      <c r="A311" s="65" t="s">
        <v>169</v>
      </c>
      <c r="B311" s="10">
        <v>0</v>
      </c>
      <c r="C311" s="10">
        <v>0</v>
      </c>
      <c r="D311" s="10">
        <v>0</v>
      </c>
      <c r="E311" s="10">
        <v>0</v>
      </c>
      <c r="F311" s="10">
        <v>24962.880000000001</v>
      </c>
      <c r="G311" s="10">
        <v>24962.880000000001</v>
      </c>
      <c r="H311" s="10">
        <v>25090.76</v>
      </c>
      <c r="I311" s="10">
        <v>24962.880000000001</v>
      </c>
      <c r="J311" s="10">
        <v>24962.880000000001</v>
      </c>
      <c r="K311" s="10">
        <v>16641.919999999998</v>
      </c>
      <c r="L311" s="10">
        <f t="shared" si="27"/>
        <v>141584.20000000001</v>
      </c>
    </row>
    <row r="312" spans="1:12" ht="13" hidden="1" x14ac:dyDescent="0.15">
      <c r="A312" s="65" t="s">
        <v>170</v>
      </c>
      <c r="B312" s="10">
        <v>0</v>
      </c>
      <c r="C312" s="10">
        <v>0</v>
      </c>
      <c r="D312" s="10">
        <v>0</v>
      </c>
      <c r="E312" s="10">
        <v>0</v>
      </c>
      <c r="F312" s="10">
        <v>0</v>
      </c>
      <c r="G312" s="10">
        <v>0</v>
      </c>
      <c r="H312" s="10">
        <v>-10</v>
      </c>
      <c r="I312" s="10">
        <v>0</v>
      </c>
      <c r="J312" s="10">
        <v>0</v>
      </c>
      <c r="K312" s="10">
        <v>0</v>
      </c>
      <c r="L312" s="10">
        <f t="shared" si="27"/>
        <v>-10</v>
      </c>
    </row>
    <row r="313" spans="1:12" ht="13" hidden="1" x14ac:dyDescent="0.15">
      <c r="A313" s="65" t="s">
        <v>116</v>
      </c>
      <c r="B313" s="10">
        <v>0</v>
      </c>
      <c r="C313" s="10">
        <v>0</v>
      </c>
      <c r="D313" s="10">
        <v>0</v>
      </c>
      <c r="E313" s="10">
        <v>0</v>
      </c>
      <c r="F313" s="10">
        <v>0</v>
      </c>
      <c r="G313" s="10">
        <v>0</v>
      </c>
      <c r="H313" s="10">
        <v>14596</v>
      </c>
      <c r="I313" s="10">
        <v>-14596</v>
      </c>
      <c r="J313" s="10">
        <v>0</v>
      </c>
      <c r="K313" s="10">
        <v>0</v>
      </c>
      <c r="L313" s="10">
        <f t="shared" si="27"/>
        <v>0</v>
      </c>
    </row>
    <row r="314" spans="1:12" ht="13" hidden="1" x14ac:dyDescent="0.15">
      <c r="A314" s="65" t="s">
        <v>115</v>
      </c>
      <c r="B314" s="10">
        <v>0</v>
      </c>
      <c r="C314" s="10">
        <v>0</v>
      </c>
      <c r="D314" s="10">
        <v>0</v>
      </c>
      <c r="E314" s="10">
        <v>-250</v>
      </c>
      <c r="F314" s="10">
        <v>0</v>
      </c>
      <c r="G314" s="10">
        <v>0</v>
      </c>
      <c r="H314" s="10">
        <v>0</v>
      </c>
      <c r="I314" s="10">
        <v>0</v>
      </c>
      <c r="J314" s="10">
        <v>0</v>
      </c>
      <c r="K314" s="10">
        <v>0</v>
      </c>
      <c r="L314" s="10">
        <f t="shared" si="27"/>
        <v>-250</v>
      </c>
    </row>
    <row r="315" spans="1:12" ht="13" hidden="1" x14ac:dyDescent="0.15">
      <c r="A315" s="65" t="s">
        <v>137</v>
      </c>
      <c r="B315" s="10">
        <v>681.96</v>
      </c>
      <c r="C315" s="10">
        <v>688.76</v>
      </c>
      <c r="D315" s="10">
        <v>688.17</v>
      </c>
      <c r="E315" s="10">
        <v>688.17</v>
      </c>
      <c r="F315" s="10">
        <v>688.17</v>
      </c>
      <c r="G315" s="10">
        <v>688.17</v>
      </c>
      <c r="H315" s="10">
        <v>671.7</v>
      </c>
      <c r="I315" s="10">
        <v>671.25</v>
      </c>
      <c r="J315" s="10">
        <v>309.83</v>
      </c>
      <c r="K315" s="10">
        <v>67.5</v>
      </c>
      <c r="L315" s="10">
        <f t="shared" si="27"/>
        <v>5843.6799999999994</v>
      </c>
    </row>
    <row r="316" spans="1:12" ht="13" hidden="1" x14ac:dyDescent="0.15">
      <c r="A316" s="65" t="s">
        <v>136</v>
      </c>
      <c r="B316" s="10">
        <v>6143.85</v>
      </c>
      <c r="C316" s="10">
        <v>5898.81</v>
      </c>
      <c r="D316" s="10">
        <v>5898.81</v>
      </c>
      <c r="E316" s="10">
        <v>5898.81</v>
      </c>
      <c r="F316" s="10">
        <v>6461.98</v>
      </c>
      <c r="G316" s="10">
        <v>7771.66</v>
      </c>
      <c r="H316" s="10">
        <v>7863.33</v>
      </c>
      <c r="I316" s="10">
        <v>7935.95</v>
      </c>
      <c r="J316" s="10">
        <v>7351.89</v>
      </c>
      <c r="K316" s="10">
        <v>4991.17</v>
      </c>
      <c r="L316" s="10">
        <f t="shared" si="27"/>
        <v>66216.259999999995</v>
      </c>
    </row>
    <row r="317" spans="1:12" ht="13" hidden="1" x14ac:dyDescent="0.15">
      <c r="A317" s="65" t="s">
        <v>112</v>
      </c>
      <c r="B317" s="10">
        <v>30103.14</v>
      </c>
      <c r="C317" s="10">
        <v>23463.87</v>
      </c>
      <c r="D317" s="10">
        <v>18009.2</v>
      </c>
      <c r="E317" s="10">
        <v>20243.060000000001</v>
      </c>
      <c r="F317" s="10">
        <v>20117.3</v>
      </c>
      <c r="G317" s="10">
        <v>20806.310000000001</v>
      </c>
      <c r="H317" s="10">
        <v>36491.68</v>
      </c>
      <c r="I317" s="10">
        <v>81519.48</v>
      </c>
      <c r="J317" s="10">
        <v>130994.7</v>
      </c>
      <c r="K317" s="10">
        <v>105821.82</v>
      </c>
      <c r="L317" s="10">
        <f t="shared" si="27"/>
        <v>487570.56</v>
      </c>
    </row>
    <row r="318" spans="1:12" ht="13" hidden="1" x14ac:dyDescent="0.15">
      <c r="A318" s="65" t="s">
        <v>110</v>
      </c>
      <c r="B318" s="10">
        <v>654.05999999999995</v>
      </c>
      <c r="C318" s="10">
        <v>654.05999999999995</v>
      </c>
      <c r="D318" s="10">
        <v>3264.16</v>
      </c>
      <c r="E318" s="10">
        <v>-287.27</v>
      </c>
      <c r="F318" s="10">
        <v>785.73</v>
      </c>
      <c r="G318" s="10">
        <v>7633.26</v>
      </c>
      <c r="H318" s="10">
        <v>10413.36</v>
      </c>
      <c r="I318" s="10">
        <v>12053.04</v>
      </c>
      <c r="J318" s="10">
        <v>25985.81</v>
      </c>
      <c r="K318" s="10">
        <v>15306.82</v>
      </c>
      <c r="L318" s="10">
        <f t="shared" si="27"/>
        <v>76463.03</v>
      </c>
    </row>
    <row r="319" spans="1:12" ht="13" hidden="1" x14ac:dyDescent="0.15">
      <c r="A319" s="65" t="s">
        <v>109</v>
      </c>
      <c r="B319" s="10">
        <v>1197.06</v>
      </c>
      <c r="C319" s="10">
        <v>4308.74</v>
      </c>
      <c r="D319" s="10">
        <v>7664.57</v>
      </c>
      <c r="E319" s="10">
        <v>2405.44</v>
      </c>
      <c r="F319" s="10">
        <v>9915.35</v>
      </c>
      <c r="G319" s="10">
        <v>16748.53</v>
      </c>
      <c r="H319" s="10">
        <v>3599.23</v>
      </c>
      <c r="I319" s="10">
        <v>22944.639999999999</v>
      </c>
      <c r="J319" s="10">
        <v>2601</v>
      </c>
      <c r="K319" s="10">
        <v>3833.71</v>
      </c>
      <c r="L319" s="10">
        <f t="shared" si="27"/>
        <v>75218.27</v>
      </c>
    </row>
    <row r="320" spans="1:12" ht="13" hidden="1" x14ac:dyDescent="0.15">
      <c r="A320" s="65" t="s">
        <v>134</v>
      </c>
      <c r="B320" s="10">
        <v>0</v>
      </c>
      <c r="C320" s="10">
        <v>0</v>
      </c>
      <c r="D320" s="10">
        <v>0</v>
      </c>
      <c r="E320" s="10">
        <v>0</v>
      </c>
      <c r="F320" s="10">
        <v>0</v>
      </c>
      <c r="G320" s="10">
        <v>0</v>
      </c>
      <c r="H320" s="10">
        <v>0</v>
      </c>
      <c r="I320" s="10">
        <v>24810.94</v>
      </c>
      <c r="J320" s="10">
        <v>38981.54</v>
      </c>
      <c r="K320" s="10">
        <v>-9513.82</v>
      </c>
      <c r="L320" s="10">
        <f t="shared" si="27"/>
        <v>54278.659999999996</v>
      </c>
    </row>
    <row r="321" spans="1:12" ht="13" hidden="1" x14ac:dyDescent="0.15">
      <c r="A321" s="65" t="s">
        <v>133</v>
      </c>
      <c r="B321" s="10">
        <v>0</v>
      </c>
      <c r="C321" s="10">
        <v>0</v>
      </c>
      <c r="D321" s="10">
        <v>66</v>
      </c>
      <c r="E321" s="10">
        <v>0</v>
      </c>
      <c r="F321" s="10">
        <v>42553.85</v>
      </c>
      <c r="G321" s="10">
        <v>40491.75</v>
      </c>
      <c r="H321" s="10">
        <v>40491.769999999997</v>
      </c>
      <c r="I321" s="10">
        <v>13497.25</v>
      </c>
      <c r="J321" s="10">
        <v>0</v>
      </c>
      <c r="K321" s="10">
        <v>0</v>
      </c>
      <c r="L321" s="10">
        <f t="shared" si="27"/>
        <v>137100.62</v>
      </c>
    </row>
    <row r="322" spans="1:12" ht="13" hidden="1" x14ac:dyDescent="0.15">
      <c r="A322" s="65" t="s">
        <v>107</v>
      </c>
      <c r="B322" s="10">
        <v>1209.77</v>
      </c>
      <c r="C322" s="10">
        <v>155.63</v>
      </c>
      <c r="D322" s="10">
        <v>509.73</v>
      </c>
      <c r="E322" s="10">
        <v>395.69</v>
      </c>
      <c r="F322" s="10">
        <v>498.1</v>
      </c>
      <c r="G322" s="10">
        <v>295.32</v>
      </c>
      <c r="H322" s="10">
        <v>345.41</v>
      </c>
      <c r="I322" s="10">
        <v>842.27</v>
      </c>
      <c r="J322" s="10">
        <v>8074.5</v>
      </c>
      <c r="K322" s="10">
        <v>-7616.98</v>
      </c>
      <c r="L322" s="10">
        <f t="shared" si="27"/>
        <v>4709.4400000000005</v>
      </c>
    </row>
    <row r="323" spans="1:12" ht="13" hidden="1" x14ac:dyDescent="0.15">
      <c r="A323" s="65" t="s">
        <v>106</v>
      </c>
      <c r="B323" s="10">
        <v>0</v>
      </c>
      <c r="C323" s="10">
        <v>0</v>
      </c>
      <c r="D323" s="10">
        <v>0</v>
      </c>
      <c r="E323" s="10">
        <v>0</v>
      </c>
      <c r="F323" s="10">
        <v>12500.8</v>
      </c>
      <c r="G323" s="10">
        <v>8119.67</v>
      </c>
      <c r="H323" s="10">
        <v>7146.16</v>
      </c>
      <c r="I323" s="10">
        <v>-1442.24</v>
      </c>
      <c r="J323" s="10">
        <v>0</v>
      </c>
      <c r="K323" s="10">
        <v>0</v>
      </c>
      <c r="L323" s="10">
        <f t="shared" si="27"/>
        <v>26324.39</v>
      </c>
    </row>
    <row r="324" spans="1:12" ht="13" hidden="1" x14ac:dyDescent="0.15">
      <c r="A324" s="65" t="s">
        <v>105</v>
      </c>
      <c r="B324" s="10">
        <v>39247.089999999997</v>
      </c>
      <c r="C324" s="10">
        <v>32397.53</v>
      </c>
      <c r="D324" s="10">
        <v>27655.23</v>
      </c>
      <c r="E324" s="10">
        <v>45261.35</v>
      </c>
      <c r="F324" s="10">
        <v>43221.99</v>
      </c>
      <c r="G324" s="10">
        <v>41675.589999999997</v>
      </c>
      <c r="H324" s="10">
        <v>56164.71</v>
      </c>
      <c r="I324" s="10">
        <v>90880.31</v>
      </c>
      <c r="J324" s="10">
        <v>44615.89</v>
      </c>
      <c r="K324" s="10">
        <v>22640.68</v>
      </c>
      <c r="L324" s="10">
        <f t="shared" si="27"/>
        <v>443760.37</v>
      </c>
    </row>
    <row r="325" spans="1:12" ht="13" hidden="1" x14ac:dyDescent="0.15">
      <c r="A325" s="65" t="s">
        <v>104</v>
      </c>
      <c r="B325" s="10">
        <v>446.13</v>
      </c>
      <c r="C325" s="10">
        <v>31.31</v>
      </c>
      <c r="D325" s="10">
        <v>0</v>
      </c>
      <c r="E325" s="10">
        <v>0</v>
      </c>
      <c r="F325" s="10">
        <v>19.63</v>
      </c>
      <c r="G325" s="10">
        <v>0</v>
      </c>
      <c r="H325" s="10">
        <v>0</v>
      </c>
      <c r="I325" s="10">
        <v>0</v>
      </c>
      <c r="J325" s="10">
        <v>0</v>
      </c>
      <c r="K325" s="10">
        <v>0</v>
      </c>
      <c r="L325" s="10">
        <f t="shared" si="27"/>
        <v>497.07</v>
      </c>
    </row>
    <row r="326" spans="1:12" ht="13" hidden="1" x14ac:dyDescent="0.15">
      <c r="A326" s="65" t="s">
        <v>103</v>
      </c>
      <c r="B326" s="10">
        <v>0</v>
      </c>
      <c r="C326" s="10">
        <v>-17.600000000000001</v>
      </c>
      <c r="D326" s="10">
        <v>0</v>
      </c>
      <c r="E326" s="10">
        <v>0</v>
      </c>
      <c r="F326" s="10">
        <v>15.97</v>
      </c>
      <c r="G326" s="10">
        <v>42.37</v>
      </c>
      <c r="H326" s="10">
        <v>0</v>
      </c>
      <c r="I326" s="10">
        <v>57.55</v>
      </c>
      <c r="J326" s="10">
        <v>170.99</v>
      </c>
      <c r="K326" s="10">
        <v>0</v>
      </c>
      <c r="L326" s="10">
        <f t="shared" si="27"/>
        <v>269.27999999999997</v>
      </c>
    </row>
    <row r="327" spans="1:12" ht="13" hidden="1" x14ac:dyDescent="0.15">
      <c r="A327" s="65" t="s">
        <v>102</v>
      </c>
      <c r="B327" s="10">
        <v>0</v>
      </c>
      <c r="C327" s="10">
        <v>0</v>
      </c>
      <c r="D327" s="10">
        <v>0</v>
      </c>
      <c r="E327" s="10">
        <v>0</v>
      </c>
      <c r="F327" s="10">
        <v>10154.290000000001</v>
      </c>
      <c r="G327" s="10">
        <v>46.59</v>
      </c>
      <c r="H327" s="10">
        <v>46.59</v>
      </c>
      <c r="I327" s="10">
        <v>46.59</v>
      </c>
      <c r="J327" s="10">
        <v>0</v>
      </c>
      <c r="K327" s="10">
        <v>0</v>
      </c>
      <c r="L327" s="10">
        <f t="shared" si="27"/>
        <v>10294.060000000001</v>
      </c>
    </row>
    <row r="328" spans="1:12" ht="13" hidden="1" x14ac:dyDescent="0.15">
      <c r="A328" s="65" t="s">
        <v>171</v>
      </c>
      <c r="B328" s="10">
        <v>566.97</v>
      </c>
      <c r="C328" s="10">
        <v>0</v>
      </c>
      <c r="D328" s="10">
        <v>0</v>
      </c>
      <c r="E328" s="10">
        <v>-5244.65</v>
      </c>
      <c r="F328" s="10">
        <v>75000</v>
      </c>
      <c r="G328" s="10">
        <v>87253.82</v>
      </c>
      <c r="H328" s="10">
        <v>1070</v>
      </c>
      <c r="I328" s="10">
        <v>0</v>
      </c>
      <c r="J328" s="10">
        <v>0</v>
      </c>
      <c r="K328" s="10">
        <v>0</v>
      </c>
      <c r="L328" s="10">
        <f t="shared" ref="L328:L359" si="28">SUM(B328:K328)</f>
        <v>158646.14000000001</v>
      </c>
    </row>
    <row r="329" spans="1:12" ht="13" hidden="1" x14ac:dyDescent="0.15">
      <c r="A329" s="65" t="s">
        <v>101</v>
      </c>
      <c r="B329" s="10">
        <v>18485.71</v>
      </c>
      <c r="C329" s="10">
        <v>-37230</v>
      </c>
      <c r="D329" s="10">
        <v>0</v>
      </c>
      <c r="E329" s="10">
        <v>30434</v>
      </c>
      <c r="F329" s="10">
        <v>101876</v>
      </c>
      <c r="G329" s="10">
        <v>122742</v>
      </c>
      <c r="H329" s="10">
        <v>121195</v>
      </c>
      <c r="I329" s="10">
        <v>154296.28</v>
      </c>
      <c r="J329" s="10">
        <v>186892.35</v>
      </c>
      <c r="K329" s="10">
        <v>62418.74</v>
      </c>
      <c r="L329" s="10">
        <f t="shared" si="28"/>
        <v>761110.08</v>
      </c>
    </row>
    <row r="330" spans="1:12" ht="13" hidden="1" x14ac:dyDescent="0.15">
      <c r="A330" s="65" t="s">
        <v>100</v>
      </c>
      <c r="B330" s="10">
        <v>0</v>
      </c>
      <c r="C330" s="10">
        <v>0</v>
      </c>
      <c r="D330" s="10">
        <v>0</v>
      </c>
      <c r="E330" s="10">
        <v>68.239999999999995</v>
      </c>
      <c r="F330" s="10">
        <v>360.83</v>
      </c>
      <c r="G330" s="10">
        <v>99.45</v>
      </c>
      <c r="H330" s="10">
        <v>175.48</v>
      </c>
      <c r="I330" s="10">
        <v>161.51</v>
      </c>
      <c r="J330" s="10">
        <v>329.13</v>
      </c>
      <c r="K330" s="10">
        <v>-110.94</v>
      </c>
      <c r="L330" s="10">
        <f t="shared" si="28"/>
        <v>1083.6999999999998</v>
      </c>
    </row>
    <row r="331" spans="1:12" ht="13" hidden="1" x14ac:dyDescent="0.15">
      <c r="A331" s="65" t="s">
        <v>99</v>
      </c>
      <c r="B331" s="10">
        <v>1419.69</v>
      </c>
      <c r="C331" s="10">
        <v>0</v>
      </c>
      <c r="D331" s="10">
        <v>385</v>
      </c>
      <c r="E331" s="10">
        <v>0</v>
      </c>
      <c r="F331" s="10">
        <v>0</v>
      </c>
      <c r="G331" s="10">
        <v>2116</v>
      </c>
      <c r="H331" s="10">
        <v>0</v>
      </c>
      <c r="I331" s="10">
        <v>8.17</v>
      </c>
      <c r="J331" s="10">
        <v>0</v>
      </c>
      <c r="K331" s="10">
        <v>0</v>
      </c>
      <c r="L331" s="10">
        <f t="shared" si="28"/>
        <v>3928.86</v>
      </c>
    </row>
    <row r="332" spans="1:12" ht="13" hidden="1" x14ac:dyDescent="0.15">
      <c r="A332" s="65" t="s">
        <v>132</v>
      </c>
      <c r="B332" s="10">
        <v>9580.39</v>
      </c>
      <c r="C332" s="10">
        <v>1360.93</v>
      </c>
      <c r="D332" s="10">
        <v>5055.82</v>
      </c>
      <c r="E332" s="10">
        <v>4416.34</v>
      </c>
      <c r="F332" s="10">
        <v>4581.68</v>
      </c>
      <c r="G332" s="10">
        <v>10102.94</v>
      </c>
      <c r="H332" s="10">
        <v>7874.23</v>
      </c>
      <c r="I332" s="10">
        <v>7474.84</v>
      </c>
      <c r="J332" s="10">
        <v>7279.86</v>
      </c>
      <c r="K332" s="10">
        <v>4916.68</v>
      </c>
      <c r="L332" s="10">
        <f t="shared" si="28"/>
        <v>62643.71</v>
      </c>
    </row>
    <row r="333" spans="1:12" ht="13" hidden="1" x14ac:dyDescent="0.15">
      <c r="A333" s="65" t="s">
        <v>98</v>
      </c>
      <c r="B333" s="10">
        <v>1894</v>
      </c>
      <c r="C333" s="10">
        <v>930</v>
      </c>
      <c r="D333" s="10">
        <v>733.81</v>
      </c>
      <c r="E333" s="10">
        <v>11086.61</v>
      </c>
      <c r="F333" s="10">
        <v>1336.55</v>
      </c>
      <c r="G333" s="10">
        <v>1095</v>
      </c>
      <c r="H333" s="10">
        <v>1658.76</v>
      </c>
      <c r="I333" s="10">
        <v>0</v>
      </c>
      <c r="J333" s="10">
        <v>1200</v>
      </c>
      <c r="K333" s="10">
        <v>1849.21</v>
      </c>
      <c r="L333" s="10">
        <f t="shared" si="28"/>
        <v>21783.94</v>
      </c>
    </row>
    <row r="334" spans="1:12" ht="13" hidden="1" x14ac:dyDescent="0.15">
      <c r="A334" s="65" t="s">
        <v>97</v>
      </c>
      <c r="B334" s="10">
        <v>259</v>
      </c>
      <c r="C334" s="10">
        <v>5585</v>
      </c>
      <c r="D334" s="10">
        <v>2493.0700000000002</v>
      </c>
      <c r="E334" s="10">
        <v>220.1</v>
      </c>
      <c r="F334" s="10">
        <v>1033.8499999999999</v>
      </c>
      <c r="G334" s="10">
        <v>3821.42</v>
      </c>
      <c r="H334" s="10">
        <v>5229.08</v>
      </c>
      <c r="I334" s="10">
        <v>2585.21</v>
      </c>
      <c r="J334" s="10">
        <v>2392.69</v>
      </c>
      <c r="K334" s="10">
        <v>1189.17</v>
      </c>
      <c r="L334" s="10">
        <f t="shared" si="28"/>
        <v>24808.589999999997</v>
      </c>
    </row>
    <row r="335" spans="1:12" ht="13" hidden="1" x14ac:dyDescent="0.15">
      <c r="A335" s="65" t="s">
        <v>96</v>
      </c>
      <c r="B335" s="10">
        <v>0</v>
      </c>
      <c r="C335" s="10">
        <v>1001.52</v>
      </c>
      <c r="D335" s="10">
        <v>437.4</v>
      </c>
      <c r="E335" s="10">
        <v>182.33</v>
      </c>
      <c r="F335" s="10">
        <v>495.55</v>
      </c>
      <c r="G335" s="10">
        <v>579.57000000000005</v>
      </c>
      <c r="H335" s="10">
        <v>255.14</v>
      </c>
      <c r="I335" s="10">
        <v>475.9</v>
      </c>
      <c r="J335" s="10">
        <v>1953.88</v>
      </c>
      <c r="K335" s="10">
        <v>275.08</v>
      </c>
      <c r="L335" s="10">
        <f t="shared" si="28"/>
        <v>5656.3700000000008</v>
      </c>
    </row>
    <row r="336" spans="1:12" ht="13" hidden="1" x14ac:dyDescent="0.15">
      <c r="A336" s="65" t="s">
        <v>95</v>
      </c>
      <c r="B336" s="10">
        <v>0</v>
      </c>
      <c r="C336" s="10">
        <v>0</v>
      </c>
      <c r="D336" s="10">
        <v>0</v>
      </c>
      <c r="E336" s="10">
        <v>0</v>
      </c>
      <c r="F336" s="10">
        <v>0</v>
      </c>
      <c r="G336" s="10">
        <v>0</v>
      </c>
      <c r="H336" s="10">
        <v>38.76</v>
      </c>
      <c r="I336" s="10">
        <v>199.02</v>
      </c>
      <c r="J336" s="10">
        <v>306.82</v>
      </c>
      <c r="K336" s="10">
        <v>400.2</v>
      </c>
      <c r="L336" s="10">
        <f t="shared" si="28"/>
        <v>944.8</v>
      </c>
    </row>
    <row r="337" spans="1:12" ht="13" hidden="1" x14ac:dyDescent="0.15">
      <c r="A337" s="65" t="s">
        <v>94</v>
      </c>
      <c r="B337" s="10">
        <v>0</v>
      </c>
      <c r="C337" s="10">
        <v>72.75</v>
      </c>
      <c r="D337" s="10">
        <v>122.65</v>
      </c>
      <c r="E337" s="10">
        <v>1115.06</v>
      </c>
      <c r="F337" s="10">
        <v>2890.36</v>
      </c>
      <c r="G337" s="10">
        <v>-2333.48</v>
      </c>
      <c r="H337" s="10">
        <v>3537.76</v>
      </c>
      <c r="I337" s="10">
        <v>1401.21</v>
      </c>
      <c r="J337" s="10">
        <v>0</v>
      </c>
      <c r="K337" s="10">
        <v>0</v>
      </c>
      <c r="L337" s="10">
        <f t="shared" si="28"/>
        <v>6806.31</v>
      </c>
    </row>
    <row r="338" spans="1:12" ht="13" hidden="1" x14ac:dyDescent="0.15">
      <c r="A338" s="65" t="s">
        <v>93</v>
      </c>
      <c r="B338" s="10">
        <v>30678.62</v>
      </c>
      <c r="C338" s="10">
        <v>13746.42</v>
      </c>
      <c r="D338" s="10">
        <v>36990.629999999997</v>
      </c>
      <c r="E338" s="10">
        <v>49522.98</v>
      </c>
      <c r="F338" s="10">
        <v>15700.74</v>
      </c>
      <c r="G338" s="10">
        <v>82929.149999999994</v>
      </c>
      <c r="H338" s="10">
        <v>24262.27</v>
      </c>
      <c r="I338" s="10">
        <v>78145.429999999993</v>
      </c>
      <c r="J338" s="10">
        <v>83613.960000000006</v>
      </c>
      <c r="K338" s="10">
        <v>-24229.86</v>
      </c>
      <c r="L338" s="10">
        <f t="shared" si="28"/>
        <v>391360.34</v>
      </c>
    </row>
    <row r="339" spans="1:12" ht="13" hidden="1" x14ac:dyDescent="0.15">
      <c r="A339" s="65" t="s">
        <v>91</v>
      </c>
      <c r="B339" s="10">
        <v>10334.93</v>
      </c>
      <c r="C339" s="10">
        <v>10867.87</v>
      </c>
      <c r="D339" s="10">
        <v>6776.6</v>
      </c>
      <c r="E339" s="10">
        <v>14546.14</v>
      </c>
      <c r="F339" s="10">
        <v>6560.07</v>
      </c>
      <c r="G339" s="10">
        <v>12216.44</v>
      </c>
      <c r="H339" s="10">
        <v>7771.36</v>
      </c>
      <c r="I339" s="10">
        <v>28299.93</v>
      </c>
      <c r="J339" s="10">
        <v>4656.28</v>
      </c>
      <c r="K339" s="10">
        <v>5686.95</v>
      </c>
      <c r="L339" s="10">
        <f t="shared" si="28"/>
        <v>107716.56999999999</v>
      </c>
    </row>
    <row r="340" spans="1:12" ht="13" hidden="1" x14ac:dyDescent="0.15">
      <c r="A340" s="65" t="s">
        <v>90</v>
      </c>
      <c r="B340" s="10">
        <v>43387.73</v>
      </c>
      <c r="C340" s="10">
        <v>30320.27</v>
      </c>
      <c r="D340" s="10">
        <v>41002.14</v>
      </c>
      <c r="E340" s="10">
        <v>58630.87</v>
      </c>
      <c r="F340" s="10">
        <v>54918.9</v>
      </c>
      <c r="G340" s="10">
        <v>43588.38</v>
      </c>
      <c r="H340" s="10">
        <v>63554.14</v>
      </c>
      <c r="I340" s="10">
        <v>101803.9</v>
      </c>
      <c r="J340" s="10">
        <v>59924.1</v>
      </c>
      <c r="K340" s="10">
        <v>43922.39</v>
      </c>
      <c r="L340" s="10">
        <f t="shared" si="28"/>
        <v>541052.81999999995</v>
      </c>
    </row>
    <row r="341" spans="1:12" ht="13" hidden="1" x14ac:dyDescent="0.15">
      <c r="A341" s="65" t="s">
        <v>89</v>
      </c>
      <c r="B341" s="10">
        <v>-5180.8900000000003</v>
      </c>
      <c r="C341" s="10">
        <v>3077.8</v>
      </c>
      <c r="D341" s="10">
        <v>-610.32000000000005</v>
      </c>
      <c r="E341" s="10">
        <v>2181.7600000000002</v>
      </c>
      <c r="F341" s="10">
        <v>6614.45</v>
      </c>
      <c r="G341" s="10">
        <v>-4957.2700000000004</v>
      </c>
      <c r="H341" s="10">
        <v>-5775.05</v>
      </c>
      <c r="I341" s="10">
        <v>-29486.92</v>
      </c>
      <c r="J341" s="10">
        <v>-6504.65</v>
      </c>
      <c r="K341" s="10">
        <v>-18187.8</v>
      </c>
      <c r="L341" s="10">
        <f t="shared" si="28"/>
        <v>-58828.89</v>
      </c>
    </row>
    <row r="342" spans="1:12" ht="13" hidden="1" x14ac:dyDescent="0.15">
      <c r="A342" s="65" t="s">
        <v>88</v>
      </c>
      <c r="B342" s="10">
        <v>14487.91</v>
      </c>
      <c r="C342" s="10">
        <v>13677.84</v>
      </c>
      <c r="D342" s="10">
        <v>14939.82</v>
      </c>
      <c r="E342" s="10">
        <v>15333.54</v>
      </c>
      <c r="F342" s="10">
        <v>12881.29</v>
      </c>
      <c r="G342" s="10">
        <v>8783.08</v>
      </c>
      <c r="H342" s="10">
        <v>8145.65</v>
      </c>
      <c r="I342" s="10">
        <v>7424.08</v>
      </c>
      <c r="J342" s="10">
        <v>7260.93</v>
      </c>
      <c r="K342" s="10">
        <v>4987.16</v>
      </c>
      <c r="L342" s="10">
        <f t="shared" si="28"/>
        <v>107921.29999999999</v>
      </c>
    </row>
    <row r="343" spans="1:12" ht="13" hidden="1" x14ac:dyDescent="0.15">
      <c r="A343" s="65" t="s">
        <v>87</v>
      </c>
      <c r="B343" s="10">
        <v>0</v>
      </c>
      <c r="C343" s="10">
        <v>0</v>
      </c>
      <c r="D343" s="10">
        <v>0</v>
      </c>
      <c r="E343" s="10">
        <v>0</v>
      </c>
      <c r="F343" s="10">
        <v>0</v>
      </c>
      <c r="G343" s="10">
        <v>5560.57</v>
      </c>
      <c r="H343" s="10">
        <v>5356.72</v>
      </c>
      <c r="I343" s="10">
        <v>4937.1099999999997</v>
      </c>
      <c r="J343" s="10">
        <v>2816.34</v>
      </c>
      <c r="K343" s="10">
        <v>850.36</v>
      </c>
      <c r="L343" s="10">
        <f t="shared" si="28"/>
        <v>19521.100000000002</v>
      </c>
    </row>
    <row r="344" spans="1:12" ht="13" hidden="1" x14ac:dyDescent="0.15">
      <c r="A344" s="65" t="s">
        <v>86</v>
      </c>
      <c r="B344" s="10">
        <v>27411.4</v>
      </c>
      <c r="C344" s="10">
        <v>30349.01</v>
      </c>
      <c r="D344" s="10">
        <v>31373.4</v>
      </c>
      <c r="E344" s="10">
        <v>34620.910000000003</v>
      </c>
      <c r="F344" s="10">
        <v>33144.39</v>
      </c>
      <c r="G344" s="10">
        <v>32773.629999999997</v>
      </c>
      <c r="H344" s="10">
        <v>32223.45</v>
      </c>
      <c r="I344" s="10">
        <v>29795.91</v>
      </c>
      <c r="J344" s="10">
        <v>28375.57</v>
      </c>
      <c r="K344" s="10">
        <v>20742.189999999999</v>
      </c>
      <c r="L344" s="10">
        <f t="shared" si="28"/>
        <v>300809.86</v>
      </c>
    </row>
    <row r="345" spans="1:12" ht="13" hidden="1" x14ac:dyDescent="0.15">
      <c r="A345" s="65" t="s">
        <v>85</v>
      </c>
      <c r="B345" s="10">
        <v>95168.66</v>
      </c>
      <c r="C345" s="10">
        <v>102146.76</v>
      </c>
      <c r="D345" s="10">
        <v>101234.54</v>
      </c>
      <c r="E345" s="10">
        <v>110912.01</v>
      </c>
      <c r="F345" s="10">
        <v>107643.09</v>
      </c>
      <c r="G345" s="10">
        <v>105884.21</v>
      </c>
      <c r="H345" s="10">
        <v>101243.89</v>
      </c>
      <c r="I345" s="10">
        <v>104840.49</v>
      </c>
      <c r="J345" s="10">
        <v>90040.12</v>
      </c>
      <c r="K345" s="10">
        <v>68713.67</v>
      </c>
      <c r="L345" s="10">
        <f t="shared" si="28"/>
        <v>987827.44</v>
      </c>
    </row>
    <row r="346" spans="1:12" ht="13" hidden="1" x14ac:dyDescent="0.15">
      <c r="A346" s="65" t="s">
        <v>172</v>
      </c>
      <c r="B346" s="10">
        <v>0</v>
      </c>
      <c r="C346" s="10">
        <v>0</v>
      </c>
      <c r="D346" s="10">
        <v>0</v>
      </c>
      <c r="E346" s="10">
        <v>0</v>
      </c>
      <c r="F346" s="10">
        <v>0</v>
      </c>
      <c r="G346" s="10">
        <v>0</v>
      </c>
      <c r="H346" s="10">
        <v>0</v>
      </c>
      <c r="I346" s="10">
        <v>0</v>
      </c>
      <c r="J346" s="10">
        <v>0</v>
      </c>
      <c r="K346" s="10">
        <v>-20985.69</v>
      </c>
      <c r="L346" s="10">
        <f t="shared" si="28"/>
        <v>-20985.69</v>
      </c>
    </row>
    <row r="347" spans="1:12" ht="13" hidden="1" x14ac:dyDescent="0.15">
      <c r="A347" s="65" t="s">
        <v>173</v>
      </c>
      <c r="B347" s="10">
        <v>0</v>
      </c>
      <c r="C347" s="10">
        <v>0</v>
      </c>
      <c r="D347" s="10">
        <v>0</v>
      </c>
      <c r="E347" s="10">
        <v>0</v>
      </c>
      <c r="F347" s="10">
        <v>0</v>
      </c>
      <c r="G347" s="10">
        <v>0</v>
      </c>
      <c r="H347" s="10">
        <v>0</v>
      </c>
      <c r="I347" s="10">
        <v>0</v>
      </c>
      <c r="J347" s="10">
        <v>-134347.67000000001</v>
      </c>
      <c r="K347" s="10">
        <v>-78946.16</v>
      </c>
      <c r="L347" s="10">
        <f t="shared" si="28"/>
        <v>-213293.83000000002</v>
      </c>
    </row>
    <row r="348" spans="1:12" ht="13" hidden="1" x14ac:dyDescent="0.15">
      <c r="A348" s="65" t="s">
        <v>84</v>
      </c>
      <c r="B348" s="10">
        <v>1482.33</v>
      </c>
      <c r="C348" s="10">
        <v>1982.6</v>
      </c>
      <c r="D348" s="10">
        <v>1811.75</v>
      </c>
      <c r="E348" s="10">
        <v>1719.55</v>
      </c>
      <c r="F348" s="10">
        <v>1651.94</v>
      </c>
      <c r="G348" s="10">
        <v>1833.82</v>
      </c>
      <c r="H348" s="10">
        <v>1790.02</v>
      </c>
      <c r="I348" s="10">
        <v>5617.97</v>
      </c>
      <c r="J348" s="10">
        <v>2098.75</v>
      </c>
      <c r="K348" s="10">
        <v>1872.69</v>
      </c>
      <c r="L348" s="10">
        <f t="shared" si="28"/>
        <v>21861.42</v>
      </c>
    </row>
    <row r="349" spans="1:12" ht="13" hidden="1" x14ac:dyDescent="0.15">
      <c r="A349" s="65" t="s">
        <v>83</v>
      </c>
      <c r="B349" s="10">
        <v>288598.86</v>
      </c>
      <c r="C349" s="10">
        <v>314860.90999999997</v>
      </c>
      <c r="D349" s="10">
        <v>253754.69</v>
      </c>
      <c r="E349" s="10">
        <v>193429.89</v>
      </c>
      <c r="F349" s="10">
        <v>402116.92</v>
      </c>
      <c r="G349" s="10">
        <v>316364.71999999997</v>
      </c>
      <c r="H349" s="10">
        <v>243049.2</v>
      </c>
      <c r="I349" s="10">
        <v>216286.43</v>
      </c>
      <c r="J349" s="10">
        <v>485858.17</v>
      </c>
      <c r="K349" s="10">
        <v>293618.03999999998</v>
      </c>
      <c r="L349" s="10">
        <f t="shared" si="28"/>
        <v>3007937.83</v>
      </c>
    </row>
    <row r="350" spans="1:12" ht="13" hidden="1" x14ac:dyDescent="0.15">
      <c r="A350" s="65" t="s">
        <v>82</v>
      </c>
      <c r="B350" s="10">
        <v>305210.93</v>
      </c>
      <c r="C350" s="10">
        <v>312724.96999999997</v>
      </c>
      <c r="D350" s="10">
        <v>295147.96000000002</v>
      </c>
      <c r="E350" s="10">
        <v>301015.7</v>
      </c>
      <c r="F350" s="10">
        <v>297403.49</v>
      </c>
      <c r="G350" s="10">
        <v>285554.73</v>
      </c>
      <c r="H350" s="10">
        <v>222981.71</v>
      </c>
      <c r="I350" s="10">
        <v>358513.89</v>
      </c>
      <c r="J350" s="10">
        <v>374851.64</v>
      </c>
      <c r="K350" s="10">
        <v>9370.5300000000007</v>
      </c>
      <c r="L350" s="10">
        <f t="shared" si="28"/>
        <v>2762775.55</v>
      </c>
    </row>
    <row r="351" spans="1:12" ht="13" hidden="1" x14ac:dyDescent="0.15">
      <c r="A351" s="65" t="s">
        <v>81</v>
      </c>
      <c r="B351" s="10">
        <v>0</v>
      </c>
      <c r="C351" s="10">
        <v>59850</v>
      </c>
      <c r="D351" s="10">
        <v>57974.83</v>
      </c>
      <c r="E351" s="10">
        <v>56154.71</v>
      </c>
      <c r="F351" s="10">
        <v>62858.91</v>
      </c>
      <c r="G351" s="10">
        <v>64164.75</v>
      </c>
      <c r="H351" s="10">
        <v>55468.36</v>
      </c>
      <c r="I351" s="10">
        <v>57432.58</v>
      </c>
      <c r="J351" s="10">
        <v>77990.16</v>
      </c>
      <c r="K351" s="10">
        <v>54618.6</v>
      </c>
      <c r="L351" s="10">
        <f t="shared" si="28"/>
        <v>546512.9</v>
      </c>
    </row>
    <row r="352" spans="1:12" ht="13" hidden="1" x14ac:dyDescent="0.15">
      <c r="A352" s="65" t="s">
        <v>80</v>
      </c>
      <c r="B352" s="10">
        <v>0</v>
      </c>
      <c r="C352" s="10">
        <v>0</v>
      </c>
      <c r="D352" s="10">
        <v>0</v>
      </c>
      <c r="E352" s="10">
        <v>0</v>
      </c>
      <c r="F352" s="10">
        <v>0</v>
      </c>
      <c r="G352" s="10">
        <v>0</v>
      </c>
      <c r="H352" s="10">
        <v>0</v>
      </c>
      <c r="I352" s="10">
        <v>0</v>
      </c>
      <c r="J352" s="10">
        <v>0</v>
      </c>
      <c r="K352" s="10">
        <v>24488.75</v>
      </c>
      <c r="L352" s="10">
        <f t="shared" si="28"/>
        <v>24488.75</v>
      </c>
    </row>
    <row r="353" spans="1:12" ht="13" hidden="1" x14ac:dyDescent="0.15">
      <c r="A353" s="65" t="s">
        <v>174</v>
      </c>
      <c r="B353" s="10">
        <v>0</v>
      </c>
      <c r="C353" s="10">
        <v>0</v>
      </c>
      <c r="D353" s="10">
        <v>0</v>
      </c>
      <c r="E353" s="10">
        <v>0</v>
      </c>
      <c r="F353" s="10">
        <v>0</v>
      </c>
      <c r="G353" s="10">
        <v>0</v>
      </c>
      <c r="H353" s="10">
        <v>0</v>
      </c>
      <c r="I353" s="10">
        <v>0</v>
      </c>
      <c r="J353" s="10">
        <v>334071.7</v>
      </c>
      <c r="K353" s="10">
        <v>85546.03</v>
      </c>
      <c r="L353" s="10">
        <f t="shared" si="28"/>
        <v>419617.73</v>
      </c>
    </row>
    <row r="354" spans="1:12" ht="13" hidden="1" x14ac:dyDescent="0.15">
      <c r="A354" s="65" t="s">
        <v>175</v>
      </c>
      <c r="B354" s="10">
        <v>0</v>
      </c>
      <c r="C354" s="10">
        <v>0</v>
      </c>
      <c r="D354" s="10">
        <v>0</v>
      </c>
      <c r="E354" s="10">
        <v>0</v>
      </c>
      <c r="F354" s="10">
        <v>0</v>
      </c>
      <c r="G354" s="10">
        <v>0</v>
      </c>
      <c r="H354" s="10">
        <v>0</v>
      </c>
      <c r="I354" s="10">
        <v>1059113.3</v>
      </c>
      <c r="J354" s="10">
        <v>1270935</v>
      </c>
      <c r="K354" s="10">
        <v>704433</v>
      </c>
      <c r="L354" s="10">
        <f t="shared" si="28"/>
        <v>3034481.3</v>
      </c>
    </row>
    <row r="355" spans="1:12" ht="13" hidden="1" x14ac:dyDescent="0.15">
      <c r="A355" s="65" t="s">
        <v>176</v>
      </c>
      <c r="B355" s="10">
        <v>0</v>
      </c>
      <c r="C355" s="10">
        <v>0</v>
      </c>
      <c r="D355" s="10">
        <v>0</v>
      </c>
      <c r="E355" s="10">
        <v>14323.75</v>
      </c>
      <c r="F355" s="10">
        <v>42971.25</v>
      </c>
      <c r="G355" s="10">
        <v>42971.25</v>
      </c>
      <c r="H355" s="10">
        <v>39711.379999999997</v>
      </c>
      <c r="I355" s="10">
        <v>41217.660000000003</v>
      </c>
      <c r="J355" s="10">
        <v>42971.25</v>
      </c>
      <c r="K355" s="10">
        <v>28647.5</v>
      </c>
      <c r="L355" s="10">
        <f t="shared" si="28"/>
        <v>252814.04</v>
      </c>
    </row>
    <row r="356" spans="1:12" ht="13" hidden="1" x14ac:dyDescent="0.15">
      <c r="A356" s="65" t="s">
        <v>177</v>
      </c>
      <c r="B356" s="10">
        <v>0</v>
      </c>
      <c r="C356" s="10">
        <v>0</v>
      </c>
      <c r="D356" s="10">
        <v>0</v>
      </c>
      <c r="E356" s="10">
        <v>0</v>
      </c>
      <c r="F356" s="10">
        <v>0</v>
      </c>
      <c r="G356" s="10">
        <v>0</v>
      </c>
      <c r="H356" s="10">
        <v>0</v>
      </c>
      <c r="I356" s="10">
        <v>0</v>
      </c>
      <c r="J356" s="10">
        <v>-1454000</v>
      </c>
      <c r="K356" s="10">
        <v>0</v>
      </c>
      <c r="L356" s="10">
        <f t="shared" si="28"/>
        <v>-1454000</v>
      </c>
    </row>
    <row r="357" spans="1:12" ht="13" hidden="1" x14ac:dyDescent="0.15">
      <c r="A357" s="65" t="s">
        <v>79</v>
      </c>
      <c r="B357" s="10">
        <v>417004.64</v>
      </c>
      <c r="C357" s="10">
        <v>740611.66</v>
      </c>
      <c r="D357" s="10">
        <v>840399.44</v>
      </c>
      <c r="E357" s="10">
        <v>1077438.9099999999</v>
      </c>
      <c r="F357" s="10">
        <v>1197339.9099999999</v>
      </c>
      <c r="G357" s="10">
        <v>1313637.1299999999</v>
      </c>
      <c r="H357" s="10">
        <v>1332533.99</v>
      </c>
      <c r="I357" s="10">
        <v>1610547.18</v>
      </c>
      <c r="J357" s="10">
        <v>1691954.46</v>
      </c>
      <c r="K357" s="10">
        <v>1414890.01</v>
      </c>
      <c r="L357" s="10">
        <f t="shared" si="28"/>
        <v>11636357.33</v>
      </c>
    </row>
    <row r="358" spans="1:12" ht="13" hidden="1" x14ac:dyDescent="0.15">
      <c r="A358" s="65" t="s">
        <v>78</v>
      </c>
      <c r="B358" s="10">
        <v>804398.37</v>
      </c>
      <c r="C358" s="10">
        <v>763663.46</v>
      </c>
      <c r="D358" s="10">
        <v>662422.97</v>
      </c>
      <c r="E358" s="10">
        <v>638590.68999999994</v>
      </c>
      <c r="F358" s="10">
        <v>643999.93000000005</v>
      </c>
      <c r="G358" s="10">
        <v>661808.35</v>
      </c>
      <c r="H358" s="10">
        <v>653099.97</v>
      </c>
      <c r="I358" s="10">
        <v>622141.14</v>
      </c>
      <c r="J358" s="10">
        <v>648103.35</v>
      </c>
      <c r="K358" s="10">
        <v>431230.27</v>
      </c>
      <c r="L358" s="10">
        <f t="shared" si="28"/>
        <v>6529458.5</v>
      </c>
    </row>
    <row r="359" spans="1:12" ht="13" hidden="1" x14ac:dyDescent="0.15">
      <c r="A359" s="65" t="s">
        <v>77</v>
      </c>
      <c r="B359" s="10">
        <v>191375.17</v>
      </c>
      <c r="C359" s="10">
        <v>119102.28</v>
      </c>
      <c r="D359" s="10">
        <v>106223</v>
      </c>
      <c r="E359" s="10">
        <v>141059.9</v>
      </c>
      <c r="F359" s="10">
        <v>178194.58</v>
      </c>
      <c r="G359" s="10">
        <v>195193.89</v>
      </c>
      <c r="H359" s="10">
        <v>241282.35</v>
      </c>
      <c r="I359" s="10">
        <v>227284.47</v>
      </c>
      <c r="J359" s="10">
        <v>136342.54</v>
      </c>
      <c r="K359" s="10">
        <v>51584.06</v>
      </c>
      <c r="L359" s="10">
        <f t="shared" si="28"/>
        <v>1587642.24</v>
      </c>
    </row>
    <row r="360" spans="1:12" ht="13" hidden="1" x14ac:dyDescent="0.15">
      <c r="A360" s="65" t="s">
        <v>76</v>
      </c>
      <c r="B360" s="10">
        <v>4807.7</v>
      </c>
      <c r="C360" s="10">
        <v>0</v>
      </c>
      <c r="D360" s="10">
        <v>6538.47</v>
      </c>
      <c r="E360" s="10">
        <v>0</v>
      </c>
      <c r="F360" s="10">
        <v>18923.11</v>
      </c>
      <c r="G360" s="10">
        <v>5769.24</v>
      </c>
      <c r="H360" s="10">
        <v>0</v>
      </c>
      <c r="I360" s="10">
        <v>0</v>
      </c>
      <c r="J360" s="10">
        <v>27565.4</v>
      </c>
      <c r="K360" s="10">
        <v>8346.16</v>
      </c>
      <c r="L360" s="10">
        <f t="shared" ref="L360:L365" si="29">SUM(B360:K360)</f>
        <v>71950.080000000002</v>
      </c>
    </row>
    <row r="361" spans="1:12" ht="13" hidden="1" x14ac:dyDescent="0.15">
      <c r="A361" s="65" t="s">
        <v>75</v>
      </c>
      <c r="B361" s="10">
        <v>0</v>
      </c>
      <c r="C361" s="10">
        <v>0</v>
      </c>
      <c r="D361" s="10">
        <v>221.59</v>
      </c>
      <c r="E361" s="10">
        <v>10522.15</v>
      </c>
      <c r="F361" s="10">
        <v>0</v>
      </c>
      <c r="G361" s="10">
        <v>0</v>
      </c>
      <c r="H361" s="10">
        <v>0</v>
      </c>
      <c r="I361" s="10">
        <v>0</v>
      </c>
      <c r="J361" s="10">
        <v>0</v>
      </c>
      <c r="K361" s="10">
        <v>0</v>
      </c>
      <c r="L361" s="10">
        <f t="shared" si="29"/>
        <v>10743.74</v>
      </c>
    </row>
    <row r="362" spans="1:12" ht="13" hidden="1" x14ac:dyDescent="0.15">
      <c r="A362" s="65" t="s">
        <v>74</v>
      </c>
      <c r="B362" s="10">
        <v>409555.86</v>
      </c>
      <c r="C362" s="10">
        <v>364795.46</v>
      </c>
      <c r="D362" s="10">
        <v>442040.34</v>
      </c>
      <c r="E362" s="10">
        <v>483466.09</v>
      </c>
      <c r="F362" s="10">
        <v>498322.4</v>
      </c>
      <c r="G362" s="10">
        <v>503562.08</v>
      </c>
      <c r="H362" s="10">
        <v>404804.63</v>
      </c>
      <c r="I362" s="10">
        <v>445324.63</v>
      </c>
      <c r="J362" s="10">
        <v>658943.62</v>
      </c>
      <c r="K362" s="10">
        <v>-1406.19</v>
      </c>
      <c r="L362" s="10">
        <f t="shared" si="29"/>
        <v>4209408.92</v>
      </c>
    </row>
    <row r="363" spans="1:12" ht="13" hidden="1" x14ac:dyDescent="0.15">
      <c r="A363" s="65" t="s">
        <v>73</v>
      </c>
      <c r="B363" s="10">
        <v>57311.79</v>
      </c>
      <c r="C363" s="10">
        <v>59159.49</v>
      </c>
      <c r="D363" s="10">
        <v>88395.8</v>
      </c>
      <c r="E363" s="10">
        <v>19589.09</v>
      </c>
      <c r="F363" s="10">
        <v>82253.820000000007</v>
      </c>
      <c r="G363" s="10">
        <v>106593.26</v>
      </c>
      <c r="H363" s="10">
        <v>126249.56</v>
      </c>
      <c r="I363" s="10">
        <v>-8791</v>
      </c>
      <c r="J363" s="10">
        <v>83548.23</v>
      </c>
      <c r="K363" s="10">
        <v>-323778.61</v>
      </c>
      <c r="L363" s="10">
        <f t="shared" si="29"/>
        <v>290531.43000000005</v>
      </c>
    </row>
    <row r="364" spans="1:12" ht="13" hidden="1" x14ac:dyDescent="0.15">
      <c r="A364" s="65" t="s">
        <v>72</v>
      </c>
      <c r="B364" s="10">
        <v>0</v>
      </c>
      <c r="C364" s="10">
        <v>0</v>
      </c>
      <c r="D364" s="10">
        <v>0</v>
      </c>
      <c r="E364" s="10">
        <v>0</v>
      </c>
      <c r="F364" s="10">
        <v>0</v>
      </c>
      <c r="G364" s="10">
        <v>234.9</v>
      </c>
      <c r="H364" s="10">
        <v>-6.68</v>
      </c>
      <c r="I364" s="10">
        <v>-3.6</v>
      </c>
      <c r="J364" s="10">
        <v>0</v>
      </c>
      <c r="K364" s="10">
        <v>0</v>
      </c>
      <c r="L364" s="10">
        <f t="shared" si="29"/>
        <v>224.62</v>
      </c>
    </row>
    <row r="365" spans="1:12" ht="13" hidden="1" x14ac:dyDescent="0.15">
      <c r="A365" s="65" t="s">
        <v>71</v>
      </c>
      <c r="B365" s="10">
        <v>3086416.35</v>
      </c>
      <c r="C365" s="10">
        <v>3301266.02</v>
      </c>
      <c r="D365" s="10">
        <v>3294868.07</v>
      </c>
      <c r="E365" s="10">
        <v>3584664.78</v>
      </c>
      <c r="F365" s="10">
        <v>3771899.33</v>
      </c>
      <c r="G365" s="10">
        <v>3951304.27</v>
      </c>
      <c r="H365" s="10">
        <v>3895298.55</v>
      </c>
      <c r="I365" s="10">
        <v>4547893.57</v>
      </c>
      <c r="J365" s="10">
        <v>4923295.66</v>
      </c>
      <c r="K365" s="10">
        <v>3346488.06</v>
      </c>
      <c r="L365" s="10">
        <f t="shared" si="29"/>
        <v>37703394.659999996</v>
      </c>
    </row>
    <row r="366" spans="1:12" ht="13" hidden="1" x14ac:dyDescent="0.15">
      <c r="A366" s="66" t="s">
        <v>178</v>
      </c>
      <c r="B366" s="16">
        <f t="shared" ref="B366:L366" si="30">SUM(B296:B365)</f>
        <v>6598082.2799999993</v>
      </c>
      <c r="C366" s="16">
        <f t="shared" si="30"/>
        <v>7041571.4800000004</v>
      </c>
      <c r="D366" s="16">
        <f t="shared" si="30"/>
        <v>7175465.3199999994</v>
      </c>
      <c r="E366" s="16">
        <f t="shared" si="30"/>
        <v>7769310.1199999992</v>
      </c>
      <c r="F366" s="16">
        <f t="shared" si="30"/>
        <v>8746272.5899999999</v>
      </c>
      <c r="G366" s="16">
        <f t="shared" si="30"/>
        <v>9077563.2999999989</v>
      </c>
      <c r="H366" s="16">
        <f t="shared" si="30"/>
        <v>8803102.0299999975</v>
      </c>
      <c r="I366" s="16">
        <f t="shared" si="30"/>
        <v>11121137.780000001</v>
      </c>
      <c r="J366" s="16">
        <f t="shared" si="30"/>
        <v>11238066.060000002</v>
      </c>
      <c r="K366" s="16">
        <f t="shared" si="30"/>
        <v>7407507.6999999983</v>
      </c>
      <c r="L366" s="16">
        <f t="shared" si="30"/>
        <v>84978078.659999996</v>
      </c>
    </row>
    <row r="367" spans="1:12" ht="13" hidden="1" x14ac:dyDescent="0.15">
      <c r="A367" s="64" t="s">
        <v>179</v>
      </c>
      <c r="B367" s="7"/>
      <c r="C367" s="7"/>
      <c r="D367" s="7"/>
      <c r="E367" s="7"/>
      <c r="F367" s="7"/>
      <c r="G367" s="7"/>
      <c r="H367" s="7"/>
      <c r="I367" s="7"/>
      <c r="J367" s="7"/>
      <c r="K367" s="7"/>
      <c r="L367" s="7"/>
    </row>
    <row r="368" spans="1:12" ht="13" hidden="1" x14ac:dyDescent="0.15">
      <c r="A368" s="65" t="s">
        <v>129</v>
      </c>
      <c r="B368" s="10">
        <v>0</v>
      </c>
      <c r="C368" s="10">
        <v>0</v>
      </c>
      <c r="D368" s="10">
        <v>83564.800000000003</v>
      </c>
      <c r="E368" s="10">
        <v>265586.19</v>
      </c>
      <c r="F368" s="10">
        <v>239179.38</v>
      </c>
      <c r="G368" s="10">
        <v>309532.53999999998</v>
      </c>
      <c r="H368" s="10">
        <v>311478.78999999998</v>
      </c>
      <c r="I368" s="10">
        <v>356600.56</v>
      </c>
      <c r="J368" s="10">
        <v>362650.78</v>
      </c>
      <c r="K368" s="10">
        <v>253711.8</v>
      </c>
      <c r="L368" s="10">
        <f t="shared" ref="L368:L415" si="31">SUM(B368:K368)</f>
        <v>2182304.84</v>
      </c>
    </row>
    <row r="369" spans="1:12" ht="13" hidden="1" x14ac:dyDescent="0.15">
      <c r="A369" s="65" t="s">
        <v>128</v>
      </c>
      <c r="B369" s="10">
        <v>12640.53</v>
      </c>
      <c r="C369" s="10">
        <v>0</v>
      </c>
      <c r="D369" s="10">
        <v>0</v>
      </c>
      <c r="E369" s="10">
        <v>0</v>
      </c>
      <c r="F369" s="10">
        <v>0</v>
      </c>
      <c r="G369" s="10">
        <v>0</v>
      </c>
      <c r="H369" s="10">
        <v>0</v>
      </c>
      <c r="I369" s="10">
        <v>0</v>
      </c>
      <c r="J369" s="10">
        <v>0</v>
      </c>
      <c r="K369" s="10">
        <v>0</v>
      </c>
      <c r="L369" s="10">
        <f t="shared" si="31"/>
        <v>12640.53</v>
      </c>
    </row>
    <row r="370" spans="1:12" ht="13" hidden="1" x14ac:dyDescent="0.15">
      <c r="A370" s="65" t="s">
        <v>127</v>
      </c>
      <c r="B370" s="10">
        <v>81985.210000000006</v>
      </c>
      <c r="C370" s="10">
        <v>93420.17</v>
      </c>
      <c r="D370" s="10">
        <v>124362.67</v>
      </c>
      <c r="E370" s="10">
        <v>222180.03</v>
      </c>
      <c r="F370" s="10">
        <v>185659.81</v>
      </c>
      <c r="G370" s="10">
        <v>157723.10999999999</v>
      </c>
      <c r="H370" s="10">
        <v>158372.37</v>
      </c>
      <c r="I370" s="10">
        <v>227056.28</v>
      </c>
      <c r="J370" s="10">
        <v>251612.65</v>
      </c>
      <c r="K370" s="10">
        <v>167538.26999999999</v>
      </c>
      <c r="L370" s="10">
        <f t="shared" si="31"/>
        <v>1669910.5699999998</v>
      </c>
    </row>
    <row r="371" spans="1:12" ht="13" hidden="1" x14ac:dyDescent="0.15">
      <c r="A371" s="65" t="s">
        <v>126</v>
      </c>
      <c r="B371" s="10">
        <v>258268.42</v>
      </c>
      <c r="C371" s="10">
        <v>278588.11</v>
      </c>
      <c r="D371" s="10">
        <v>226048.02</v>
      </c>
      <c r="E371" s="10">
        <v>103254.1</v>
      </c>
      <c r="F371" s="10">
        <v>78479.48</v>
      </c>
      <c r="G371" s="10">
        <v>43589.66</v>
      </c>
      <c r="H371" s="10">
        <v>54089.97</v>
      </c>
      <c r="I371" s="10">
        <v>43160.68</v>
      </c>
      <c r="J371" s="10">
        <v>58121.96</v>
      </c>
      <c r="K371" s="10">
        <v>31134.63</v>
      </c>
      <c r="L371" s="10">
        <f t="shared" si="31"/>
        <v>1174735.0299999998</v>
      </c>
    </row>
    <row r="372" spans="1:12" ht="13" hidden="1" x14ac:dyDescent="0.15">
      <c r="A372" s="65" t="s">
        <v>125</v>
      </c>
      <c r="B372" s="10">
        <v>0</v>
      </c>
      <c r="C372" s="10">
        <v>0</v>
      </c>
      <c r="D372" s="10">
        <v>0</v>
      </c>
      <c r="E372" s="10">
        <v>896.95</v>
      </c>
      <c r="F372" s="10">
        <v>1453.29</v>
      </c>
      <c r="G372" s="10">
        <v>1395.51</v>
      </c>
      <c r="H372" s="10">
        <v>2166.87</v>
      </c>
      <c r="I372" s="10">
        <v>1940.49</v>
      </c>
      <c r="J372" s="10">
        <v>6580.75</v>
      </c>
      <c r="K372" s="10">
        <v>63855.93</v>
      </c>
      <c r="L372" s="10">
        <f t="shared" si="31"/>
        <v>78289.790000000008</v>
      </c>
    </row>
    <row r="373" spans="1:12" ht="13" hidden="1" x14ac:dyDescent="0.15">
      <c r="A373" s="65" t="s">
        <v>123</v>
      </c>
      <c r="B373" s="10">
        <v>0</v>
      </c>
      <c r="C373" s="10">
        <v>1853.33</v>
      </c>
      <c r="D373" s="10">
        <v>2556.5300000000002</v>
      </c>
      <c r="E373" s="10">
        <v>2996.36</v>
      </c>
      <c r="F373" s="10">
        <v>3786.76</v>
      </c>
      <c r="G373" s="10">
        <v>3969.33</v>
      </c>
      <c r="H373" s="10">
        <v>4276.04</v>
      </c>
      <c r="I373" s="10">
        <v>4737.12</v>
      </c>
      <c r="J373" s="10">
        <v>3981.57</v>
      </c>
      <c r="K373" s="10">
        <v>3886.44</v>
      </c>
      <c r="L373" s="10">
        <f t="shared" si="31"/>
        <v>32043.48</v>
      </c>
    </row>
    <row r="374" spans="1:12" ht="13" hidden="1" x14ac:dyDescent="0.15">
      <c r="A374" s="65" t="s">
        <v>122</v>
      </c>
      <c r="B374" s="10">
        <v>0</v>
      </c>
      <c r="C374" s="10">
        <v>-28.75</v>
      </c>
      <c r="D374" s="10">
        <v>0</v>
      </c>
      <c r="E374" s="10">
        <v>0</v>
      </c>
      <c r="F374" s="10">
        <v>0</v>
      </c>
      <c r="G374" s="10">
        <v>0</v>
      </c>
      <c r="H374" s="10">
        <v>0</v>
      </c>
      <c r="I374" s="10">
        <v>0</v>
      </c>
      <c r="J374" s="10">
        <v>0</v>
      </c>
      <c r="K374" s="10">
        <v>0</v>
      </c>
      <c r="L374" s="10">
        <f t="shared" si="31"/>
        <v>-28.75</v>
      </c>
    </row>
    <row r="375" spans="1:12" ht="13" hidden="1" x14ac:dyDescent="0.15">
      <c r="A375" s="65" t="s">
        <v>121</v>
      </c>
      <c r="B375" s="10">
        <v>0</v>
      </c>
      <c r="C375" s="10">
        <v>-154.47999999999999</v>
      </c>
      <c r="D375" s="10">
        <v>0</v>
      </c>
      <c r="E375" s="10">
        <v>0</v>
      </c>
      <c r="F375" s="10">
        <v>0</v>
      </c>
      <c r="G375" s="10">
        <v>0</v>
      </c>
      <c r="H375" s="10">
        <v>0</v>
      </c>
      <c r="I375" s="10">
        <v>0</v>
      </c>
      <c r="J375" s="10">
        <v>0</v>
      </c>
      <c r="K375" s="10">
        <v>0</v>
      </c>
      <c r="L375" s="10">
        <f t="shared" si="31"/>
        <v>-154.47999999999999</v>
      </c>
    </row>
    <row r="376" spans="1:12" ht="13" hidden="1" x14ac:dyDescent="0.15">
      <c r="A376" s="65" t="s">
        <v>120</v>
      </c>
      <c r="B376" s="10">
        <v>0</v>
      </c>
      <c r="C376" s="10">
        <v>0</v>
      </c>
      <c r="D376" s="10">
        <v>0</v>
      </c>
      <c r="E376" s="10">
        <v>465</v>
      </c>
      <c r="F376" s="10">
        <v>344.87</v>
      </c>
      <c r="G376" s="10">
        <v>378.72</v>
      </c>
      <c r="H376" s="10">
        <v>470.56</v>
      </c>
      <c r="I376" s="10">
        <v>394.23</v>
      </c>
      <c r="J376" s="10">
        <v>428.55</v>
      </c>
      <c r="K376" s="10">
        <v>233.29</v>
      </c>
      <c r="L376" s="10">
        <f t="shared" si="31"/>
        <v>2715.2200000000003</v>
      </c>
    </row>
    <row r="377" spans="1:12" ht="13" hidden="1" x14ac:dyDescent="0.15">
      <c r="A377" s="65" t="s">
        <v>119</v>
      </c>
      <c r="B377" s="10">
        <v>388.34</v>
      </c>
      <c r="C377" s="10">
        <v>418.18</v>
      </c>
      <c r="D377" s="10">
        <v>445.48</v>
      </c>
      <c r="E377" s="10">
        <v>271.88</v>
      </c>
      <c r="F377" s="10">
        <v>0</v>
      </c>
      <c r="G377" s="10">
        <v>0</v>
      </c>
      <c r="H377" s="10">
        <v>0</v>
      </c>
      <c r="I377" s="10">
        <v>0</v>
      </c>
      <c r="J377" s="10">
        <v>0</v>
      </c>
      <c r="K377" s="10">
        <v>0</v>
      </c>
      <c r="L377" s="10">
        <f t="shared" si="31"/>
        <v>1523.88</v>
      </c>
    </row>
    <row r="378" spans="1:12" ht="13" hidden="1" x14ac:dyDescent="0.15">
      <c r="A378" s="65" t="s">
        <v>117</v>
      </c>
      <c r="B378" s="10">
        <v>159.71</v>
      </c>
      <c r="C378" s="10">
        <v>690</v>
      </c>
      <c r="D378" s="10">
        <v>80</v>
      </c>
      <c r="E378" s="10">
        <v>190</v>
      </c>
      <c r="F378" s="10">
        <v>0</v>
      </c>
      <c r="G378" s="10">
        <v>0</v>
      </c>
      <c r="H378" s="10">
        <v>0</v>
      </c>
      <c r="I378" s="10">
        <v>0</v>
      </c>
      <c r="J378" s="10">
        <v>0</v>
      </c>
      <c r="K378" s="10">
        <v>0</v>
      </c>
      <c r="L378" s="10">
        <f t="shared" si="31"/>
        <v>1119.71</v>
      </c>
    </row>
    <row r="379" spans="1:12" ht="13" hidden="1" x14ac:dyDescent="0.15">
      <c r="A379" s="65" t="s">
        <v>114</v>
      </c>
      <c r="B379" s="10">
        <v>3662.7</v>
      </c>
      <c r="C379" s="10">
        <v>3662.7</v>
      </c>
      <c r="D379" s="10">
        <v>3662.7</v>
      </c>
      <c r="E379" s="10">
        <v>2441.77</v>
      </c>
      <c r="F379" s="10">
        <v>0</v>
      </c>
      <c r="G379" s="10">
        <v>0</v>
      </c>
      <c r="H379" s="10">
        <v>0</v>
      </c>
      <c r="I379" s="10">
        <v>0</v>
      </c>
      <c r="J379" s="10">
        <v>0</v>
      </c>
      <c r="K379" s="10">
        <v>0</v>
      </c>
      <c r="L379" s="10">
        <f t="shared" si="31"/>
        <v>13429.869999999999</v>
      </c>
    </row>
    <row r="380" spans="1:12" ht="13" hidden="1" x14ac:dyDescent="0.15">
      <c r="A380" s="65" t="s">
        <v>136</v>
      </c>
      <c r="B380" s="10">
        <v>150</v>
      </c>
      <c r="C380" s="10">
        <v>0</v>
      </c>
      <c r="D380" s="10">
        <v>0</v>
      </c>
      <c r="E380" s="10">
        <v>0</v>
      </c>
      <c r="F380" s="10">
        <v>0</v>
      </c>
      <c r="G380" s="10">
        <v>0</v>
      </c>
      <c r="H380" s="10">
        <v>0</v>
      </c>
      <c r="I380" s="10">
        <v>0</v>
      </c>
      <c r="J380" s="10">
        <v>0</v>
      </c>
      <c r="K380" s="10">
        <v>0</v>
      </c>
      <c r="L380" s="10">
        <f t="shared" si="31"/>
        <v>150</v>
      </c>
    </row>
    <row r="381" spans="1:12" ht="13" hidden="1" x14ac:dyDescent="0.15">
      <c r="A381" s="65" t="s">
        <v>112</v>
      </c>
      <c r="B381" s="10">
        <v>10050.120000000001</v>
      </c>
      <c r="C381" s="10">
        <v>9525.26</v>
      </c>
      <c r="D381" s="10">
        <v>9024.66</v>
      </c>
      <c r="E381" s="10">
        <v>8468.7199999999993</v>
      </c>
      <c r="F381" s="10">
        <v>7973.61</v>
      </c>
      <c r="G381" s="10">
        <v>7081.18</v>
      </c>
      <c r="H381" s="10">
        <v>6416.41</v>
      </c>
      <c r="I381" s="10">
        <v>6082.67</v>
      </c>
      <c r="J381" s="10">
        <v>3311.12</v>
      </c>
      <c r="K381" s="10">
        <v>1752.27</v>
      </c>
      <c r="L381" s="10">
        <f t="shared" si="31"/>
        <v>69686.02</v>
      </c>
    </row>
    <row r="382" spans="1:12" ht="13" hidden="1" x14ac:dyDescent="0.15">
      <c r="A382" s="65" t="s">
        <v>110</v>
      </c>
      <c r="B382" s="10">
        <v>240.2</v>
      </c>
      <c r="C382" s="10">
        <v>0</v>
      </c>
      <c r="D382" s="10">
        <v>0</v>
      </c>
      <c r="E382" s="10">
        <v>0</v>
      </c>
      <c r="F382" s="10">
        <v>0</v>
      </c>
      <c r="G382" s="10">
        <v>0</v>
      </c>
      <c r="H382" s="10">
        <v>0</v>
      </c>
      <c r="I382" s="10">
        <v>0</v>
      </c>
      <c r="J382" s="10">
        <v>0</v>
      </c>
      <c r="K382" s="10">
        <v>0</v>
      </c>
      <c r="L382" s="10">
        <f t="shared" si="31"/>
        <v>240.2</v>
      </c>
    </row>
    <row r="383" spans="1:12" ht="13" hidden="1" x14ac:dyDescent="0.15">
      <c r="A383" s="65" t="s">
        <v>109</v>
      </c>
      <c r="B383" s="10">
        <v>-0.2</v>
      </c>
      <c r="C383" s="10">
        <v>0</v>
      </c>
      <c r="D383" s="10">
        <v>80.31</v>
      </c>
      <c r="E383" s="10">
        <v>0</v>
      </c>
      <c r="F383" s="10">
        <v>0</v>
      </c>
      <c r="G383" s="10">
        <v>0</v>
      </c>
      <c r="H383" s="10">
        <v>0</v>
      </c>
      <c r="I383" s="10">
        <v>0</v>
      </c>
      <c r="J383" s="10">
        <v>173.8</v>
      </c>
      <c r="K383" s="10">
        <v>-173.8</v>
      </c>
      <c r="L383" s="10">
        <f t="shared" si="31"/>
        <v>80.110000000000014</v>
      </c>
    </row>
    <row r="384" spans="1:12" ht="13" hidden="1" x14ac:dyDescent="0.15">
      <c r="A384" s="65" t="s">
        <v>107</v>
      </c>
      <c r="B384" s="10">
        <v>40.79</v>
      </c>
      <c r="C384" s="10">
        <v>53.46</v>
      </c>
      <c r="D384" s="10">
        <v>0</v>
      </c>
      <c r="E384" s="10">
        <v>0</v>
      </c>
      <c r="F384" s="10">
        <v>2.36</v>
      </c>
      <c r="G384" s="10">
        <v>110.88</v>
      </c>
      <c r="H384" s="10">
        <v>0</v>
      </c>
      <c r="I384" s="10">
        <v>0</v>
      </c>
      <c r="J384" s="10">
        <v>0</v>
      </c>
      <c r="K384" s="10">
        <v>84.59</v>
      </c>
      <c r="L384" s="10">
        <f t="shared" si="31"/>
        <v>292.08000000000004</v>
      </c>
    </row>
    <row r="385" spans="1:12" ht="13" hidden="1" x14ac:dyDescent="0.15">
      <c r="A385" s="65" t="s">
        <v>105</v>
      </c>
      <c r="B385" s="10">
        <v>4251</v>
      </c>
      <c r="C385" s="10">
        <v>2785.08</v>
      </c>
      <c r="D385" s="10">
        <v>2785.08</v>
      </c>
      <c r="E385" s="10">
        <v>2785.08</v>
      </c>
      <c r="F385" s="10">
        <v>1526.58</v>
      </c>
      <c r="G385" s="10">
        <v>1875</v>
      </c>
      <c r="H385" s="10">
        <v>1875</v>
      </c>
      <c r="I385" s="10">
        <v>1875</v>
      </c>
      <c r="J385" s="10">
        <v>1125</v>
      </c>
      <c r="K385" s="10">
        <v>-1125</v>
      </c>
      <c r="L385" s="10">
        <f t="shared" si="31"/>
        <v>19757.82</v>
      </c>
    </row>
    <row r="386" spans="1:12" ht="13" hidden="1" x14ac:dyDescent="0.15">
      <c r="A386" s="65" t="s">
        <v>104</v>
      </c>
      <c r="B386" s="10">
        <v>0</v>
      </c>
      <c r="C386" s="10">
        <v>0</v>
      </c>
      <c r="D386" s="10">
        <v>0</v>
      </c>
      <c r="E386" s="10">
        <v>0</v>
      </c>
      <c r="F386" s="10">
        <v>0</v>
      </c>
      <c r="G386" s="10">
        <v>79.98</v>
      </c>
      <c r="H386" s="10">
        <v>-79.98</v>
      </c>
      <c r="I386" s="10">
        <v>0</v>
      </c>
      <c r="J386" s="10">
        <v>0</v>
      </c>
      <c r="K386" s="10">
        <v>0</v>
      </c>
      <c r="L386" s="10">
        <f t="shared" si="31"/>
        <v>0</v>
      </c>
    </row>
    <row r="387" spans="1:12" ht="13" hidden="1" x14ac:dyDescent="0.15">
      <c r="A387" s="65" t="s">
        <v>103</v>
      </c>
      <c r="B387" s="10">
        <v>0</v>
      </c>
      <c r="C387" s="10">
        <v>0</v>
      </c>
      <c r="D387" s="10">
        <v>0</v>
      </c>
      <c r="E387" s="10">
        <v>4033.58</v>
      </c>
      <c r="F387" s="10">
        <v>8563.6</v>
      </c>
      <c r="G387" s="10">
        <v>1978.6</v>
      </c>
      <c r="H387" s="10">
        <v>15117.18</v>
      </c>
      <c r="I387" s="10">
        <v>910.51</v>
      </c>
      <c r="J387" s="10">
        <v>1413.86</v>
      </c>
      <c r="K387" s="10">
        <v>10263.040000000001</v>
      </c>
      <c r="L387" s="10">
        <f t="shared" si="31"/>
        <v>42280.369999999995</v>
      </c>
    </row>
    <row r="388" spans="1:12" ht="13" hidden="1" x14ac:dyDescent="0.15">
      <c r="A388" s="65" t="s">
        <v>100</v>
      </c>
      <c r="B388" s="10">
        <v>0</v>
      </c>
      <c r="C388" s="10">
        <v>0</v>
      </c>
      <c r="D388" s="10">
        <v>0</v>
      </c>
      <c r="E388" s="10">
        <v>0</v>
      </c>
      <c r="F388" s="10">
        <v>62.93</v>
      </c>
      <c r="G388" s="10">
        <v>58.49</v>
      </c>
      <c r="H388" s="10">
        <v>63.36</v>
      </c>
      <c r="I388" s="10">
        <v>0</v>
      </c>
      <c r="J388" s="10">
        <v>0</v>
      </c>
      <c r="K388" s="10">
        <v>0</v>
      </c>
      <c r="L388" s="10">
        <f t="shared" si="31"/>
        <v>184.78</v>
      </c>
    </row>
    <row r="389" spans="1:12" ht="13" hidden="1" x14ac:dyDescent="0.15">
      <c r="A389" s="65" t="s">
        <v>132</v>
      </c>
      <c r="B389" s="10">
        <v>-4833.43</v>
      </c>
      <c r="C389" s="10">
        <v>455.64</v>
      </c>
      <c r="D389" s="10">
        <v>495.64</v>
      </c>
      <c r="E389" s="10">
        <v>575.64</v>
      </c>
      <c r="F389" s="10">
        <v>1145.58</v>
      </c>
      <c r="G389" s="10">
        <v>465.75</v>
      </c>
      <c r="H389" s="10">
        <v>486.03</v>
      </c>
      <c r="I389" s="10">
        <v>475.89</v>
      </c>
      <c r="J389" s="10">
        <v>882.59</v>
      </c>
      <c r="K389" s="10">
        <v>447.17</v>
      </c>
      <c r="L389" s="10">
        <f t="shared" si="31"/>
        <v>596.49999999999977</v>
      </c>
    </row>
    <row r="390" spans="1:12" ht="13" hidden="1" x14ac:dyDescent="0.15">
      <c r="A390" s="65" t="s">
        <v>97</v>
      </c>
      <c r="B390" s="10">
        <v>0</v>
      </c>
      <c r="C390" s="10">
        <v>104.54</v>
      </c>
      <c r="D390" s="10">
        <v>0</v>
      </c>
      <c r="E390" s="10">
        <v>923</v>
      </c>
      <c r="F390" s="10">
        <v>1388.12</v>
      </c>
      <c r="G390" s="10">
        <v>-755</v>
      </c>
      <c r="H390" s="10">
        <v>4484.8900000000003</v>
      </c>
      <c r="I390" s="10">
        <v>2500</v>
      </c>
      <c r="J390" s="10">
        <v>0</v>
      </c>
      <c r="K390" s="10">
        <v>0</v>
      </c>
      <c r="L390" s="10">
        <f t="shared" si="31"/>
        <v>8645.5499999999993</v>
      </c>
    </row>
    <row r="391" spans="1:12" ht="13" hidden="1" x14ac:dyDescent="0.15">
      <c r="A391" s="65" t="s">
        <v>96</v>
      </c>
      <c r="B391" s="10">
        <v>0</v>
      </c>
      <c r="C391" s="10">
        <v>0</v>
      </c>
      <c r="D391" s="10">
        <v>0</v>
      </c>
      <c r="E391" s="10">
        <v>0</v>
      </c>
      <c r="F391" s="10">
        <v>0</v>
      </c>
      <c r="G391" s="10">
        <v>0</v>
      </c>
      <c r="H391" s="10">
        <v>385.95</v>
      </c>
      <c r="I391" s="10">
        <v>315.88</v>
      </c>
      <c r="J391" s="10">
        <v>0</v>
      </c>
      <c r="K391" s="10">
        <v>0</v>
      </c>
      <c r="L391" s="10">
        <f t="shared" si="31"/>
        <v>701.82999999999993</v>
      </c>
    </row>
    <row r="392" spans="1:12" ht="13" hidden="1" x14ac:dyDescent="0.15">
      <c r="A392" s="65" t="s">
        <v>94</v>
      </c>
      <c r="B392" s="10">
        <v>0</v>
      </c>
      <c r="C392" s="10">
        <v>0</v>
      </c>
      <c r="D392" s="10">
        <v>0</v>
      </c>
      <c r="E392" s="10">
        <v>563.69000000000005</v>
      </c>
      <c r="F392" s="10">
        <v>1656.23</v>
      </c>
      <c r="G392" s="10">
        <v>-1656.23</v>
      </c>
      <c r="H392" s="10">
        <v>1791.81</v>
      </c>
      <c r="I392" s="10">
        <v>691.07</v>
      </c>
      <c r="J392" s="10">
        <v>0</v>
      </c>
      <c r="K392" s="10">
        <v>0</v>
      </c>
      <c r="L392" s="10">
        <f t="shared" si="31"/>
        <v>3046.57</v>
      </c>
    </row>
    <row r="393" spans="1:12" ht="13" hidden="1" x14ac:dyDescent="0.15">
      <c r="A393" s="65" t="s">
        <v>93</v>
      </c>
      <c r="B393" s="10">
        <v>1242.29</v>
      </c>
      <c r="C393" s="10">
        <v>0</v>
      </c>
      <c r="D393" s="10">
        <v>760.79</v>
      </c>
      <c r="E393" s="10">
        <v>1156.32</v>
      </c>
      <c r="F393" s="10">
        <v>140.80000000000001</v>
      </c>
      <c r="G393" s="10">
        <v>8783.7199999999993</v>
      </c>
      <c r="H393" s="10">
        <v>1599.04</v>
      </c>
      <c r="I393" s="10">
        <v>1183.0899999999999</v>
      </c>
      <c r="J393" s="10">
        <v>3780.68</v>
      </c>
      <c r="K393" s="10">
        <v>1189.3499999999999</v>
      </c>
      <c r="L393" s="10">
        <f t="shared" si="31"/>
        <v>19836.079999999998</v>
      </c>
    </row>
    <row r="394" spans="1:12" ht="13" hidden="1" x14ac:dyDescent="0.15">
      <c r="A394" s="65" t="s">
        <v>91</v>
      </c>
      <c r="B394" s="10">
        <v>1782.26</v>
      </c>
      <c r="C394" s="10">
        <v>2272.8000000000002</v>
      </c>
      <c r="D394" s="10">
        <v>1450.61</v>
      </c>
      <c r="E394" s="10">
        <v>1263.08</v>
      </c>
      <c r="F394" s="10">
        <v>12.56</v>
      </c>
      <c r="G394" s="10">
        <v>4359.67</v>
      </c>
      <c r="H394" s="10">
        <v>441.74</v>
      </c>
      <c r="I394" s="10">
        <v>1200.72</v>
      </c>
      <c r="J394" s="10">
        <v>1739.75</v>
      </c>
      <c r="K394" s="10">
        <v>1533.52</v>
      </c>
      <c r="L394" s="10">
        <f t="shared" si="31"/>
        <v>16056.71</v>
      </c>
    </row>
    <row r="395" spans="1:12" ht="13" hidden="1" x14ac:dyDescent="0.15">
      <c r="A395" s="65" t="s">
        <v>90</v>
      </c>
      <c r="B395" s="10">
        <v>5444.76</v>
      </c>
      <c r="C395" s="10">
        <v>759.94</v>
      </c>
      <c r="D395" s="10">
        <v>1815.79</v>
      </c>
      <c r="E395" s="10">
        <v>1841.07</v>
      </c>
      <c r="F395" s="10">
        <v>4718.29</v>
      </c>
      <c r="G395" s="10">
        <v>1370.31</v>
      </c>
      <c r="H395" s="10">
        <v>4502.9399999999996</v>
      </c>
      <c r="I395" s="10">
        <v>1126.4000000000001</v>
      </c>
      <c r="J395" s="10">
        <v>4758.5600000000004</v>
      </c>
      <c r="K395" s="10">
        <v>108.3</v>
      </c>
      <c r="L395" s="10">
        <f t="shared" si="31"/>
        <v>26446.360000000004</v>
      </c>
    </row>
    <row r="396" spans="1:12" ht="13" hidden="1" x14ac:dyDescent="0.15">
      <c r="A396" s="65" t="s">
        <v>89</v>
      </c>
      <c r="B396" s="10">
        <v>86.18</v>
      </c>
      <c r="C396" s="10">
        <v>-608.76</v>
      </c>
      <c r="D396" s="10">
        <v>-524.24</v>
      </c>
      <c r="E396" s="10">
        <v>-3287.99</v>
      </c>
      <c r="F396" s="10">
        <v>0</v>
      </c>
      <c r="G396" s="10">
        <v>0</v>
      </c>
      <c r="H396" s="10">
        <v>0</v>
      </c>
      <c r="I396" s="10">
        <v>0</v>
      </c>
      <c r="J396" s="10">
        <v>0</v>
      </c>
      <c r="K396" s="10">
        <v>0</v>
      </c>
      <c r="L396" s="10">
        <f t="shared" si="31"/>
        <v>-4334.8099999999995</v>
      </c>
    </row>
    <row r="397" spans="1:12" ht="13" hidden="1" x14ac:dyDescent="0.15">
      <c r="A397" s="65" t="s">
        <v>88</v>
      </c>
      <c r="B397" s="10">
        <v>566.1</v>
      </c>
      <c r="C397" s="10">
        <v>447.48</v>
      </c>
      <c r="D397" s="10">
        <v>551.45000000000005</v>
      </c>
      <c r="E397" s="10">
        <v>223.67</v>
      </c>
      <c r="F397" s="10">
        <v>0</v>
      </c>
      <c r="G397" s="10">
        <v>0</v>
      </c>
      <c r="H397" s="10">
        <v>0</v>
      </c>
      <c r="I397" s="10">
        <v>0</v>
      </c>
      <c r="J397" s="10">
        <v>0</v>
      </c>
      <c r="K397" s="10">
        <v>0</v>
      </c>
      <c r="L397" s="10">
        <f t="shared" si="31"/>
        <v>1788.7000000000003</v>
      </c>
    </row>
    <row r="398" spans="1:12" ht="13" hidden="1" x14ac:dyDescent="0.15">
      <c r="A398" s="65" t="s">
        <v>86</v>
      </c>
      <c r="B398" s="10">
        <v>2368.9899999999998</v>
      </c>
      <c r="C398" s="10">
        <v>2593.96</v>
      </c>
      <c r="D398" s="10">
        <v>2757.33</v>
      </c>
      <c r="E398" s="10">
        <v>2042.17</v>
      </c>
      <c r="F398" s="10">
        <v>0</v>
      </c>
      <c r="G398" s="10">
        <v>0</v>
      </c>
      <c r="H398" s="10">
        <v>0</v>
      </c>
      <c r="I398" s="10">
        <v>0</v>
      </c>
      <c r="J398" s="10">
        <v>0</v>
      </c>
      <c r="K398" s="10">
        <v>0</v>
      </c>
      <c r="L398" s="10">
        <f t="shared" si="31"/>
        <v>9762.4500000000007</v>
      </c>
    </row>
    <row r="399" spans="1:12" ht="13" hidden="1" x14ac:dyDescent="0.15">
      <c r="A399" s="65" t="s">
        <v>85</v>
      </c>
      <c r="B399" s="10">
        <v>7122.63</v>
      </c>
      <c r="C399" s="10">
        <v>7624.61</v>
      </c>
      <c r="D399" s="10">
        <v>8121.82</v>
      </c>
      <c r="E399" s="10">
        <v>4581.04</v>
      </c>
      <c r="F399" s="10">
        <v>0</v>
      </c>
      <c r="G399" s="10">
        <v>0</v>
      </c>
      <c r="H399" s="10">
        <v>0</v>
      </c>
      <c r="I399" s="10">
        <v>0</v>
      </c>
      <c r="J399" s="10">
        <v>0</v>
      </c>
      <c r="K399" s="10">
        <v>0</v>
      </c>
      <c r="L399" s="10">
        <f t="shared" si="31"/>
        <v>27450.1</v>
      </c>
    </row>
    <row r="400" spans="1:12" ht="13" hidden="1" x14ac:dyDescent="0.15">
      <c r="A400" s="65" t="s">
        <v>172</v>
      </c>
      <c r="B400" s="10">
        <v>0</v>
      </c>
      <c r="C400" s="10">
        <v>0</v>
      </c>
      <c r="D400" s="10">
        <v>0</v>
      </c>
      <c r="E400" s="10">
        <v>0</v>
      </c>
      <c r="F400" s="10">
        <v>0</v>
      </c>
      <c r="G400" s="10">
        <v>0</v>
      </c>
      <c r="H400" s="10">
        <v>0</v>
      </c>
      <c r="I400" s="10">
        <v>0</v>
      </c>
      <c r="J400" s="10">
        <v>0</v>
      </c>
      <c r="K400" s="10">
        <v>-7423.43</v>
      </c>
      <c r="L400" s="10">
        <f t="shared" si="31"/>
        <v>-7423.43</v>
      </c>
    </row>
    <row r="401" spans="1:12" ht="13" hidden="1" x14ac:dyDescent="0.15">
      <c r="A401" s="65" t="s">
        <v>173</v>
      </c>
      <c r="B401" s="10">
        <v>0</v>
      </c>
      <c r="C401" s="10">
        <v>0</v>
      </c>
      <c r="D401" s="10">
        <v>0</v>
      </c>
      <c r="E401" s="10">
        <v>0</v>
      </c>
      <c r="F401" s="10">
        <v>0</v>
      </c>
      <c r="G401" s="10">
        <v>0</v>
      </c>
      <c r="H401" s="10">
        <v>0</v>
      </c>
      <c r="I401" s="10">
        <v>0</v>
      </c>
      <c r="J401" s="10">
        <v>-47523.86</v>
      </c>
      <c r="K401" s="10">
        <v>-27926.26</v>
      </c>
      <c r="L401" s="10">
        <f t="shared" si="31"/>
        <v>-75450.12</v>
      </c>
    </row>
    <row r="402" spans="1:12" ht="13" hidden="1" x14ac:dyDescent="0.15">
      <c r="A402" s="65" t="s">
        <v>84</v>
      </c>
      <c r="B402" s="10">
        <v>930.93</v>
      </c>
      <c r="C402" s="10">
        <v>1256.28</v>
      </c>
      <c r="D402" s="10">
        <v>1309.95</v>
      </c>
      <c r="E402" s="10">
        <v>1350.54</v>
      </c>
      <c r="F402" s="10">
        <v>1330.21</v>
      </c>
      <c r="G402" s="10">
        <v>1446.3</v>
      </c>
      <c r="H402" s="10">
        <v>1319.18</v>
      </c>
      <c r="I402" s="10">
        <v>1360.15</v>
      </c>
      <c r="J402" s="10">
        <v>1296.96</v>
      </c>
      <c r="K402" s="10">
        <v>1059.55</v>
      </c>
      <c r="L402" s="10">
        <f t="shared" si="31"/>
        <v>12660.05</v>
      </c>
    </row>
    <row r="403" spans="1:12" ht="13" hidden="1" x14ac:dyDescent="0.15">
      <c r="A403" s="65" t="s">
        <v>83</v>
      </c>
      <c r="B403" s="10">
        <v>139383.71</v>
      </c>
      <c r="C403" s="10">
        <v>143612.91</v>
      </c>
      <c r="D403" s="10">
        <v>122257.42</v>
      </c>
      <c r="E403" s="10">
        <v>108847.43</v>
      </c>
      <c r="F403" s="10">
        <v>207456.5</v>
      </c>
      <c r="G403" s="10">
        <v>178918.61</v>
      </c>
      <c r="H403" s="10">
        <v>128409.25</v>
      </c>
      <c r="I403" s="10">
        <v>85847.99</v>
      </c>
      <c r="J403" s="10">
        <v>201143.52</v>
      </c>
      <c r="K403" s="10">
        <v>117395.49</v>
      </c>
      <c r="L403" s="10">
        <f t="shared" si="31"/>
        <v>1433272.83</v>
      </c>
    </row>
    <row r="404" spans="1:12" ht="13" hidden="1" x14ac:dyDescent="0.15">
      <c r="A404" s="65" t="s">
        <v>82</v>
      </c>
      <c r="B404" s="10">
        <v>188211.02</v>
      </c>
      <c r="C404" s="10">
        <v>194019.14</v>
      </c>
      <c r="D404" s="10">
        <v>195353.58</v>
      </c>
      <c r="E404" s="10">
        <v>226890.97</v>
      </c>
      <c r="F404" s="10">
        <v>219142.61</v>
      </c>
      <c r="G404" s="10">
        <v>226900.06</v>
      </c>
      <c r="H404" s="10">
        <v>173232.22</v>
      </c>
      <c r="I404" s="10">
        <v>240358.82</v>
      </c>
      <c r="J404" s="10">
        <v>229956.36</v>
      </c>
      <c r="K404" s="10">
        <v>48578.76</v>
      </c>
      <c r="L404" s="10">
        <f t="shared" si="31"/>
        <v>1942643.5399999998</v>
      </c>
    </row>
    <row r="405" spans="1:12" ht="13" hidden="1" x14ac:dyDescent="0.15">
      <c r="A405" s="65" t="s">
        <v>81</v>
      </c>
      <c r="B405" s="10">
        <v>0</v>
      </c>
      <c r="C405" s="10">
        <v>29352.32</v>
      </c>
      <c r="D405" s="10">
        <v>32599.08</v>
      </c>
      <c r="E405" s="10">
        <v>31961.66</v>
      </c>
      <c r="F405" s="10">
        <v>36384.67</v>
      </c>
      <c r="G405" s="10">
        <v>37232.78</v>
      </c>
      <c r="H405" s="10">
        <v>33298.69</v>
      </c>
      <c r="I405" s="10">
        <v>29314.79</v>
      </c>
      <c r="J405" s="10">
        <v>32351.97</v>
      </c>
      <c r="K405" s="10">
        <v>19939.53</v>
      </c>
      <c r="L405" s="10">
        <f t="shared" si="31"/>
        <v>282435.49</v>
      </c>
    </row>
    <row r="406" spans="1:12" ht="13" hidden="1" x14ac:dyDescent="0.15">
      <c r="A406" s="65" t="s">
        <v>80</v>
      </c>
      <c r="B406" s="10">
        <v>0</v>
      </c>
      <c r="C406" s="10">
        <v>0</v>
      </c>
      <c r="D406" s="10">
        <v>0</v>
      </c>
      <c r="E406" s="10">
        <v>0</v>
      </c>
      <c r="F406" s="10">
        <v>0</v>
      </c>
      <c r="G406" s="10">
        <v>0</v>
      </c>
      <c r="H406" s="10">
        <v>0</v>
      </c>
      <c r="I406" s="10">
        <v>0</v>
      </c>
      <c r="J406" s="10">
        <v>0</v>
      </c>
      <c r="K406" s="10">
        <v>6256.25</v>
      </c>
      <c r="L406" s="10">
        <f t="shared" si="31"/>
        <v>6256.25</v>
      </c>
    </row>
    <row r="407" spans="1:12" ht="13" hidden="1" x14ac:dyDescent="0.15">
      <c r="A407" s="65" t="s">
        <v>176</v>
      </c>
      <c r="B407" s="10">
        <v>0</v>
      </c>
      <c r="C407" s="10">
        <v>0</v>
      </c>
      <c r="D407" s="10">
        <v>0</v>
      </c>
      <c r="E407" s="10">
        <v>0</v>
      </c>
      <c r="F407" s="10">
        <v>0</v>
      </c>
      <c r="G407" s="10">
        <v>0</v>
      </c>
      <c r="H407" s="10">
        <v>-1348.53</v>
      </c>
      <c r="I407" s="10">
        <v>-725.42</v>
      </c>
      <c r="J407" s="10">
        <v>0</v>
      </c>
      <c r="K407" s="10">
        <v>0</v>
      </c>
      <c r="L407" s="10">
        <f t="shared" si="31"/>
        <v>-2073.9499999999998</v>
      </c>
    </row>
    <row r="408" spans="1:12" ht="13" hidden="1" x14ac:dyDescent="0.15">
      <c r="A408" s="65" t="s">
        <v>79</v>
      </c>
      <c r="B408" s="10">
        <v>0</v>
      </c>
      <c r="C408" s="10">
        <v>0</v>
      </c>
      <c r="D408" s="10">
        <v>0</v>
      </c>
      <c r="E408" s="10">
        <v>0</v>
      </c>
      <c r="F408" s="10">
        <v>0</v>
      </c>
      <c r="G408" s="10">
        <v>0</v>
      </c>
      <c r="H408" s="10">
        <v>-28400.73</v>
      </c>
      <c r="I408" s="10">
        <v>-15277.64</v>
      </c>
      <c r="J408" s="10">
        <v>19.52</v>
      </c>
      <c r="K408" s="10">
        <v>0</v>
      </c>
      <c r="L408" s="10">
        <f t="shared" si="31"/>
        <v>-43658.85</v>
      </c>
    </row>
    <row r="409" spans="1:12" ht="13" hidden="1" x14ac:dyDescent="0.15">
      <c r="A409" s="65" t="s">
        <v>78</v>
      </c>
      <c r="B409" s="10">
        <v>0</v>
      </c>
      <c r="C409" s="10">
        <v>0</v>
      </c>
      <c r="D409" s="10">
        <v>0</v>
      </c>
      <c r="E409" s="10">
        <v>0</v>
      </c>
      <c r="F409" s="10">
        <v>0</v>
      </c>
      <c r="G409" s="10">
        <v>0</v>
      </c>
      <c r="H409" s="10">
        <v>-10991.35</v>
      </c>
      <c r="I409" s="10">
        <v>-5912.57</v>
      </c>
      <c r="J409" s="10">
        <v>263.55</v>
      </c>
      <c r="K409" s="10">
        <v>0</v>
      </c>
      <c r="L409" s="10">
        <f t="shared" si="31"/>
        <v>-16640.37</v>
      </c>
    </row>
    <row r="410" spans="1:12" ht="13" hidden="1" x14ac:dyDescent="0.15">
      <c r="A410" s="65" t="s">
        <v>76</v>
      </c>
      <c r="B410" s="10">
        <v>0</v>
      </c>
      <c r="C410" s="10">
        <v>0</v>
      </c>
      <c r="D410" s="10">
        <v>0</v>
      </c>
      <c r="E410" s="10">
        <v>0</v>
      </c>
      <c r="F410" s="10">
        <v>0</v>
      </c>
      <c r="G410" s="10">
        <v>0</v>
      </c>
      <c r="H410" s="10">
        <v>0</v>
      </c>
      <c r="I410" s="10">
        <v>5192.3100000000004</v>
      </c>
      <c r="J410" s="10">
        <v>26900.02</v>
      </c>
      <c r="K410" s="10">
        <v>0</v>
      </c>
      <c r="L410" s="10">
        <f t="shared" si="31"/>
        <v>32092.33</v>
      </c>
    </row>
    <row r="411" spans="1:12" ht="13" hidden="1" x14ac:dyDescent="0.15">
      <c r="A411" s="65" t="s">
        <v>75</v>
      </c>
      <c r="B411" s="10">
        <v>0</v>
      </c>
      <c r="C411" s="10">
        <v>0</v>
      </c>
      <c r="D411" s="10">
        <v>0</v>
      </c>
      <c r="E411" s="10">
        <v>668.75</v>
      </c>
      <c r="F411" s="10">
        <v>0</v>
      </c>
      <c r="G411" s="10">
        <v>0</v>
      </c>
      <c r="H411" s="10">
        <v>0</v>
      </c>
      <c r="I411" s="10">
        <v>0</v>
      </c>
      <c r="J411" s="10">
        <v>0</v>
      </c>
      <c r="K411" s="10">
        <v>0</v>
      </c>
      <c r="L411" s="10">
        <f t="shared" si="31"/>
        <v>668.75</v>
      </c>
    </row>
    <row r="412" spans="1:12" ht="13" hidden="1" x14ac:dyDescent="0.15">
      <c r="A412" s="65" t="s">
        <v>74</v>
      </c>
      <c r="B412" s="10">
        <v>142192.85999999999</v>
      </c>
      <c r="C412" s="10">
        <v>138505.43</v>
      </c>
      <c r="D412" s="10">
        <v>184244.26</v>
      </c>
      <c r="E412" s="10">
        <v>185369.13</v>
      </c>
      <c r="F412" s="10">
        <v>197913.60000000001</v>
      </c>
      <c r="G412" s="10">
        <v>191199.33</v>
      </c>
      <c r="H412" s="10">
        <v>139960.32999999999</v>
      </c>
      <c r="I412" s="10">
        <v>177233.67</v>
      </c>
      <c r="J412" s="10">
        <v>197260.28</v>
      </c>
      <c r="K412" s="10">
        <v>-4085.1</v>
      </c>
      <c r="L412" s="10">
        <f t="shared" si="31"/>
        <v>1549793.7899999998</v>
      </c>
    </row>
    <row r="413" spans="1:12" ht="13" hidden="1" x14ac:dyDescent="0.15">
      <c r="A413" s="65" t="s">
        <v>73</v>
      </c>
      <c r="B413" s="10">
        <v>25014.89</v>
      </c>
      <c r="C413" s="10">
        <v>25331.759999999998</v>
      </c>
      <c r="D413" s="10">
        <v>33879.93</v>
      </c>
      <c r="E413" s="10">
        <v>18413.21</v>
      </c>
      <c r="F413" s="10">
        <v>1462.24</v>
      </c>
      <c r="G413" s="10">
        <v>37893.72</v>
      </c>
      <c r="H413" s="10">
        <v>5233.0200000000004</v>
      </c>
      <c r="I413" s="10">
        <v>34164.5</v>
      </c>
      <c r="J413" s="10">
        <v>-14177.63</v>
      </c>
      <c r="K413" s="10">
        <v>-127272.35</v>
      </c>
      <c r="L413" s="10">
        <f t="shared" si="31"/>
        <v>39943.289999999979</v>
      </c>
    </row>
    <row r="414" spans="1:12" ht="13" hidden="1" x14ac:dyDescent="0.15">
      <c r="A414" s="65" t="s">
        <v>72</v>
      </c>
      <c r="B414" s="10">
        <v>0</v>
      </c>
      <c r="C414" s="10">
        <v>231</v>
      </c>
      <c r="D414" s="10">
        <v>0</v>
      </c>
      <c r="E414" s="10">
        <v>63</v>
      </c>
      <c r="F414" s="10">
        <v>0</v>
      </c>
      <c r="G414" s="10">
        <v>0</v>
      </c>
      <c r="H414" s="10">
        <v>-2.77</v>
      </c>
      <c r="I414" s="10">
        <v>-1.48</v>
      </c>
      <c r="J414" s="10">
        <v>0</v>
      </c>
      <c r="K414" s="10">
        <v>0</v>
      </c>
      <c r="L414" s="10">
        <f t="shared" si="31"/>
        <v>289.75</v>
      </c>
    </row>
    <row r="415" spans="1:12" ht="13" hidden="1" x14ac:dyDescent="0.15">
      <c r="A415" s="65" t="s">
        <v>71</v>
      </c>
      <c r="B415" s="10">
        <v>1366556.04</v>
      </c>
      <c r="C415" s="10">
        <v>1422864.99</v>
      </c>
      <c r="D415" s="10">
        <v>1560791.44</v>
      </c>
      <c r="E415" s="10">
        <v>1665811.42</v>
      </c>
      <c r="F415" s="10">
        <v>1735491.79</v>
      </c>
      <c r="G415" s="10">
        <v>1854475.04</v>
      </c>
      <c r="H415" s="10">
        <v>1811066.89</v>
      </c>
      <c r="I415" s="10">
        <v>2005545.39</v>
      </c>
      <c r="J415" s="10">
        <v>1952910.91</v>
      </c>
      <c r="K415" s="10">
        <v>1272051.01</v>
      </c>
      <c r="L415" s="10">
        <f t="shared" si="31"/>
        <v>16647564.920000002</v>
      </c>
    </row>
    <row r="416" spans="1:12" ht="13" hidden="1" x14ac:dyDescent="0.15">
      <c r="A416" s="66" t="s">
        <v>180</v>
      </c>
      <c r="B416" s="16">
        <f t="shared" ref="B416:L416" si="32">SUM(B368:B415)</f>
        <v>2247906.0499999998</v>
      </c>
      <c r="C416" s="16">
        <f t="shared" si="32"/>
        <v>2359637.1</v>
      </c>
      <c r="D416" s="16">
        <f t="shared" si="32"/>
        <v>2598475.1</v>
      </c>
      <c r="E416" s="16">
        <f t="shared" si="32"/>
        <v>2862827.46</v>
      </c>
      <c r="F416" s="16">
        <f t="shared" si="32"/>
        <v>2935275.87</v>
      </c>
      <c r="G416" s="16">
        <f t="shared" si="32"/>
        <v>3068407.06</v>
      </c>
      <c r="H416" s="16">
        <f t="shared" si="32"/>
        <v>2819715.17</v>
      </c>
      <c r="I416" s="16">
        <f t="shared" si="32"/>
        <v>3207351.1</v>
      </c>
      <c r="J416" s="16">
        <f t="shared" si="32"/>
        <v>3280963.22</v>
      </c>
      <c r="K416" s="16">
        <f t="shared" si="32"/>
        <v>1833013.25</v>
      </c>
      <c r="L416" s="16">
        <f t="shared" si="32"/>
        <v>27213571.380000003</v>
      </c>
    </row>
    <row r="417" spans="1:12" ht="13" hidden="1" x14ac:dyDescent="0.15">
      <c r="A417" s="64" t="s">
        <v>181</v>
      </c>
      <c r="B417" s="7"/>
      <c r="C417" s="7"/>
      <c r="D417" s="7"/>
      <c r="E417" s="7"/>
      <c r="F417" s="7"/>
      <c r="G417" s="7"/>
      <c r="H417" s="7"/>
      <c r="I417" s="7"/>
      <c r="J417" s="7"/>
      <c r="K417" s="7"/>
      <c r="L417" s="7"/>
    </row>
    <row r="418" spans="1:12" ht="13" hidden="1" x14ac:dyDescent="0.15">
      <c r="A418" s="65" t="s">
        <v>129</v>
      </c>
      <c r="B418" s="10">
        <v>0</v>
      </c>
      <c r="C418" s="10">
        <v>0</v>
      </c>
      <c r="D418" s="10">
        <v>3538.47</v>
      </c>
      <c r="E418" s="10">
        <v>14683.79</v>
      </c>
      <c r="F418" s="10">
        <v>12761.83</v>
      </c>
      <c r="G418" s="10">
        <v>16293.5</v>
      </c>
      <c r="H418" s="10">
        <v>15540.3</v>
      </c>
      <c r="I418" s="10">
        <v>15757.15</v>
      </c>
      <c r="J418" s="10">
        <v>12044.28</v>
      </c>
      <c r="K418" s="10">
        <v>9181.35</v>
      </c>
      <c r="L418" s="10">
        <f t="shared" ref="L418:L448" si="33">SUM(B418:K418)</f>
        <v>99800.67</v>
      </c>
    </row>
    <row r="419" spans="1:12" ht="13" hidden="1" x14ac:dyDescent="0.15">
      <c r="A419" s="65" t="s">
        <v>128</v>
      </c>
      <c r="B419" s="10">
        <v>718.22</v>
      </c>
      <c r="C419" s="10">
        <v>0</v>
      </c>
      <c r="D419" s="10">
        <v>0</v>
      </c>
      <c r="E419" s="10">
        <v>0</v>
      </c>
      <c r="F419" s="10">
        <v>0</v>
      </c>
      <c r="G419" s="10">
        <v>0</v>
      </c>
      <c r="H419" s="10">
        <v>0</v>
      </c>
      <c r="I419" s="10">
        <v>0</v>
      </c>
      <c r="J419" s="10">
        <v>0</v>
      </c>
      <c r="K419" s="10">
        <v>0</v>
      </c>
      <c r="L419" s="10">
        <f t="shared" si="33"/>
        <v>718.22</v>
      </c>
    </row>
    <row r="420" spans="1:12" ht="13" hidden="1" x14ac:dyDescent="0.15">
      <c r="A420" s="65" t="s">
        <v>127</v>
      </c>
      <c r="B420" s="10">
        <v>4658.25</v>
      </c>
      <c r="C420" s="10">
        <v>4928.3900000000003</v>
      </c>
      <c r="D420" s="10">
        <v>5905.43</v>
      </c>
      <c r="E420" s="10">
        <v>58058.400000000001</v>
      </c>
      <c r="F420" s="10">
        <v>8966.09</v>
      </c>
      <c r="G420" s="10">
        <v>7066.13</v>
      </c>
      <c r="H420" s="10">
        <v>5806.66</v>
      </c>
      <c r="I420" s="10">
        <v>7312.44</v>
      </c>
      <c r="J420" s="10">
        <v>6507.05</v>
      </c>
      <c r="K420" s="10">
        <v>4357.28</v>
      </c>
      <c r="L420" s="10">
        <f t="shared" si="33"/>
        <v>113566.12000000001</v>
      </c>
    </row>
    <row r="421" spans="1:12" ht="13" hidden="1" x14ac:dyDescent="0.15">
      <c r="A421" s="65" t="s">
        <v>126</v>
      </c>
      <c r="B421" s="10">
        <v>13334.64</v>
      </c>
      <c r="C421" s="10">
        <v>13412.94</v>
      </c>
      <c r="D421" s="10">
        <v>10120.209999999999</v>
      </c>
      <c r="E421" s="10">
        <v>5256.37</v>
      </c>
      <c r="F421" s="10">
        <v>4358.18</v>
      </c>
      <c r="G421" s="10">
        <v>2275.16</v>
      </c>
      <c r="H421" s="10">
        <v>2591.58</v>
      </c>
      <c r="I421" s="10">
        <v>1988.59</v>
      </c>
      <c r="J421" s="10">
        <v>1884.38</v>
      </c>
      <c r="K421" s="10">
        <v>806.87</v>
      </c>
      <c r="L421" s="10">
        <f t="shared" si="33"/>
        <v>56028.92</v>
      </c>
    </row>
    <row r="422" spans="1:12" ht="13" hidden="1" x14ac:dyDescent="0.15">
      <c r="A422" s="65" t="s">
        <v>125</v>
      </c>
      <c r="B422" s="10">
        <v>0</v>
      </c>
      <c r="C422" s="10">
        <v>0</v>
      </c>
      <c r="D422" s="10">
        <v>0</v>
      </c>
      <c r="E422" s="10">
        <v>896.95</v>
      </c>
      <c r="F422" s="10">
        <v>1314.66</v>
      </c>
      <c r="G422" s="10">
        <v>1046.6300000000001</v>
      </c>
      <c r="H422" s="10">
        <v>1625.15</v>
      </c>
      <c r="I422" s="10">
        <v>1455.36</v>
      </c>
      <c r="J422" s="10">
        <v>2626.04</v>
      </c>
      <c r="K422" s="10">
        <v>1666.23</v>
      </c>
      <c r="L422" s="10">
        <f t="shared" si="33"/>
        <v>10631.02</v>
      </c>
    </row>
    <row r="423" spans="1:12" ht="13" hidden="1" x14ac:dyDescent="0.15">
      <c r="A423" s="65" t="s">
        <v>123</v>
      </c>
      <c r="B423" s="10">
        <v>0</v>
      </c>
      <c r="C423" s="10">
        <v>1853.33</v>
      </c>
      <c r="D423" s="10">
        <v>2556.5300000000002</v>
      </c>
      <c r="E423" s="10">
        <v>2749.88</v>
      </c>
      <c r="F423" s="10">
        <v>2840.07</v>
      </c>
      <c r="G423" s="10">
        <v>2977.01</v>
      </c>
      <c r="H423" s="10">
        <v>2970.18</v>
      </c>
      <c r="I423" s="10">
        <v>2842.26</v>
      </c>
      <c r="J423" s="10">
        <v>1368.88</v>
      </c>
      <c r="K423" s="10">
        <v>1110.4100000000001</v>
      </c>
      <c r="L423" s="10">
        <f t="shared" si="33"/>
        <v>21268.550000000003</v>
      </c>
    </row>
    <row r="424" spans="1:12" ht="13" hidden="1" x14ac:dyDescent="0.15">
      <c r="A424" s="65" t="s">
        <v>121</v>
      </c>
      <c r="B424" s="10">
        <v>0</v>
      </c>
      <c r="C424" s="10">
        <v>-10.3</v>
      </c>
      <c r="D424" s="10">
        <v>0</v>
      </c>
      <c r="E424" s="10">
        <v>0</v>
      </c>
      <c r="F424" s="10">
        <v>0</v>
      </c>
      <c r="G424" s="10">
        <v>0</v>
      </c>
      <c r="H424" s="10">
        <v>0</v>
      </c>
      <c r="I424" s="10">
        <v>0</v>
      </c>
      <c r="J424" s="10">
        <v>0</v>
      </c>
      <c r="K424" s="10">
        <v>0</v>
      </c>
      <c r="L424" s="10">
        <f t="shared" si="33"/>
        <v>-10.3</v>
      </c>
    </row>
    <row r="425" spans="1:12" ht="13" hidden="1" x14ac:dyDescent="0.15">
      <c r="A425" s="65" t="s">
        <v>117</v>
      </c>
      <c r="B425" s="10">
        <v>0</v>
      </c>
      <c r="C425" s="10">
        <v>0</v>
      </c>
      <c r="D425" s="10">
        <v>0</v>
      </c>
      <c r="E425" s="10">
        <v>697.8</v>
      </c>
      <c r="F425" s="10">
        <v>0</v>
      </c>
      <c r="G425" s="10">
        <v>0</v>
      </c>
      <c r="H425" s="10">
        <v>0</v>
      </c>
      <c r="I425" s="10">
        <v>0</v>
      </c>
      <c r="J425" s="10">
        <v>0</v>
      </c>
      <c r="K425" s="10">
        <v>0</v>
      </c>
      <c r="L425" s="10">
        <f t="shared" si="33"/>
        <v>697.8</v>
      </c>
    </row>
    <row r="426" spans="1:12" ht="13" hidden="1" x14ac:dyDescent="0.15">
      <c r="A426" s="65" t="s">
        <v>136</v>
      </c>
      <c r="B426" s="10">
        <v>73.44</v>
      </c>
      <c r="C426" s="10">
        <v>73.44</v>
      </c>
      <c r="D426" s="10">
        <v>73.44</v>
      </c>
      <c r="E426" s="10">
        <v>73.44</v>
      </c>
      <c r="F426" s="10">
        <v>73.44</v>
      </c>
      <c r="G426" s="10">
        <v>73.44</v>
      </c>
      <c r="H426" s="10">
        <v>73.44</v>
      </c>
      <c r="I426" s="10">
        <v>73.44</v>
      </c>
      <c r="J426" s="10">
        <v>73.44</v>
      </c>
      <c r="K426" s="10">
        <v>48.96</v>
      </c>
      <c r="L426" s="10">
        <f t="shared" si="33"/>
        <v>709.92000000000007</v>
      </c>
    </row>
    <row r="427" spans="1:12" ht="13" hidden="1" x14ac:dyDescent="0.15">
      <c r="A427" s="65" t="s">
        <v>112</v>
      </c>
      <c r="B427" s="10">
        <v>159.99</v>
      </c>
      <c r="C427" s="10">
        <v>159.99</v>
      </c>
      <c r="D427" s="10">
        <v>159.99</v>
      </c>
      <c r="E427" s="10">
        <v>261.97000000000003</v>
      </c>
      <c r="F427" s="10">
        <v>312.95999999999998</v>
      </c>
      <c r="G427" s="10">
        <v>312.95999999999998</v>
      </c>
      <c r="H427" s="10">
        <v>312.95999999999998</v>
      </c>
      <c r="I427" s="10">
        <v>312.95999999999998</v>
      </c>
      <c r="J427" s="10">
        <v>312.95999999999998</v>
      </c>
      <c r="K427" s="10">
        <v>208.64</v>
      </c>
      <c r="L427" s="10">
        <f t="shared" si="33"/>
        <v>2515.38</v>
      </c>
    </row>
    <row r="428" spans="1:12" ht="13" hidden="1" x14ac:dyDescent="0.15">
      <c r="A428" s="65" t="s">
        <v>105</v>
      </c>
      <c r="B428" s="10">
        <v>11842.98</v>
      </c>
      <c r="C428" s="10">
        <v>11842.98</v>
      </c>
      <c r="D428" s="10">
        <v>11842.98</v>
      </c>
      <c r="E428" s="10">
        <v>11842.98</v>
      </c>
      <c r="F428" s="10">
        <v>0</v>
      </c>
      <c r="G428" s="10">
        <v>0</v>
      </c>
      <c r="H428" s="10">
        <v>0</v>
      </c>
      <c r="I428" s="10">
        <v>191.38</v>
      </c>
      <c r="J428" s="10">
        <v>574.14</v>
      </c>
      <c r="K428" s="10">
        <v>382.76</v>
      </c>
      <c r="L428" s="10">
        <f t="shared" si="33"/>
        <v>48520.2</v>
      </c>
    </row>
    <row r="429" spans="1:12" ht="13" hidden="1" x14ac:dyDescent="0.15">
      <c r="A429" s="65" t="s">
        <v>100</v>
      </c>
      <c r="B429" s="10">
        <v>0</v>
      </c>
      <c r="C429" s="10">
        <v>0</v>
      </c>
      <c r="D429" s="10">
        <v>5960.19</v>
      </c>
      <c r="E429" s="10">
        <v>0</v>
      </c>
      <c r="F429" s="10">
        <v>5477.23</v>
      </c>
      <c r="G429" s="10">
        <v>0</v>
      </c>
      <c r="H429" s="10">
        <v>3276.59</v>
      </c>
      <c r="I429" s="10">
        <v>0</v>
      </c>
      <c r="J429" s="10">
        <v>3284.09</v>
      </c>
      <c r="K429" s="10">
        <v>0</v>
      </c>
      <c r="L429" s="10">
        <f t="shared" si="33"/>
        <v>17998.099999999999</v>
      </c>
    </row>
    <row r="430" spans="1:12" ht="13" hidden="1" x14ac:dyDescent="0.15">
      <c r="A430" s="65" t="s">
        <v>98</v>
      </c>
      <c r="B430" s="10">
        <v>0</v>
      </c>
      <c r="C430" s="10">
        <v>0</v>
      </c>
      <c r="D430" s="10">
        <v>0</v>
      </c>
      <c r="E430" s="10">
        <v>6160</v>
      </c>
      <c r="F430" s="10">
        <v>0</v>
      </c>
      <c r="G430" s="10">
        <v>0</v>
      </c>
      <c r="H430" s="10">
        <v>0</v>
      </c>
      <c r="I430" s="10">
        <v>0</v>
      </c>
      <c r="J430" s="10">
        <v>0</v>
      </c>
      <c r="K430" s="10">
        <v>0</v>
      </c>
      <c r="L430" s="10">
        <f t="shared" si="33"/>
        <v>6160</v>
      </c>
    </row>
    <row r="431" spans="1:12" ht="13" hidden="1" x14ac:dyDescent="0.15">
      <c r="A431" s="65" t="s">
        <v>97</v>
      </c>
      <c r="B431" s="10">
        <v>0</v>
      </c>
      <c r="C431" s="10">
        <v>0</v>
      </c>
      <c r="D431" s="10">
        <v>0</v>
      </c>
      <c r="E431" s="10">
        <v>757.31</v>
      </c>
      <c r="F431" s="10">
        <v>0</v>
      </c>
      <c r="G431" s="10">
        <v>0</v>
      </c>
      <c r="H431" s="10">
        <v>0</v>
      </c>
      <c r="I431" s="10">
        <v>0</v>
      </c>
      <c r="J431" s="10">
        <v>0</v>
      </c>
      <c r="K431" s="10">
        <v>0</v>
      </c>
      <c r="L431" s="10">
        <f t="shared" si="33"/>
        <v>757.31</v>
      </c>
    </row>
    <row r="432" spans="1:12" ht="13" hidden="1" x14ac:dyDescent="0.15">
      <c r="A432" s="65" t="s">
        <v>96</v>
      </c>
      <c r="B432" s="10">
        <v>0</v>
      </c>
      <c r="C432" s="10">
        <v>0</v>
      </c>
      <c r="D432" s="10">
        <v>0</v>
      </c>
      <c r="E432" s="10">
        <v>0</v>
      </c>
      <c r="F432" s="10">
        <v>129.66999999999999</v>
      </c>
      <c r="G432" s="10">
        <v>0</v>
      </c>
      <c r="H432" s="10">
        <v>0</v>
      </c>
      <c r="I432" s="10">
        <v>0</v>
      </c>
      <c r="J432" s="10">
        <v>0</v>
      </c>
      <c r="K432" s="10">
        <v>0</v>
      </c>
      <c r="L432" s="10">
        <f t="shared" si="33"/>
        <v>129.66999999999999</v>
      </c>
    </row>
    <row r="433" spans="1:12" ht="13" hidden="1" x14ac:dyDescent="0.15">
      <c r="A433" s="65" t="s">
        <v>93</v>
      </c>
      <c r="B433" s="10">
        <v>0</v>
      </c>
      <c r="C433" s="10">
        <v>0</v>
      </c>
      <c r="D433" s="10">
        <v>0</v>
      </c>
      <c r="E433" s="10">
        <v>803.09</v>
      </c>
      <c r="F433" s="10">
        <v>1033.98</v>
      </c>
      <c r="G433" s="10">
        <v>731.27</v>
      </c>
      <c r="H433" s="10">
        <v>83.19</v>
      </c>
      <c r="I433" s="10">
        <v>-83.19</v>
      </c>
      <c r="J433" s="10">
        <v>0</v>
      </c>
      <c r="K433" s="10">
        <v>0</v>
      </c>
      <c r="L433" s="10">
        <f t="shared" si="33"/>
        <v>2568.34</v>
      </c>
    </row>
    <row r="434" spans="1:12" ht="13" hidden="1" x14ac:dyDescent="0.15">
      <c r="A434" s="65" t="s">
        <v>91</v>
      </c>
      <c r="B434" s="10">
        <v>0</v>
      </c>
      <c r="C434" s="10">
        <v>0</v>
      </c>
      <c r="D434" s="10">
        <v>0</v>
      </c>
      <c r="E434" s="10">
        <v>7</v>
      </c>
      <c r="F434" s="10">
        <v>26.27</v>
      </c>
      <c r="G434" s="10">
        <v>16.86</v>
      </c>
      <c r="H434" s="10">
        <v>0</v>
      </c>
      <c r="I434" s="10">
        <v>0</v>
      </c>
      <c r="J434" s="10">
        <v>0</v>
      </c>
      <c r="K434" s="10">
        <v>0</v>
      </c>
      <c r="L434" s="10">
        <f t="shared" si="33"/>
        <v>50.129999999999995</v>
      </c>
    </row>
    <row r="435" spans="1:12" ht="13" hidden="1" x14ac:dyDescent="0.15">
      <c r="A435" s="65" t="s">
        <v>90</v>
      </c>
      <c r="B435" s="10">
        <v>0</v>
      </c>
      <c r="C435" s="10">
        <v>0</v>
      </c>
      <c r="D435" s="10">
        <v>0</v>
      </c>
      <c r="E435" s="10">
        <v>1849.62</v>
      </c>
      <c r="F435" s="10">
        <v>739.34</v>
      </c>
      <c r="G435" s="10">
        <v>436.06</v>
      </c>
      <c r="H435" s="10">
        <v>3019.77</v>
      </c>
      <c r="I435" s="10">
        <v>339.79</v>
      </c>
      <c r="J435" s="10">
        <v>1401.87</v>
      </c>
      <c r="K435" s="10">
        <v>571.55999999999995</v>
      </c>
      <c r="L435" s="10">
        <f t="shared" si="33"/>
        <v>8358.01</v>
      </c>
    </row>
    <row r="436" spans="1:12" ht="13" hidden="1" x14ac:dyDescent="0.15">
      <c r="A436" s="65" t="s">
        <v>172</v>
      </c>
      <c r="B436" s="10">
        <v>0</v>
      </c>
      <c r="C436" s="10">
        <v>0</v>
      </c>
      <c r="D436" s="10">
        <v>0</v>
      </c>
      <c r="E436" s="10">
        <v>0</v>
      </c>
      <c r="F436" s="10">
        <v>0</v>
      </c>
      <c r="G436" s="10">
        <v>0</v>
      </c>
      <c r="H436" s="10">
        <v>0</v>
      </c>
      <c r="I436" s="10">
        <v>0</v>
      </c>
      <c r="J436" s="10">
        <v>0</v>
      </c>
      <c r="K436" s="10">
        <v>-541.59</v>
      </c>
      <c r="L436" s="10">
        <f t="shared" si="33"/>
        <v>-541.59</v>
      </c>
    </row>
    <row r="437" spans="1:12" ht="13" hidden="1" x14ac:dyDescent="0.15">
      <c r="A437" s="65" t="s">
        <v>173</v>
      </c>
      <c r="B437" s="10">
        <v>0</v>
      </c>
      <c r="C437" s="10">
        <v>0</v>
      </c>
      <c r="D437" s="10">
        <v>0</v>
      </c>
      <c r="E437" s="10">
        <v>0</v>
      </c>
      <c r="F437" s="10">
        <v>0</v>
      </c>
      <c r="G437" s="10">
        <v>0</v>
      </c>
      <c r="H437" s="10">
        <v>0</v>
      </c>
      <c r="I437" s="10">
        <v>0</v>
      </c>
      <c r="J437" s="10">
        <v>-3467.18</v>
      </c>
      <c r="K437" s="10">
        <v>-2037.39</v>
      </c>
      <c r="L437" s="10">
        <f t="shared" si="33"/>
        <v>-5504.57</v>
      </c>
    </row>
    <row r="438" spans="1:12" ht="13" hidden="1" x14ac:dyDescent="0.15">
      <c r="A438" s="65" t="s">
        <v>84</v>
      </c>
      <c r="B438" s="10">
        <v>42.97</v>
      </c>
      <c r="C438" s="10">
        <v>55.85</v>
      </c>
      <c r="D438" s="10">
        <v>55.74</v>
      </c>
      <c r="E438" s="10">
        <v>81.03</v>
      </c>
      <c r="F438" s="10">
        <v>78.260000000000005</v>
      </c>
      <c r="G438" s="10">
        <v>85.08</v>
      </c>
      <c r="H438" s="10">
        <v>78.41</v>
      </c>
      <c r="I438" s="10">
        <v>74.62</v>
      </c>
      <c r="J438" s="10">
        <v>53.37</v>
      </c>
      <c r="K438" s="10">
        <v>49.28</v>
      </c>
      <c r="L438" s="10">
        <f t="shared" si="33"/>
        <v>654.61</v>
      </c>
    </row>
    <row r="439" spans="1:12" ht="13" hidden="1" x14ac:dyDescent="0.15">
      <c r="A439" s="65" t="s">
        <v>83</v>
      </c>
      <c r="B439" s="10">
        <v>10748.48</v>
      </c>
      <c r="C439" s="10">
        <v>7736.81</v>
      </c>
      <c r="D439" s="10">
        <v>4832.71</v>
      </c>
      <c r="E439" s="10">
        <v>5580.68</v>
      </c>
      <c r="F439" s="10">
        <v>12504.66</v>
      </c>
      <c r="G439" s="10">
        <v>11557.2</v>
      </c>
      <c r="H439" s="10">
        <v>7265.15</v>
      </c>
      <c r="I439" s="10">
        <v>4694</v>
      </c>
      <c r="J439" s="10">
        <v>10125.040000000001</v>
      </c>
      <c r="K439" s="10">
        <v>5338.72</v>
      </c>
      <c r="L439" s="10">
        <f t="shared" si="33"/>
        <v>80383.45</v>
      </c>
    </row>
    <row r="440" spans="1:12" ht="13" hidden="1" x14ac:dyDescent="0.15">
      <c r="A440" s="65" t="s">
        <v>82</v>
      </c>
      <c r="B440" s="10">
        <v>9104.84</v>
      </c>
      <c r="C440" s="10">
        <v>8852.3700000000008</v>
      </c>
      <c r="D440" s="10">
        <v>8766.74</v>
      </c>
      <c r="E440" s="10">
        <v>12235.91</v>
      </c>
      <c r="F440" s="10">
        <v>12933.62</v>
      </c>
      <c r="G440" s="10">
        <v>13444.49</v>
      </c>
      <c r="H440" s="10">
        <v>10354.450000000001</v>
      </c>
      <c r="I440" s="10">
        <v>13242.16</v>
      </c>
      <c r="J440" s="10">
        <v>9415.4500000000007</v>
      </c>
      <c r="K440" s="10">
        <v>1863.02</v>
      </c>
      <c r="L440" s="10">
        <f t="shared" si="33"/>
        <v>100213.05</v>
      </c>
    </row>
    <row r="441" spans="1:12" ht="13" hidden="1" x14ac:dyDescent="0.15">
      <c r="A441" s="65" t="s">
        <v>81</v>
      </c>
      <c r="B441" s="10">
        <v>0</v>
      </c>
      <c r="C441" s="10">
        <v>2430.9699999999998</v>
      </c>
      <c r="D441" s="10">
        <v>2337.89</v>
      </c>
      <c r="E441" s="10">
        <v>2083.0500000000002</v>
      </c>
      <c r="F441" s="10">
        <v>3460.76</v>
      </c>
      <c r="G441" s="10">
        <v>3491.08</v>
      </c>
      <c r="H441" s="10">
        <v>2961.23</v>
      </c>
      <c r="I441" s="10">
        <v>1949.61</v>
      </c>
      <c r="J441" s="10">
        <v>2540.0100000000002</v>
      </c>
      <c r="K441" s="10">
        <v>1447.59</v>
      </c>
      <c r="L441" s="10">
        <f t="shared" si="33"/>
        <v>22702.19</v>
      </c>
    </row>
    <row r="442" spans="1:12" ht="13" hidden="1" x14ac:dyDescent="0.15">
      <c r="A442" s="65" t="s">
        <v>176</v>
      </c>
      <c r="B442" s="10">
        <v>0</v>
      </c>
      <c r="C442" s="10">
        <v>0</v>
      </c>
      <c r="D442" s="10">
        <v>0</v>
      </c>
      <c r="E442" s="10">
        <v>0</v>
      </c>
      <c r="F442" s="10">
        <v>0</v>
      </c>
      <c r="G442" s="10">
        <v>0</v>
      </c>
      <c r="H442" s="10">
        <v>-97.13</v>
      </c>
      <c r="I442" s="10">
        <v>-52.26</v>
      </c>
      <c r="J442" s="10">
        <v>0</v>
      </c>
      <c r="K442" s="10">
        <v>0</v>
      </c>
      <c r="L442" s="10">
        <f t="shared" si="33"/>
        <v>-149.38999999999999</v>
      </c>
    </row>
    <row r="443" spans="1:12" ht="13" hidden="1" x14ac:dyDescent="0.15">
      <c r="A443" s="65" t="s">
        <v>79</v>
      </c>
      <c r="B443" s="10">
        <v>0</v>
      </c>
      <c r="C443" s="10">
        <v>0</v>
      </c>
      <c r="D443" s="10">
        <v>0</v>
      </c>
      <c r="E443" s="10">
        <v>0</v>
      </c>
      <c r="F443" s="10">
        <v>0</v>
      </c>
      <c r="G443" s="10">
        <v>0</v>
      </c>
      <c r="H443" s="10">
        <v>-2045.68</v>
      </c>
      <c r="I443" s="10">
        <v>-1100.44</v>
      </c>
      <c r="J443" s="10">
        <v>0</v>
      </c>
      <c r="K443" s="10">
        <v>0</v>
      </c>
      <c r="L443" s="10">
        <f t="shared" si="33"/>
        <v>-3146.12</v>
      </c>
    </row>
    <row r="444" spans="1:12" ht="13" hidden="1" x14ac:dyDescent="0.15">
      <c r="A444" s="65" t="s">
        <v>78</v>
      </c>
      <c r="B444" s="10">
        <v>0</v>
      </c>
      <c r="C444" s="10">
        <v>0</v>
      </c>
      <c r="D444" s="10">
        <v>0</v>
      </c>
      <c r="E444" s="10">
        <v>0</v>
      </c>
      <c r="F444" s="10">
        <v>0</v>
      </c>
      <c r="G444" s="10">
        <v>0</v>
      </c>
      <c r="H444" s="10">
        <v>-791.7</v>
      </c>
      <c r="I444" s="10">
        <v>-425.89</v>
      </c>
      <c r="J444" s="10">
        <v>6.42</v>
      </c>
      <c r="K444" s="10">
        <v>0</v>
      </c>
      <c r="L444" s="10">
        <f t="shared" si="33"/>
        <v>-1211.17</v>
      </c>
    </row>
    <row r="445" spans="1:12" ht="13" hidden="1" x14ac:dyDescent="0.15">
      <c r="A445" s="65" t="s">
        <v>74</v>
      </c>
      <c r="B445" s="10">
        <v>13139.59</v>
      </c>
      <c r="C445" s="10">
        <v>12360.12</v>
      </c>
      <c r="D445" s="10">
        <v>14391.67</v>
      </c>
      <c r="E445" s="10">
        <v>16367.07</v>
      </c>
      <c r="F445" s="10">
        <v>16726.900000000001</v>
      </c>
      <c r="G445" s="10">
        <v>15968.92</v>
      </c>
      <c r="H445" s="10">
        <v>13015.04</v>
      </c>
      <c r="I445" s="10">
        <v>13115.75</v>
      </c>
      <c r="J445" s="10">
        <v>10528.56</v>
      </c>
      <c r="K445" s="10">
        <v>26.22</v>
      </c>
      <c r="L445" s="10">
        <f t="shared" si="33"/>
        <v>125639.84</v>
      </c>
    </row>
    <row r="446" spans="1:12" ht="13" hidden="1" x14ac:dyDescent="0.15">
      <c r="A446" s="65" t="s">
        <v>73</v>
      </c>
      <c r="B446" s="10">
        <v>1486.56</v>
      </c>
      <c r="C446" s="10">
        <v>3382.9</v>
      </c>
      <c r="D446" s="10">
        <v>-3890.98</v>
      </c>
      <c r="E446" s="10">
        <v>3838.22</v>
      </c>
      <c r="F446" s="10">
        <v>3462.61</v>
      </c>
      <c r="G446" s="10">
        <v>-4802.32</v>
      </c>
      <c r="H446" s="10">
        <v>3532.54</v>
      </c>
      <c r="I446" s="10">
        <v>1831.47</v>
      </c>
      <c r="J446" s="10">
        <v>-1899.42</v>
      </c>
      <c r="K446" s="10">
        <v>-5489.8</v>
      </c>
      <c r="L446" s="10">
        <f t="shared" si="33"/>
        <v>1451.7799999999997</v>
      </c>
    </row>
    <row r="447" spans="1:12" ht="13" hidden="1" x14ac:dyDescent="0.15">
      <c r="A447" s="65" t="s">
        <v>72</v>
      </c>
      <c r="B447" s="10">
        <v>0</v>
      </c>
      <c r="C447" s="10">
        <v>0</v>
      </c>
      <c r="D447" s="10">
        <v>0</v>
      </c>
      <c r="E447" s="10">
        <v>0</v>
      </c>
      <c r="F447" s="10">
        <v>0</v>
      </c>
      <c r="G447" s="10">
        <v>0</v>
      </c>
      <c r="H447" s="10">
        <v>-0.2</v>
      </c>
      <c r="I447" s="10">
        <v>-0.11</v>
      </c>
      <c r="J447" s="10">
        <v>0</v>
      </c>
      <c r="K447" s="10">
        <v>0</v>
      </c>
      <c r="L447" s="10">
        <f t="shared" si="33"/>
        <v>-0.31</v>
      </c>
    </row>
    <row r="448" spans="1:12" ht="13" hidden="1" x14ac:dyDescent="0.15">
      <c r="A448" s="65" t="s">
        <v>71</v>
      </c>
      <c r="B448" s="10">
        <v>86139.78</v>
      </c>
      <c r="C448" s="10">
        <v>89829.61</v>
      </c>
      <c r="D448" s="10">
        <v>87428.15</v>
      </c>
      <c r="E448" s="10">
        <v>110883.9</v>
      </c>
      <c r="F448" s="10">
        <v>121114.03</v>
      </c>
      <c r="G448" s="10">
        <v>123914.04</v>
      </c>
      <c r="H448" s="10">
        <v>106907.67</v>
      </c>
      <c r="I448" s="10">
        <v>120455.01</v>
      </c>
      <c r="J448" s="10">
        <v>98000.05</v>
      </c>
      <c r="K448" s="10">
        <v>56853.62</v>
      </c>
      <c r="L448" s="10">
        <f t="shared" si="33"/>
        <v>1001525.8600000002</v>
      </c>
    </row>
    <row r="449" spans="1:12" ht="13" hidden="1" x14ac:dyDescent="0.15">
      <c r="A449" s="66" t="s">
        <v>182</v>
      </c>
      <c r="B449" s="16">
        <f t="shared" ref="B449:L449" si="34">SUM(B418:B448)</f>
        <v>151449.74</v>
      </c>
      <c r="C449" s="16">
        <f t="shared" si="34"/>
        <v>156909.40000000002</v>
      </c>
      <c r="D449" s="16">
        <f t="shared" si="34"/>
        <v>154079.16</v>
      </c>
      <c r="E449" s="16">
        <f t="shared" si="34"/>
        <v>255168.46</v>
      </c>
      <c r="F449" s="16">
        <f t="shared" si="34"/>
        <v>208314.56</v>
      </c>
      <c r="G449" s="16">
        <f t="shared" si="34"/>
        <v>194887.51</v>
      </c>
      <c r="H449" s="16">
        <f t="shared" si="34"/>
        <v>176479.6</v>
      </c>
      <c r="I449" s="16">
        <f t="shared" si="34"/>
        <v>183974.1</v>
      </c>
      <c r="J449" s="16">
        <f t="shared" si="34"/>
        <v>155379.43</v>
      </c>
      <c r="K449" s="16">
        <f t="shared" si="34"/>
        <v>75843.73000000001</v>
      </c>
      <c r="L449" s="16">
        <f t="shared" si="34"/>
        <v>1712485.69</v>
      </c>
    </row>
    <row r="450" spans="1:12" ht="13" hidden="1" x14ac:dyDescent="0.15">
      <c r="A450" s="64" t="s">
        <v>183</v>
      </c>
      <c r="B450" s="7"/>
      <c r="C450" s="7"/>
      <c r="D450" s="7"/>
      <c r="E450" s="7"/>
      <c r="F450" s="7"/>
      <c r="G450" s="7"/>
      <c r="H450" s="7"/>
      <c r="I450" s="7"/>
      <c r="J450" s="7"/>
      <c r="K450" s="7"/>
      <c r="L450" s="7"/>
    </row>
    <row r="451" spans="1:12" ht="13" hidden="1" x14ac:dyDescent="0.15">
      <c r="A451" s="65" t="s">
        <v>129</v>
      </c>
      <c r="B451" s="10">
        <v>0</v>
      </c>
      <c r="C451" s="10">
        <v>0</v>
      </c>
      <c r="D451" s="10">
        <v>17137.18</v>
      </c>
      <c r="E451" s="10">
        <v>40414.69</v>
      </c>
      <c r="F451" s="10">
        <v>34518.26</v>
      </c>
      <c r="G451" s="10">
        <v>36770.51</v>
      </c>
      <c r="H451" s="10">
        <v>28711.06</v>
      </c>
      <c r="I451" s="10">
        <v>28043.55</v>
      </c>
      <c r="J451" s="10">
        <v>55861.16</v>
      </c>
      <c r="K451" s="10">
        <v>63600.57</v>
      </c>
      <c r="L451" s="10">
        <f t="shared" ref="L451:L495" si="35">SUM(B451:K451)</f>
        <v>305056.98</v>
      </c>
    </row>
    <row r="452" spans="1:12" ht="13" hidden="1" x14ac:dyDescent="0.15">
      <c r="A452" s="65" t="s">
        <v>128</v>
      </c>
      <c r="B452" s="10">
        <v>2441.9299999999998</v>
      </c>
      <c r="C452" s="10">
        <v>0</v>
      </c>
      <c r="D452" s="10">
        <v>0</v>
      </c>
      <c r="E452" s="10">
        <v>0</v>
      </c>
      <c r="F452" s="10">
        <v>0</v>
      </c>
      <c r="G452" s="10">
        <v>0</v>
      </c>
      <c r="H452" s="10">
        <v>0</v>
      </c>
      <c r="I452" s="10">
        <v>0</v>
      </c>
      <c r="J452" s="10">
        <v>0</v>
      </c>
      <c r="K452" s="10">
        <v>0</v>
      </c>
      <c r="L452" s="10">
        <f t="shared" si="35"/>
        <v>2441.9299999999998</v>
      </c>
    </row>
    <row r="453" spans="1:12" ht="13" hidden="1" x14ac:dyDescent="0.15">
      <c r="A453" s="65" t="s">
        <v>127</v>
      </c>
      <c r="B453" s="10">
        <v>15838.05</v>
      </c>
      <c r="C453" s="10">
        <v>17134.080000000002</v>
      </c>
      <c r="D453" s="10">
        <v>23908.560000000001</v>
      </c>
      <c r="E453" s="10">
        <v>17829.080000000002</v>
      </c>
      <c r="F453" s="10">
        <v>24541.599999999999</v>
      </c>
      <c r="G453" s="10">
        <v>18900.189999999999</v>
      </c>
      <c r="H453" s="10">
        <v>15484.4</v>
      </c>
      <c r="I453" s="10">
        <v>20442.12</v>
      </c>
      <c r="J453" s="10">
        <v>30268.33</v>
      </c>
      <c r="K453" s="10">
        <v>25626.36</v>
      </c>
      <c r="L453" s="10">
        <f t="shared" si="35"/>
        <v>209972.76999999996</v>
      </c>
    </row>
    <row r="454" spans="1:12" ht="13" hidden="1" x14ac:dyDescent="0.15">
      <c r="A454" s="65" t="s">
        <v>126</v>
      </c>
      <c r="B454" s="10">
        <v>52847.79</v>
      </c>
      <c r="C454" s="10">
        <v>59462.2</v>
      </c>
      <c r="D454" s="10">
        <v>50855.94</v>
      </c>
      <c r="E454" s="10">
        <v>15111.75</v>
      </c>
      <c r="F454" s="10">
        <v>11509.56</v>
      </c>
      <c r="G454" s="10">
        <v>5162.79</v>
      </c>
      <c r="H454" s="10">
        <v>5048.97</v>
      </c>
      <c r="I454" s="10">
        <v>3309.2</v>
      </c>
      <c r="J454" s="10">
        <v>8410.68</v>
      </c>
      <c r="K454" s="10">
        <v>4759.22</v>
      </c>
      <c r="L454" s="10">
        <f t="shared" si="35"/>
        <v>216478.1</v>
      </c>
    </row>
    <row r="455" spans="1:12" ht="13" hidden="1" x14ac:dyDescent="0.15">
      <c r="A455" s="65" t="s">
        <v>125</v>
      </c>
      <c r="B455" s="10">
        <v>0</v>
      </c>
      <c r="C455" s="10">
        <v>0</v>
      </c>
      <c r="D455" s="10">
        <v>0</v>
      </c>
      <c r="E455" s="10">
        <v>95.18</v>
      </c>
      <c r="F455" s="10">
        <v>138.63999999999999</v>
      </c>
      <c r="G455" s="10">
        <v>348.87</v>
      </c>
      <c r="H455" s="10">
        <v>541.72</v>
      </c>
      <c r="I455" s="10">
        <v>485.12</v>
      </c>
      <c r="J455" s="10">
        <v>2560.4</v>
      </c>
      <c r="K455" s="10">
        <v>9773.18</v>
      </c>
      <c r="L455" s="10">
        <f t="shared" si="35"/>
        <v>13943.11</v>
      </c>
    </row>
    <row r="456" spans="1:12" ht="13" hidden="1" x14ac:dyDescent="0.15">
      <c r="A456" s="65" t="s">
        <v>123</v>
      </c>
      <c r="B456" s="10">
        <v>0</v>
      </c>
      <c r="C456" s="10">
        <v>797.39</v>
      </c>
      <c r="D456" s="10">
        <v>768.41</v>
      </c>
      <c r="E456" s="10">
        <v>502.62</v>
      </c>
      <c r="F456" s="10">
        <v>337.82</v>
      </c>
      <c r="G456" s="10">
        <v>992.34</v>
      </c>
      <c r="H456" s="10">
        <v>674.26</v>
      </c>
      <c r="I456" s="10">
        <v>0</v>
      </c>
      <c r="J456" s="10">
        <v>1773.62</v>
      </c>
      <c r="K456" s="10">
        <v>1110.4100000000001</v>
      </c>
      <c r="L456" s="10">
        <f t="shared" si="35"/>
        <v>6956.87</v>
      </c>
    </row>
    <row r="457" spans="1:12" ht="13" hidden="1" x14ac:dyDescent="0.15">
      <c r="A457" s="65" t="s">
        <v>121</v>
      </c>
      <c r="B457" s="10">
        <v>0</v>
      </c>
      <c r="C457" s="10">
        <v>-20.6</v>
      </c>
      <c r="D457" s="10">
        <v>0</v>
      </c>
      <c r="E457" s="10">
        <v>0</v>
      </c>
      <c r="F457" s="10">
        <v>0</v>
      </c>
      <c r="G457" s="10">
        <v>0</v>
      </c>
      <c r="H457" s="10">
        <v>0</v>
      </c>
      <c r="I457" s="10">
        <v>0</v>
      </c>
      <c r="J457" s="10">
        <v>0</v>
      </c>
      <c r="K457" s="10">
        <v>0</v>
      </c>
      <c r="L457" s="10">
        <f t="shared" si="35"/>
        <v>-20.6</v>
      </c>
    </row>
    <row r="458" spans="1:12" ht="13" hidden="1" x14ac:dyDescent="0.15">
      <c r="A458" s="65" t="s">
        <v>120</v>
      </c>
      <c r="B458" s="10">
        <v>0</v>
      </c>
      <c r="C458" s="10">
        <v>6.45</v>
      </c>
      <c r="D458" s="10">
        <v>0</v>
      </c>
      <c r="E458" s="10">
        <v>0</v>
      </c>
      <c r="F458" s="10">
        <v>0</v>
      </c>
      <c r="G458" s="10">
        <v>0</v>
      </c>
      <c r="H458" s="10">
        <v>31.79</v>
      </c>
      <c r="I458" s="10">
        <v>0</v>
      </c>
      <c r="J458" s="10">
        <v>0</v>
      </c>
      <c r="K458" s="10">
        <v>0</v>
      </c>
      <c r="L458" s="10">
        <f t="shared" si="35"/>
        <v>38.24</v>
      </c>
    </row>
    <row r="459" spans="1:12" ht="13" hidden="1" x14ac:dyDescent="0.15">
      <c r="A459" s="65" t="s">
        <v>117</v>
      </c>
      <c r="B459" s="10">
        <v>-690</v>
      </c>
      <c r="C459" s="10">
        <v>690</v>
      </c>
      <c r="D459" s="10">
        <v>0</v>
      </c>
      <c r="E459" s="10">
        <v>0</v>
      </c>
      <c r="F459" s="10">
        <v>0</v>
      </c>
      <c r="G459" s="10">
        <v>0</v>
      </c>
      <c r="H459" s="10">
        <v>0</v>
      </c>
      <c r="I459" s="10">
        <v>0</v>
      </c>
      <c r="J459" s="10">
        <v>0</v>
      </c>
      <c r="K459" s="10">
        <v>1429.26</v>
      </c>
      <c r="L459" s="10">
        <f t="shared" si="35"/>
        <v>1429.26</v>
      </c>
    </row>
    <row r="460" spans="1:12" ht="13" hidden="1" x14ac:dyDescent="0.15">
      <c r="A460" s="65" t="s">
        <v>137</v>
      </c>
      <c r="B460" s="10">
        <v>0</v>
      </c>
      <c r="C460" s="10">
        <v>0</v>
      </c>
      <c r="D460" s="10">
        <v>0</v>
      </c>
      <c r="E460" s="10">
        <v>0</v>
      </c>
      <c r="F460" s="10">
        <v>0</v>
      </c>
      <c r="G460" s="10">
        <v>303.94</v>
      </c>
      <c r="H460" s="10">
        <v>455.91</v>
      </c>
      <c r="I460" s="10">
        <v>455.91</v>
      </c>
      <c r="J460" s="10">
        <v>455.91</v>
      </c>
      <c r="K460" s="10">
        <v>303.94</v>
      </c>
      <c r="L460" s="10">
        <f t="shared" si="35"/>
        <v>1975.6100000000001</v>
      </c>
    </row>
    <row r="461" spans="1:12" ht="13" hidden="1" x14ac:dyDescent="0.15">
      <c r="A461" s="65" t="s">
        <v>136</v>
      </c>
      <c r="B461" s="10">
        <v>0</v>
      </c>
      <c r="C461" s="10">
        <v>0</v>
      </c>
      <c r="D461" s="10">
        <v>1121.48</v>
      </c>
      <c r="E461" s="10">
        <v>1709.88</v>
      </c>
      <c r="F461" s="10">
        <v>1709.88</v>
      </c>
      <c r="G461" s="10">
        <v>1709.88</v>
      </c>
      <c r="H461" s="10">
        <v>1709.88</v>
      </c>
      <c r="I461" s="10">
        <v>1709.88</v>
      </c>
      <c r="J461" s="10">
        <v>1709.88</v>
      </c>
      <c r="K461" s="10">
        <v>1139.92</v>
      </c>
      <c r="L461" s="10">
        <f t="shared" si="35"/>
        <v>12520.680000000002</v>
      </c>
    </row>
    <row r="462" spans="1:12" ht="13" hidden="1" x14ac:dyDescent="0.15">
      <c r="A462" s="65" t="s">
        <v>112</v>
      </c>
      <c r="B462" s="10">
        <v>70.989999999999995</v>
      </c>
      <c r="C462" s="10">
        <v>212.97</v>
      </c>
      <c r="D462" s="10">
        <v>414.12</v>
      </c>
      <c r="E462" s="10">
        <v>483.84</v>
      </c>
      <c r="F462" s="10">
        <v>623.28</v>
      </c>
      <c r="G462" s="10">
        <v>15716.99</v>
      </c>
      <c r="H462" s="10">
        <v>23280.16</v>
      </c>
      <c r="I462" s="10">
        <v>26713.65</v>
      </c>
      <c r="J462" s="10">
        <v>33659.11</v>
      </c>
      <c r="K462" s="10">
        <v>32558.16</v>
      </c>
      <c r="L462" s="10">
        <f t="shared" si="35"/>
        <v>133733.26999999999</v>
      </c>
    </row>
    <row r="463" spans="1:12" ht="13" hidden="1" x14ac:dyDescent="0.15">
      <c r="A463" s="65" t="s">
        <v>135</v>
      </c>
      <c r="B463" s="10">
        <v>0</v>
      </c>
      <c r="C463" s="10">
        <v>0</v>
      </c>
      <c r="D463" s="10">
        <v>0</v>
      </c>
      <c r="E463" s="10">
        <v>0</v>
      </c>
      <c r="F463" s="10">
        <v>0</v>
      </c>
      <c r="G463" s="10">
        <v>450</v>
      </c>
      <c r="H463" s="10">
        <v>0</v>
      </c>
      <c r="I463" s="10">
        <v>0</v>
      </c>
      <c r="J463" s="10">
        <v>0</v>
      </c>
      <c r="K463" s="10">
        <v>0</v>
      </c>
      <c r="L463" s="10">
        <f t="shared" si="35"/>
        <v>450</v>
      </c>
    </row>
    <row r="464" spans="1:12" ht="13" hidden="1" x14ac:dyDescent="0.15">
      <c r="A464" s="65" t="s">
        <v>110</v>
      </c>
      <c r="B464" s="10">
        <v>0</v>
      </c>
      <c r="C464" s="10">
        <v>0</v>
      </c>
      <c r="D464" s="10">
        <v>0</v>
      </c>
      <c r="E464" s="10">
        <v>0</v>
      </c>
      <c r="F464" s="10">
        <v>0</v>
      </c>
      <c r="G464" s="10">
        <v>1405.82</v>
      </c>
      <c r="H464" s="10">
        <v>12198.8</v>
      </c>
      <c r="I464" s="10">
        <v>9202.7900000000009</v>
      </c>
      <c r="J464" s="10">
        <v>8435.9</v>
      </c>
      <c r="K464" s="10">
        <v>6222.15</v>
      </c>
      <c r="L464" s="10">
        <f t="shared" si="35"/>
        <v>37465.46</v>
      </c>
    </row>
    <row r="465" spans="1:12" ht="13" hidden="1" x14ac:dyDescent="0.15">
      <c r="A465" s="65" t="s">
        <v>109</v>
      </c>
      <c r="B465" s="10">
        <v>0</v>
      </c>
      <c r="C465" s="10">
        <v>0</v>
      </c>
      <c r="D465" s="10">
        <v>0</v>
      </c>
      <c r="E465" s="10">
        <v>0</v>
      </c>
      <c r="F465" s="10">
        <v>0</v>
      </c>
      <c r="G465" s="10">
        <v>106.94</v>
      </c>
      <c r="H465" s="10">
        <v>28067.85</v>
      </c>
      <c r="I465" s="10">
        <v>13415.8</v>
      </c>
      <c r="J465" s="10">
        <v>0</v>
      </c>
      <c r="K465" s="10">
        <v>4812.3999999999996</v>
      </c>
      <c r="L465" s="10">
        <f t="shared" si="35"/>
        <v>46402.99</v>
      </c>
    </row>
    <row r="466" spans="1:12" ht="13" hidden="1" x14ac:dyDescent="0.15">
      <c r="A466" s="65" t="s">
        <v>134</v>
      </c>
      <c r="B466" s="10">
        <v>0</v>
      </c>
      <c r="C466" s="10">
        <v>0</v>
      </c>
      <c r="D466" s="10">
        <v>0</v>
      </c>
      <c r="E466" s="10">
        <v>0</v>
      </c>
      <c r="F466" s="10">
        <v>0</v>
      </c>
      <c r="G466" s="10">
        <v>108872.2</v>
      </c>
      <c r="H466" s="10">
        <v>113575.03</v>
      </c>
      <c r="I466" s="10">
        <v>-63613.35</v>
      </c>
      <c r="J466" s="10">
        <v>43395.93</v>
      </c>
      <c r="K466" s="10">
        <v>34102.93</v>
      </c>
      <c r="L466" s="10">
        <f t="shared" si="35"/>
        <v>236332.73999999996</v>
      </c>
    </row>
    <row r="467" spans="1:12" ht="13" hidden="1" x14ac:dyDescent="0.15">
      <c r="A467" s="65" t="s">
        <v>107</v>
      </c>
      <c r="B467" s="10">
        <v>0</v>
      </c>
      <c r="C467" s="10">
        <v>340</v>
      </c>
      <c r="D467" s="10">
        <v>300</v>
      </c>
      <c r="E467" s="10">
        <v>352.51</v>
      </c>
      <c r="F467" s="10">
        <v>300</v>
      </c>
      <c r="G467" s="10">
        <v>0</v>
      </c>
      <c r="H467" s="10">
        <v>33.92</v>
      </c>
      <c r="I467" s="10">
        <v>60.14</v>
      </c>
      <c r="J467" s="10">
        <v>0</v>
      </c>
      <c r="K467" s="10">
        <v>0</v>
      </c>
      <c r="L467" s="10">
        <f t="shared" si="35"/>
        <v>1386.5700000000002</v>
      </c>
    </row>
    <row r="468" spans="1:12" ht="13" hidden="1" x14ac:dyDescent="0.15">
      <c r="A468" s="65" t="s">
        <v>105</v>
      </c>
      <c r="B468" s="10">
        <v>0</v>
      </c>
      <c r="C468" s="10">
        <v>71359.58</v>
      </c>
      <c r="D468" s="10">
        <v>68209.59</v>
      </c>
      <c r="E468" s="10">
        <v>68434.59</v>
      </c>
      <c r="F468" s="10">
        <v>130668.64</v>
      </c>
      <c r="G468" s="10">
        <v>209233.62</v>
      </c>
      <c r="H468" s="10">
        <v>221865.14</v>
      </c>
      <c r="I468" s="10">
        <v>243974.1</v>
      </c>
      <c r="J468" s="10">
        <v>166674.32999999999</v>
      </c>
      <c r="K468" s="10">
        <v>79172.97</v>
      </c>
      <c r="L468" s="10">
        <f t="shared" si="35"/>
        <v>1259592.56</v>
      </c>
    </row>
    <row r="469" spans="1:12" ht="13" hidden="1" x14ac:dyDescent="0.15">
      <c r="A469" s="65" t="s">
        <v>103</v>
      </c>
      <c r="B469" s="10">
        <v>0</v>
      </c>
      <c r="C469" s="10">
        <v>0</v>
      </c>
      <c r="D469" s="10">
        <v>0</v>
      </c>
      <c r="E469" s="10">
        <v>0</v>
      </c>
      <c r="F469" s="10">
        <v>0</v>
      </c>
      <c r="G469" s="10">
        <v>0</v>
      </c>
      <c r="H469" s="10">
        <v>123.51</v>
      </c>
      <c r="I469" s="10">
        <v>0</v>
      </c>
      <c r="J469" s="10">
        <v>0</v>
      </c>
      <c r="K469" s="10">
        <v>0</v>
      </c>
      <c r="L469" s="10">
        <f t="shared" si="35"/>
        <v>123.51</v>
      </c>
    </row>
    <row r="470" spans="1:12" ht="13" hidden="1" x14ac:dyDescent="0.15">
      <c r="A470" s="65" t="s">
        <v>101</v>
      </c>
      <c r="B470" s="10">
        <v>0</v>
      </c>
      <c r="C470" s="10">
        <v>0</v>
      </c>
      <c r="D470" s="10">
        <v>0</v>
      </c>
      <c r="E470" s="10">
        <v>0</v>
      </c>
      <c r="F470" s="10">
        <v>0</v>
      </c>
      <c r="G470" s="10">
        <v>0</v>
      </c>
      <c r="H470" s="10">
        <v>0</v>
      </c>
      <c r="I470" s="10">
        <v>11250</v>
      </c>
      <c r="J470" s="10">
        <v>0</v>
      </c>
      <c r="K470" s="10">
        <v>-11250</v>
      </c>
      <c r="L470" s="10">
        <f t="shared" si="35"/>
        <v>0</v>
      </c>
    </row>
    <row r="471" spans="1:12" ht="13" hidden="1" x14ac:dyDescent="0.15">
      <c r="A471" s="65" t="s">
        <v>100</v>
      </c>
      <c r="B471" s="10">
        <v>0</v>
      </c>
      <c r="C471" s="10">
        <v>0</v>
      </c>
      <c r="D471" s="10">
        <v>0</v>
      </c>
      <c r="E471" s="10">
        <v>0</v>
      </c>
      <c r="F471" s="10">
        <v>0</v>
      </c>
      <c r="G471" s="10">
        <v>0</v>
      </c>
      <c r="H471" s="10">
        <v>0</v>
      </c>
      <c r="I471" s="10">
        <v>0</v>
      </c>
      <c r="J471" s="10">
        <v>0</v>
      </c>
      <c r="K471" s="10">
        <v>72.510000000000005</v>
      </c>
      <c r="L471" s="10">
        <f t="shared" si="35"/>
        <v>72.510000000000005</v>
      </c>
    </row>
    <row r="472" spans="1:12" ht="13" hidden="1" x14ac:dyDescent="0.15">
      <c r="A472" s="65" t="s">
        <v>132</v>
      </c>
      <c r="B472" s="10">
        <v>0</v>
      </c>
      <c r="C472" s="10">
        <v>0</v>
      </c>
      <c r="D472" s="10">
        <v>600</v>
      </c>
      <c r="E472" s="10">
        <v>0</v>
      </c>
      <c r="F472" s="10">
        <v>299</v>
      </c>
      <c r="G472" s="10">
        <v>0</v>
      </c>
      <c r="H472" s="10">
        <v>0</v>
      </c>
      <c r="I472" s="10">
        <v>0</v>
      </c>
      <c r="J472" s="10">
        <v>575.88</v>
      </c>
      <c r="K472" s="10">
        <v>-575.88</v>
      </c>
      <c r="L472" s="10">
        <f t="shared" si="35"/>
        <v>899.00000000000011</v>
      </c>
    </row>
    <row r="473" spans="1:12" ht="13" hidden="1" x14ac:dyDescent="0.15">
      <c r="A473" s="65" t="s">
        <v>98</v>
      </c>
      <c r="B473" s="10">
        <v>0</v>
      </c>
      <c r="C473" s="10">
        <v>0</v>
      </c>
      <c r="D473" s="10">
        <v>1075.8399999999999</v>
      </c>
      <c r="E473" s="10">
        <v>0</v>
      </c>
      <c r="F473" s="10">
        <v>0</v>
      </c>
      <c r="G473" s="10">
        <v>0</v>
      </c>
      <c r="H473" s="10">
        <v>0</v>
      </c>
      <c r="I473" s="10">
        <v>0</v>
      </c>
      <c r="J473" s="10">
        <v>0</v>
      </c>
      <c r="K473" s="10">
        <v>0</v>
      </c>
      <c r="L473" s="10">
        <f t="shared" si="35"/>
        <v>1075.8399999999999</v>
      </c>
    </row>
    <row r="474" spans="1:12" ht="13" hidden="1" x14ac:dyDescent="0.15">
      <c r="A474" s="65" t="s">
        <v>97</v>
      </c>
      <c r="B474" s="10">
        <v>0</v>
      </c>
      <c r="C474" s="10">
        <v>0</v>
      </c>
      <c r="D474" s="10">
        <v>0</v>
      </c>
      <c r="E474" s="10">
        <v>0</v>
      </c>
      <c r="F474" s="10">
        <v>308</v>
      </c>
      <c r="G474" s="10">
        <v>0</v>
      </c>
      <c r="H474" s="10">
        <v>0</v>
      </c>
      <c r="I474" s="10">
        <v>0</v>
      </c>
      <c r="J474" s="10">
        <v>0</v>
      </c>
      <c r="K474" s="10">
        <v>3713.56</v>
      </c>
      <c r="L474" s="10">
        <f t="shared" si="35"/>
        <v>4021.56</v>
      </c>
    </row>
    <row r="475" spans="1:12" ht="13" hidden="1" x14ac:dyDescent="0.15">
      <c r="A475" s="65" t="s">
        <v>96</v>
      </c>
      <c r="B475" s="10">
        <v>0</v>
      </c>
      <c r="C475" s="10">
        <v>0</v>
      </c>
      <c r="D475" s="10">
        <v>0</v>
      </c>
      <c r="E475" s="10">
        <v>0</v>
      </c>
      <c r="F475" s="10">
        <v>62.8</v>
      </c>
      <c r="G475" s="10">
        <v>0</v>
      </c>
      <c r="H475" s="10">
        <v>0</v>
      </c>
      <c r="I475" s="10">
        <v>0</v>
      </c>
      <c r="J475" s="10">
        <v>0</v>
      </c>
      <c r="K475" s="10">
        <v>0</v>
      </c>
      <c r="L475" s="10">
        <f t="shared" si="35"/>
        <v>62.8</v>
      </c>
    </row>
    <row r="476" spans="1:12" ht="13" hidden="1" x14ac:dyDescent="0.15">
      <c r="A476" s="65" t="s">
        <v>95</v>
      </c>
      <c r="B476" s="10">
        <v>0</v>
      </c>
      <c r="C476" s="10">
        <v>0</v>
      </c>
      <c r="D476" s="10">
        <v>0</v>
      </c>
      <c r="E476" s="10">
        <v>0</v>
      </c>
      <c r="F476" s="10">
        <v>0</v>
      </c>
      <c r="G476" s="10">
        <v>0</v>
      </c>
      <c r="H476" s="10">
        <v>105.16</v>
      </c>
      <c r="I476" s="10">
        <v>0</v>
      </c>
      <c r="J476" s="10">
        <v>0</v>
      </c>
      <c r="K476" s="10">
        <v>0</v>
      </c>
      <c r="L476" s="10">
        <f t="shared" si="35"/>
        <v>105.16</v>
      </c>
    </row>
    <row r="477" spans="1:12" ht="13" hidden="1" x14ac:dyDescent="0.15">
      <c r="A477" s="65" t="s">
        <v>94</v>
      </c>
      <c r="B477" s="10">
        <v>0</v>
      </c>
      <c r="C477" s="10">
        <v>44.77</v>
      </c>
      <c r="D477" s="10">
        <v>0</v>
      </c>
      <c r="E477" s="10">
        <v>0</v>
      </c>
      <c r="F477" s="10">
        <v>130</v>
      </c>
      <c r="G477" s="10">
        <v>0</v>
      </c>
      <c r="H477" s="10">
        <v>0</v>
      </c>
      <c r="I477" s="10">
        <v>0</v>
      </c>
      <c r="J477" s="10">
        <v>0</v>
      </c>
      <c r="K477" s="10">
        <v>0</v>
      </c>
      <c r="L477" s="10">
        <f t="shared" si="35"/>
        <v>174.77</v>
      </c>
    </row>
    <row r="478" spans="1:12" ht="13" hidden="1" x14ac:dyDescent="0.15">
      <c r="A478" s="65" t="s">
        <v>93</v>
      </c>
      <c r="B478" s="10">
        <v>5299.35</v>
      </c>
      <c r="C478" s="10">
        <v>1628.79</v>
      </c>
      <c r="D478" s="10">
        <v>0</v>
      </c>
      <c r="E478" s="10">
        <v>777.41</v>
      </c>
      <c r="F478" s="10">
        <v>0</v>
      </c>
      <c r="G478" s="10">
        <v>1767.08</v>
      </c>
      <c r="H478" s="10">
        <v>2019.52</v>
      </c>
      <c r="I478" s="10">
        <v>0</v>
      </c>
      <c r="J478" s="10">
        <v>3799.23</v>
      </c>
      <c r="K478" s="10">
        <v>-2030.52</v>
      </c>
      <c r="L478" s="10">
        <f t="shared" si="35"/>
        <v>13260.86</v>
      </c>
    </row>
    <row r="479" spans="1:12" ht="13" hidden="1" x14ac:dyDescent="0.15">
      <c r="A479" s="65" t="s">
        <v>91</v>
      </c>
      <c r="B479" s="10">
        <v>0</v>
      </c>
      <c r="C479" s="10">
        <v>737.78</v>
      </c>
      <c r="D479" s="10">
        <v>45</v>
      </c>
      <c r="E479" s="10">
        <v>835.41</v>
      </c>
      <c r="F479" s="10">
        <v>0</v>
      </c>
      <c r="G479" s="10">
        <v>0</v>
      </c>
      <c r="H479" s="10">
        <v>428.38</v>
      </c>
      <c r="I479" s="10">
        <v>111.5</v>
      </c>
      <c r="J479" s="10">
        <v>1100.92</v>
      </c>
      <c r="K479" s="10">
        <v>-1086.67</v>
      </c>
      <c r="L479" s="10">
        <f t="shared" si="35"/>
        <v>2172.3200000000002</v>
      </c>
    </row>
    <row r="480" spans="1:12" ht="13" hidden="1" x14ac:dyDescent="0.15">
      <c r="A480" s="65" t="s">
        <v>90</v>
      </c>
      <c r="B480" s="10">
        <v>1548.2</v>
      </c>
      <c r="C480" s="10">
        <v>1213.48</v>
      </c>
      <c r="D480" s="10">
        <v>5080.16</v>
      </c>
      <c r="E480" s="10">
        <v>575.1</v>
      </c>
      <c r="F480" s="10">
        <v>0</v>
      </c>
      <c r="G480" s="10">
        <v>120.8</v>
      </c>
      <c r="H480" s="10">
        <v>649.19000000000005</v>
      </c>
      <c r="I480" s="10">
        <v>154.15</v>
      </c>
      <c r="J480" s="10">
        <v>7904.81</v>
      </c>
      <c r="K480" s="10">
        <v>-6112.27</v>
      </c>
      <c r="L480" s="10">
        <f t="shared" si="35"/>
        <v>11133.619999999999</v>
      </c>
    </row>
    <row r="481" spans="1:12" ht="13" hidden="1" x14ac:dyDescent="0.15">
      <c r="A481" s="65" t="s">
        <v>172</v>
      </c>
      <c r="B481" s="10">
        <v>0</v>
      </c>
      <c r="C481" s="10">
        <v>0</v>
      </c>
      <c r="D481" s="10">
        <v>0</v>
      </c>
      <c r="E481" s="10">
        <v>0</v>
      </c>
      <c r="F481" s="10">
        <v>0</v>
      </c>
      <c r="G481" s="10">
        <v>0</v>
      </c>
      <c r="H481" s="10">
        <v>0</v>
      </c>
      <c r="I481" s="10">
        <v>0</v>
      </c>
      <c r="J481" s="10">
        <v>0</v>
      </c>
      <c r="K481" s="10">
        <v>-1040.82</v>
      </c>
      <c r="L481" s="10">
        <f t="shared" si="35"/>
        <v>-1040.82</v>
      </c>
    </row>
    <row r="482" spans="1:12" ht="13" hidden="1" x14ac:dyDescent="0.15">
      <c r="A482" s="65" t="s">
        <v>173</v>
      </c>
      <c r="B482" s="10">
        <v>0</v>
      </c>
      <c r="C482" s="10">
        <v>0</v>
      </c>
      <c r="D482" s="10">
        <v>0</v>
      </c>
      <c r="E482" s="10">
        <v>0</v>
      </c>
      <c r="F482" s="10">
        <v>0</v>
      </c>
      <c r="G482" s="10">
        <v>0</v>
      </c>
      <c r="H482" s="10">
        <v>0</v>
      </c>
      <c r="I482" s="10">
        <v>0</v>
      </c>
      <c r="J482" s="10">
        <v>-6663.21</v>
      </c>
      <c r="K482" s="10">
        <v>-3915.48</v>
      </c>
      <c r="L482" s="10">
        <f t="shared" si="35"/>
        <v>-10578.69</v>
      </c>
    </row>
    <row r="483" spans="1:12" ht="13" hidden="1" x14ac:dyDescent="0.15">
      <c r="A483" s="65" t="s">
        <v>84</v>
      </c>
      <c r="B483" s="10">
        <v>222.04</v>
      </c>
      <c r="C483" s="10">
        <v>316.43</v>
      </c>
      <c r="D483" s="10">
        <v>334.55</v>
      </c>
      <c r="E483" s="10">
        <v>216.08</v>
      </c>
      <c r="F483" s="10">
        <v>208.66</v>
      </c>
      <c r="G483" s="10">
        <v>170.16</v>
      </c>
      <c r="H483" s="10">
        <v>107.1</v>
      </c>
      <c r="I483" s="10">
        <v>87.1</v>
      </c>
      <c r="J483" s="10">
        <v>249.5</v>
      </c>
      <c r="K483" s="10">
        <v>369.61</v>
      </c>
      <c r="L483" s="10">
        <f t="shared" si="35"/>
        <v>2281.23</v>
      </c>
    </row>
    <row r="484" spans="1:12" ht="13" hidden="1" x14ac:dyDescent="0.15">
      <c r="A484" s="65" t="s">
        <v>83</v>
      </c>
      <c r="B484" s="10">
        <v>33641.94</v>
      </c>
      <c r="C484" s="10">
        <v>40063.22</v>
      </c>
      <c r="D484" s="10">
        <v>35158.449999999997</v>
      </c>
      <c r="E484" s="10">
        <v>16628.060000000001</v>
      </c>
      <c r="F484" s="10">
        <v>48648.04</v>
      </c>
      <c r="G484" s="10">
        <v>37495.31</v>
      </c>
      <c r="H484" s="10">
        <v>16075.96</v>
      </c>
      <c r="I484" s="10">
        <v>5753.71</v>
      </c>
      <c r="J484" s="10">
        <v>56230.91</v>
      </c>
      <c r="K484" s="10">
        <v>33962.230000000003</v>
      </c>
      <c r="L484" s="10">
        <f t="shared" si="35"/>
        <v>323657.82999999996</v>
      </c>
    </row>
    <row r="485" spans="1:12" ht="13" hidden="1" x14ac:dyDescent="0.15">
      <c r="A485" s="65" t="s">
        <v>82</v>
      </c>
      <c r="B485" s="10">
        <v>43697.65</v>
      </c>
      <c r="C485" s="10">
        <v>48880.31</v>
      </c>
      <c r="D485" s="10">
        <v>51156.85</v>
      </c>
      <c r="E485" s="10">
        <v>36324.769999999997</v>
      </c>
      <c r="F485" s="10">
        <v>34376.019999999997</v>
      </c>
      <c r="G485" s="10">
        <v>28265.94</v>
      </c>
      <c r="H485" s="10">
        <v>13916.36</v>
      </c>
      <c r="I485" s="10">
        <v>15433.15</v>
      </c>
      <c r="J485" s="10">
        <v>41892.019999999997</v>
      </c>
      <c r="K485" s="10">
        <v>33217.46</v>
      </c>
      <c r="L485" s="10">
        <f t="shared" si="35"/>
        <v>347160.53</v>
      </c>
    </row>
    <row r="486" spans="1:12" ht="13" hidden="1" x14ac:dyDescent="0.15">
      <c r="A486" s="65" t="s">
        <v>81</v>
      </c>
      <c r="B486" s="10">
        <v>0</v>
      </c>
      <c r="C486" s="10">
        <v>7178.15</v>
      </c>
      <c r="D486" s="10">
        <v>7034.5</v>
      </c>
      <c r="E486" s="10">
        <v>3465.91</v>
      </c>
      <c r="F486" s="10">
        <v>3649.97</v>
      </c>
      <c r="G486" s="10">
        <v>2066.0700000000002</v>
      </c>
      <c r="H486" s="10">
        <v>701.24</v>
      </c>
      <c r="I486" s="10">
        <v>117.88</v>
      </c>
      <c r="J486" s="10">
        <v>8211.98</v>
      </c>
      <c r="K486" s="10">
        <v>6981.9</v>
      </c>
      <c r="L486" s="10">
        <f t="shared" si="35"/>
        <v>39407.599999999999</v>
      </c>
    </row>
    <row r="487" spans="1:12" ht="13" hidden="1" x14ac:dyDescent="0.15">
      <c r="A487" s="65" t="s">
        <v>80</v>
      </c>
      <c r="B487" s="10">
        <v>0</v>
      </c>
      <c r="C487" s="10">
        <v>0</v>
      </c>
      <c r="D487" s="10">
        <v>0</v>
      </c>
      <c r="E487" s="10">
        <v>0</v>
      </c>
      <c r="F487" s="10">
        <v>0</v>
      </c>
      <c r="G487" s="10">
        <v>0</v>
      </c>
      <c r="H487" s="10">
        <v>0</v>
      </c>
      <c r="I487" s="10">
        <v>0</v>
      </c>
      <c r="J487" s="10">
        <v>0</v>
      </c>
      <c r="K487" s="10">
        <v>2502.5</v>
      </c>
      <c r="L487" s="10">
        <f t="shared" si="35"/>
        <v>2502.5</v>
      </c>
    </row>
    <row r="488" spans="1:12" ht="13" hidden="1" x14ac:dyDescent="0.15">
      <c r="A488" s="65" t="s">
        <v>176</v>
      </c>
      <c r="B488" s="10">
        <v>0</v>
      </c>
      <c r="C488" s="10">
        <v>0</v>
      </c>
      <c r="D488" s="10">
        <v>0</v>
      </c>
      <c r="E488" s="10">
        <v>0</v>
      </c>
      <c r="F488" s="10">
        <v>0</v>
      </c>
      <c r="G488" s="10">
        <v>0</v>
      </c>
      <c r="H488" s="10">
        <v>-214.54</v>
      </c>
      <c r="I488" s="10">
        <v>-115.4</v>
      </c>
      <c r="J488" s="10">
        <v>0</v>
      </c>
      <c r="K488" s="10">
        <v>0</v>
      </c>
      <c r="L488" s="10">
        <f t="shared" si="35"/>
        <v>-329.94</v>
      </c>
    </row>
    <row r="489" spans="1:12" ht="13" hidden="1" x14ac:dyDescent="0.15">
      <c r="A489" s="65" t="s">
        <v>79</v>
      </c>
      <c r="B489" s="10">
        <v>0</v>
      </c>
      <c r="C489" s="10">
        <v>0</v>
      </c>
      <c r="D489" s="10">
        <v>0</v>
      </c>
      <c r="E489" s="10">
        <v>0</v>
      </c>
      <c r="F489" s="10">
        <v>0</v>
      </c>
      <c r="G489" s="10">
        <v>0</v>
      </c>
      <c r="H489" s="10">
        <v>-4518.1499999999996</v>
      </c>
      <c r="I489" s="10">
        <v>-2430.4499999999998</v>
      </c>
      <c r="J489" s="10">
        <v>1.52</v>
      </c>
      <c r="K489" s="10">
        <v>0</v>
      </c>
      <c r="L489" s="10">
        <f t="shared" si="35"/>
        <v>-6947.079999999999</v>
      </c>
    </row>
    <row r="490" spans="1:12" ht="13" hidden="1" x14ac:dyDescent="0.15">
      <c r="A490" s="65" t="s">
        <v>78</v>
      </c>
      <c r="B490" s="10">
        <v>0</v>
      </c>
      <c r="C490" s="10">
        <v>0</v>
      </c>
      <c r="D490" s="10">
        <v>0</v>
      </c>
      <c r="E490" s="10">
        <v>0</v>
      </c>
      <c r="F490" s="10">
        <v>0</v>
      </c>
      <c r="G490" s="10">
        <v>0</v>
      </c>
      <c r="H490" s="10">
        <v>-1748.57</v>
      </c>
      <c r="I490" s="10">
        <v>-940.61</v>
      </c>
      <c r="J490" s="10">
        <v>21.33</v>
      </c>
      <c r="K490" s="10">
        <v>0</v>
      </c>
      <c r="L490" s="10">
        <f t="shared" si="35"/>
        <v>-2667.85</v>
      </c>
    </row>
    <row r="491" spans="1:12" ht="13" hidden="1" x14ac:dyDescent="0.15">
      <c r="A491" s="65" t="s">
        <v>76</v>
      </c>
      <c r="B491" s="10">
        <v>0</v>
      </c>
      <c r="C491" s="10">
        <v>0</v>
      </c>
      <c r="D491" s="10">
        <v>8365.3799999999992</v>
      </c>
      <c r="E491" s="10">
        <v>0</v>
      </c>
      <c r="F491" s="10">
        <v>0</v>
      </c>
      <c r="G491" s="10">
        <v>11884.62</v>
      </c>
      <c r="H491" s="10">
        <v>8192.31</v>
      </c>
      <c r="I491" s="10">
        <v>0</v>
      </c>
      <c r="J491" s="10">
        <v>13750.01</v>
      </c>
      <c r="K491" s="10">
        <v>0</v>
      </c>
      <c r="L491" s="10">
        <f t="shared" si="35"/>
        <v>42192.32</v>
      </c>
    </row>
    <row r="492" spans="1:12" ht="13" hidden="1" x14ac:dyDescent="0.15">
      <c r="A492" s="65" t="s">
        <v>74</v>
      </c>
      <c r="B492" s="10">
        <v>70539.839999999997</v>
      </c>
      <c r="C492" s="10">
        <v>49207.53</v>
      </c>
      <c r="D492" s="10">
        <v>55916.42</v>
      </c>
      <c r="E492" s="10">
        <v>34864.870000000003</v>
      </c>
      <c r="F492" s="10">
        <v>46405.06</v>
      </c>
      <c r="G492" s="10">
        <v>24347.360000000001</v>
      </c>
      <c r="H492" s="10">
        <v>13126.85</v>
      </c>
      <c r="I492" s="10">
        <v>26686.19</v>
      </c>
      <c r="J492" s="10">
        <v>88962.63</v>
      </c>
      <c r="K492" s="10">
        <v>5344.72</v>
      </c>
      <c r="L492" s="10">
        <f t="shared" si="35"/>
        <v>415401.46999999991</v>
      </c>
    </row>
    <row r="493" spans="1:12" ht="13" hidden="1" x14ac:dyDescent="0.15">
      <c r="A493" s="65" t="s">
        <v>73</v>
      </c>
      <c r="B493" s="10">
        <v>13942.31</v>
      </c>
      <c r="C493" s="10">
        <v>8563.94</v>
      </c>
      <c r="D493" s="10">
        <v>5561.89</v>
      </c>
      <c r="E493" s="10">
        <v>-19087.96</v>
      </c>
      <c r="F493" s="10">
        <v>-2757.74</v>
      </c>
      <c r="G493" s="10">
        <v>5462.13</v>
      </c>
      <c r="H493" s="10">
        <v>5726.62</v>
      </c>
      <c r="I493" s="10">
        <v>39379.72</v>
      </c>
      <c r="J493" s="10">
        <v>56477.919999999998</v>
      </c>
      <c r="K493" s="10">
        <v>1605.44</v>
      </c>
      <c r="L493" s="10">
        <f t="shared" si="35"/>
        <v>114874.27</v>
      </c>
    </row>
    <row r="494" spans="1:12" ht="13" hidden="1" x14ac:dyDescent="0.15">
      <c r="A494" s="65" t="s">
        <v>72</v>
      </c>
      <c r="B494" s="10">
        <v>0</v>
      </c>
      <c r="C494" s="10">
        <v>0</v>
      </c>
      <c r="D494" s="10">
        <v>0</v>
      </c>
      <c r="E494" s="10">
        <v>0</v>
      </c>
      <c r="F494" s="10">
        <v>0</v>
      </c>
      <c r="G494" s="10">
        <v>0</v>
      </c>
      <c r="H494" s="10">
        <v>-0.44</v>
      </c>
      <c r="I494" s="10">
        <v>-0.24</v>
      </c>
      <c r="J494" s="10">
        <v>0</v>
      </c>
      <c r="K494" s="10">
        <v>0</v>
      </c>
      <c r="L494" s="10">
        <f t="shared" si="35"/>
        <v>-0.67999999999999994</v>
      </c>
    </row>
    <row r="495" spans="1:12" ht="13" hidden="1" x14ac:dyDescent="0.15">
      <c r="A495" s="65" t="s">
        <v>71</v>
      </c>
      <c r="B495" s="10">
        <v>358146.18</v>
      </c>
      <c r="C495" s="10">
        <v>412020.22</v>
      </c>
      <c r="D495" s="10">
        <v>448571.26</v>
      </c>
      <c r="E495" s="10">
        <v>342770.57</v>
      </c>
      <c r="F495" s="10">
        <v>335023.64</v>
      </c>
      <c r="G495" s="10">
        <v>275622.44</v>
      </c>
      <c r="H495" s="10">
        <v>194896.69</v>
      </c>
      <c r="I495" s="10">
        <v>181153.37</v>
      </c>
      <c r="J495" s="10">
        <v>536654.11</v>
      </c>
      <c r="K495" s="10">
        <v>404985.07</v>
      </c>
      <c r="L495" s="10">
        <f t="shared" si="35"/>
        <v>3489843.55</v>
      </c>
    </row>
    <row r="496" spans="1:12" ht="13" hidden="1" x14ac:dyDescent="0.15">
      <c r="A496" s="66" t="s">
        <v>184</v>
      </c>
      <c r="B496" s="16">
        <f t="shared" ref="B496:L496" si="36">SUM(B451:B495)</f>
        <v>597546.27</v>
      </c>
      <c r="C496" s="16">
        <f t="shared" si="36"/>
        <v>719836.69</v>
      </c>
      <c r="D496" s="16">
        <f t="shared" si="36"/>
        <v>781615.58000000007</v>
      </c>
      <c r="E496" s="16">
        <f t="shared" si="36"/>
        <v>562304.36</v>
      </c>
      <c r="F496" s="16">
        <f t="shared" si="36"/>
        <v>670701.13</v>
      </c>
      <c r="G496" s="16">
        <f t="shared" si="36"/>
        <v>787176</v>
      </c>
      <c r="H496" s="16">
        <f t="shared" si="36"/>
        <v>701266.08</v>
      </c>
      <c r="I496" s="16">
        <f t="shared" si="36"/>
        <v>560838.9800000001</v>
      </c>
      <c r="J496" s="16">
        <f t="shared" si="36"/>
        <v>1162374.81</v>
      </c>
      <c r="K496" s="16">
        <f t="shared" si="36"/>
        <v>731354.83</v>
      </c>
      <c r="L496" s="16">
        <f t="shared" si="36"/>
        <v>7275014.7299999986</v>
      </c>
    </row>
    <row r="497" spans="1:12" ht="13" hidden="1" x14ac:dyDescent="0.15">
      <c r="A497" s="64" t="s">
        <v>185</v>
      </c>
      <c r="B497" s="7"/>
      <c r="C497" s="7"/>
      <c r="D497" s="7"/>
      <c r="E497" s="7"/>
      <c r="F497" s="7"/>
      <c r="G497" s="7"/>
      <c r="H497" s="7"/>
      <c r="I497" s="7"/>
      <c r="J497" s="7"/>
      <c r="K497" s="7"/>
      <c r="L497" s="7"/>
    </row>
    <row r="498" spans="1:12" ht="13" hidden="1" x14ac:dyDescent="0.15">
      <c r="A498" s="65" t="s">
        <v>112</v>
      </c>
      <c r="B498" s="10">
        <v>1136.45</v>
      </c>
      <c r="C498" s="10">
        <v>610.77</v>
      </c>
      <c r="D498" s="10">
        <v>610.77</v>
      </c>
      <c r="E498" s="10">
        <v>407.19</v>
      </c>
      <c r="F498" s="10">
        <v>0</v>
      </c>
      <c r="G498" s="10">
        <v>0</v>
      </c>
      <c r="H498" s="10">
        <v>0</v>
      </c>
      <c r="I498" s="10">
        <v>0</v>
      </c>
      <c r="J498" s="10">
        <v>0</v>
      </c>
      <c r="K498" s="10">
        <v>0</v>
      </c>
      <c r="L498" s="10">
        <f>SUM(B498:K498)</f>
        <v>2765.18</v>
      </c>
    </row>
    <row r="499" spans="1:12" ht="13" hidden="1" x14ac:dyDescent="0.15">
      <c r="A499" s="65" t="s">
        <v>108</v>
      </c>
      <c r="B499" s="10">
        <v>0</v>
      </c>
      <c r="C499" s="10">
        <v>175</v>
      </c>
      <c r="D499" s="10">
        <v>0</v>
      </c>
      <c r="E499" s="10">
        <v>0</v>
      </c>
      <c r="F499" s="10">
        <v>0</v>
      </c>
      <c r="G499" s="10">
        <v>0</v>
      </c>
      <c r="H499" s="10">
        <v>0</v>
      </c>
      <c r="I499" s="10">
        <v>0</v>
      </c>
      <c r="J499" s="10">
        <v>0</v>
      </c>
      <c r="K499" s="10">
        <v>0</v>
      </c>
      <c r="L499" s="10">
        <f>SUM(B499:K499)</f>
        <v>175</v>
      </c>
    </row>
    <row r="500" spans="1:12" ht="13" hidden="1" x14ac:dyDescent="0.15">
      <c r="A500" s="66" t="s">
        <v>186</v>
      </c>
      <c r="B500" s="16">
        <f t="shared" ref="B500:L500" si="37">SUM(B498:B499)</f>
        <v>1136.45</v>
      </c>
      <c r="C500" s="16">
        <f t="shared" si="37"/>
        <v>785.77</v>
      </c>
      <c r="D500" s="16">
        <f t="shared" si="37"/>
        <v>610.77</v>
      </c>
      <c r="E500" s="16">
        <f t="shared" si="37"/>
        <v>407.19</v>
      </c>
      <c r="F500" s="16">
        <f t="shared" si="37"/>
        <v>0</v>
      </c>
      <c r="G500" s="16">
        <f t="shared" si="37"/>
        <v>0</v>
      </c>
      <c r="H500" s="16">
        <f t="shared" si="37"/>
        <v>0</v>
      </c>
      <c r="I500" s="16">
        <f t="shared" si="37"/>
        <v>0</v>
      </c>
      <c r="J500" s="16">
        <f t="shared" si="37"/>
        <v>0</v>
      </c>
      <c r="K500" s="16">
        <f t="shared" si="37"/>
        <v>0</v>
      </c>
      <c r="L500" s="16">
        <f t="shared" si="37"/>
        <v>2940.18</v>
      </c>
    </row>
    <row r="501" spans="1:12" ht="13" hidden="1" x14ac:dyDescent="0.15">
      <c r="A501" s="64" t="s">
        <v>187</v>
      </c>
      <c r="B501" s="7"/>
      <c r="C501" s="7"/>
      <c r="D501" s="7"/>
      <c r="E501" s="7"/>
      <c r="F501" s="7"/>
      <c r="G501" s="7"/>
      <c r="H501" s="7"/>
      <c r="I501" s="7"/>
      <c r="J501" s="7"/>
      <c r="K501" s="7"/>
      <c r="L501" s="7"/>
    </row>
    <row r="502" spans="1:12" ht="13" hidden="1" x14ac:dyDescent="0.15">
      <c r="A502" s="65" t="s">
        <v>129</v>
      </c>
      <c r="B502" s="10">
        <v>0</v>
      </c>
      <c r="C502" s="10">
        <v>0</v>
      </c>
      <c r="D502" s="10">
        <v>1359.05</v>
      </c>
      <c r="E502" s="10">
        <v>1286.72</v>
      </c>
      <c r="F502" s="10">
        <v>0</v>
      </c>
      <c r="G502" s="10">
        <v>0</v>
      </c>
      <c r="H502" s="10">
        <v>0</v>
      </c>
      <c r="I502" s="10">
        <v>0</v>
      </c>
      <c r="J502" s="10">
        <v>0</v>
      </c>
      <c r="K502" s="10">
        <v>0</v>
      </c>
      <c r="L502" s="10">
        <f t="shared" ref="L502:L526" si="38">SUM(B502:K502)</f>
        <v>2645.77</v>
      </c>
    </row>
    <row r="503" spans="1:12" ht="13" hidden="1" x14ac:dyDescent="0.15">
      <c r="A503" s="65" t="s">
        <v>128</v>
      </c>
      <c r="B503" s="10">
        <v>287.27999999999997</v>
      </c>
      <c r="C503" s="10">
        <v>0</v>
      </c>
      <c r="D503" s="10">
        <v>0</v>
      </c>
      <c r="E503" s="10">
        <v>0</v>
      </c>
      <c r="F503" s="10">
        <v>0</v>
      </c>
      <c r="G503" s="10">
        <v>0</v>
      </c>
      <c r="H503" s="10">
        <v>0</v>
      </c>
      <c r="I503" s="10">
        <v>0</v>
      </c>
      <c r="J503" s="10">
        <v>0</v>
      </c>
      <c r="K503" s="10">
        <v>0</v>
      </c>
      <c r="L503" s="10">
        <f t="shared" si="38"/>
        <v>287.27999999999997</v>
      </c>
    </row>
    <row r="504" spans="1:12" ht="13" hidden="1" x14ac:dyDescent="0.15">
      <c r="A504" s="65" t="s">
        <v>127</v>
      </c>
      <c r="B504" s="10">
        <v>1863.3</v>
      </c>
      <c r="C504" s="10">
        <v>1971.36</v>
      </c>
      <c r="D504" s="10">
        <v>1765.67</v>
      </c>
      <c r="E504" s="10">
        <v>7686.86</v>
      </c>
      <c r="F504" s="10">
        <v>0</v>
      </c>
      <c r="G504" s="10">
        <v>0</v>
      </c>
      <c r="H504" s="10">
        <v>0</v>
      </c>
      <c r="I504" s="10">
        <v>0</v>
      </c>
      <c r="J504" s="10">
        <v>0</v>
      </c>
      <c r="K504" s="10">
        <v>0</v>
      </c>
      <c r="L504" s="10">
        <f t="shared" si="38"/>
        <v>13287.189999999999</v>
      </c>
    </row>
    <row r="505" spans="1:12" ht="13" hidden="1" x14ac:dyDescent="0.15">
      <c r="A505" s="65" t="s">
        <v>126</v>
      </c>
      <c r="B505" s="10">
        <v>8282.9599999999991</v>
      </c>
      <c r="C505" s="10">
        <v>8861.36</v>
      </c>
      <c r="D505" s="10">
        <v>4965.68</v>
      </c>
      <c r="E505" s="10">
        <v>291.25</v>
      </c>
      <c r="F505" s="10">
        <v>0</v>
      </c>
      <c r="G505" s="10">
        <v>0</v>
      </c>
      <c r="H505" s="10">
        <v>0</v>
      </c>
      <c r="I505" s="10">
        <v>0</v>
      </c>
      <c r="J505" s="10">
        <v>0</v>
      </c>
      <c r="K505" s="10">
        <v>0</v>
      </c>
      <c r="L505" s="10">
        <f t="shared" si="38"/>
        <v>22401.25</v>
      </c>
    </row>
    <row r="506" spans="1:12" ht="13" hidden="1" x14ac:dyDescent="0.15">
      <c r="A506" s="65" t="s">
        <v>120</v>
      </c>
      <c r="B506" s="10">
        <v>0</v>
      </c>
      <c r="C506" s="10">
        <v>0</v>
      </c>
      <c r="D506" s="10">
        <v>39.99</v>
      </c>
      <c r="E506" s="10">
        <v>0</v>
      </c>
      <c r="F506" s="10">
        <v>0</v>
      </c>
      <c r="G506" s="10">
        <v>0</v>
      </c>
      <c r="H506" s="10">
        <v>0</v>
      </c>
      <c r="I506" s="10">
        <v>0</v>
      </c>
      <c r="J506" s="10">
        <v>0</v>
      </c>
      <c r="K506" s="10">
        <v>0</v>
      </c>
      <c r="L506" s="10">
        <f t="shared" si="38"/>
        <v>39.99</v>
      </c>
    </row>
    <row r="507" spans="1:12" ht="13" hidden="1" x14ac:dyDescent="0.15">
      <c r="A507" s="65" t="s">
        <v>114</v>
      </c>
      <c r="B507" s="10">
        <v>2216.21</v>
      </c>
      <c r="C507" s="10">
        <v>0</v>
      </c>
      <c r="D507" s="10">
        <v>0</v>
      </c>
      <c r="E507" s="10">
        <v>0</v>
      </c>
      <c r="F507" s="10">
        <v>0</v>
      </c>
      <c r="G507" s="10">
        <v>0</v>
      </c>
      <c r="H507" s="10">
        <v>0</v>
      </c>
      <c r="I507" s="10">
        <v>0</v>
      </c>
      <c r="J507" s="10">
        <v>0</v>
      </c>
      <c r="K507" s="10">
        <v>0</v>
      </c>
      <c r="L507" s="10">
        <f t="shared" si="38"/>
        <v>2216.21</v>
      </c>
    </row>
    <row r="508" spans="1:12" ht="13" hidden="1" x14ac:dyDescent="0.15">
      <c r="A508" s="65" t="s">
        <v>112</v>
      </c>
      <c r="B508" s="10">
        <v>1251.29</v>
      </c>
      <c r="C508" s="10">
        <v>533.37</v>
      </c>
      <c r="D508" s="10">
        <v>533.37</v>
      </c>
      <c r="E508" s="10">
        <v>355.58</v>
      </c>
      <c r="F508" s="10">
        <v>0</v>
      </c>
      <c r="G508" s="10">
        <v>0</v>
      </c>
      <c r="H508" s="10">
        <v>0</v>
      </c>
      <c r="I508" s="10">
        <v>0</v>
      </c>
      <c r="J508" s="10">
        <v>0</v>
      </c>
      <c r="K508" s="10">
        <v>0</v>
      </c>
      <c r="L508" s="10">
        <f t="shared" si="38"/>
        <v>2673.6099999999997</v>
      </c>
    </row>
    <row r="509" spans="1:12" ht="13" hidden="1" x14ac:dyDescent="0.15">
      <c r="A509" s="65" t="s">
        <v>111</v>
      </c>
      <c r="B509" s="10">
        <v>3319.11</v>
      </c>
      <c r="C509" s="10">
        <v>3319.11</v>
      </c>
      <c r="D509" s="10">
        <v>3319.11</v>
      </c>
      <c r="E509" s="10">
        <v>2212.7399999999998</v>
      </c>
      <c r="F509" s="10">
        <v>0</v>
      </c>
      <c r="G509" s="10">
        <v>0</v>
      </c>
      <c r="H509" s="10">
        <v>0</v>
      </c>
      <c r="I509" s="10">
        <v>0</v>
      </c>
      <c r="J509" s="10">
        <v>0</v>
      </c>
      <c r="K509" s="10">
        <v>0</v>
      </c>
      <c r="L509" s="10">
        <f t="shared" si="38"/>
        <v>12170.07</v>
      </c>
    </row>
    <row r="510" spans="1:12" ht="13" hidden="1" x14ac:dyDescent="0.15">
      <c r="A510" s="65" t="s">
        <v>110</v>
      </c>
      <c r="B510" s="10">
        <v>96.86</v>
      </c>
      <c r="C510" s="10">
        <v>0</v>
      </c>
      <c r="D510" s="10">
        <v>0</v>
      </c>
      <c r="E510" s="10">
        <v>0</v>
      </c>
      <c r="F510" s="10">
        <v>0</v>
      </c>
      <c r="G510" s="10">
        <v>0</v>
      </c>
      <c r="H510" s="10">
        <v>0</v>
      </c>
      <c r="I510" s="10">
        <v>0</v>
      </c>
      <c r="J510" s="10">
        <v>0</v>
      </c>
      <c r="K510" s="10">
        <v>0</v>
      </c>
      <c r="L510" s="10">
        <f t="shared" si="38"/>
        <v>96.86</v>
      </c>
    </row>
    <row r="511" spans="1:12" ht="13" hidden="1" x14ac:dyDescent="0.15">
      <c r="A511" s="65" t="s">
        <v>133</v>
      </c>
      <c r="B511" s="10">
        <v>23321.02</v>
      </c>
      <c r="C511" s="10">
        <v>21655.11</v>
      </c>
      <c r="D511" s="10">
        <v>21732.49</v>
      </c>
      <c r="E511" s="10">
        <v>21867.65</v>
      </c>
      <c r="F511" s="10">
        <v>0</v>
      </c>
      <c r="G511" s="10">
        <v>0</v>
      </c>
      <c r="H511" s="10">
        <v>0</v>
      </c>
      <c r="I511" s="10">
        <v>0</v>
      </c>
      <c r="J511" s="10">
        <v>0</v>
      </c>
      <c r="K511" s="10">
        <v>0</v>
      </c>
      <c r="L511" s="10">
        <f t="shared" si="38"/>
        <v>88576.270000000019</v>
      </c>
    </row>
    <row r="512" spans="1:12" ht="13" hidden="1" x14ac:dyDescent="0.15">
      <c r="A512" s="65" t="s">
        <v>108</v>
      </c>
      <c r="B512" s="10">
        <v>0</v>
      </c>
      <c r="C512" s="10">
        <v>263.14999999999998</v>
      </c>
      <c r="D512" s="10">
        <v>528.70000000000005</v>
      </c>
      <c r="E512" s="10">
        <v>0</v>
      </c>
      <c r="F512" s="10">
        <v>0</v>
      </c>
      <c r="G512" s="10">
        <v>0</v>
      </c>
      <c r="H512" s="10">
        <v>0</v>
      </c>
      <c r="I512" s="10">
        <v>0</v>
      </c>
      <c r="J512" s="10">
        <v>0</v>
      </c>
      <c r="K512" s="10">
        <v>0</v>
      </c>
      <c r="L512" s="10">
        <f t="shared" si="38"/>
        <v>791.85</v>
      </c>
    </row>
    <row r="513" spans="1:12" ht="13" hidden="1" x14ac:dyDescent="0.15">
      <c r="A513" s="65" t="s">
        <v>107</v>
      </c>
      <c r="B513" s="10">
        <v>3173.64</v>
      </c>
      <c r="C513" s="10">
        <v>1057.8800000000001</v>
      </c>
      <c r="D513" s="10">
        <v>2121.64</v>
      </c>
      <c r="E513" s="10">
        <v>0</v>
      </c>
      <c r="F513" s="10">
        <v>0</v>
      </c>
      <c r="G513" s="10">
        <v>0</v>
      </c>
      <c r="H513" s="10">
        <v>0</v>
      </c>
      <c r="I513" s="10">
        <v>0</v>
      </c>
      <c r="J513" s="10">
        <v>0</v>
      </c>
      <c r="K513" s="10">
        <v>0</v>
      </c>
      <c r="L513" s="10">
        <f t="shared" si="38"/>
        <v>6353.16</v>
      </c>
    </row>
    <row r="514" spans="1:12" ht="13" hidden="1" x14ac:dyDescent="0.15">
      <c r="A514" s="65" t="s">
        <v>106</v>
      </c>
      <c r="B514" s="10">
        <v>6574.8</v>
      </c>
      <c r="C514" s="10">
        <v>10232.36</v>
      </c>
      <c r="D514" s="10">
        <v>6265.6</v>
      </c>
      <c r="E514" s="10">
        <v>4664.32</v>
      </c>
      <c r="F514" s="10">
        <v>-5900</v>
      </c>
      <c r="G514" s="10">
        <v>0</v>
      </c>
      <c r="H514" s="10">
        <v>0</v>
      </c>
      <c r="I514" s="10">
        <v>0</v>
      </c>
      <c r="J514" s="10">
        <v>0</v>
      </c>
      <c r="K514" s="10">
        <v>0</v>
      </c>
      <c r="L514" s="10">
        <f t="shared" si="38"/>
        <v>21837.08</v>
      </c>
    </row>
    <row r="515" spans="1:12" ht="13" hidden="1" x14ac:dyDescent="0.15">
      <c r="A515" s="65" t="s">
        <v>104</v>
      </c>
      <c r="B515" s="10">
        <v>64.55</v>
      </c>
      <c r="C515" s="10">
        <v>0</v>
      </c>
      <c r="D515" s="10">
        <v>96.99</v>
      </c>
      <c r="E515" s="10">
        <v>0</v>
      </c>
      <c r="F515" s="10">
        <v>0</v>
      </c>
      <c r="G515" s="10">
        <v>0</v>
      </c>
      <c r="H515" s="10">
        <v>0</v>
      </c>
      <c r="I515" s="10">
        <v>0</v>
      </c>
      <c r="J515" s="10">
        <v>0</v>
      </c>
      <c r="K515" s="10">
        <v>0</v>
      </c>
      <c r="L515" s="10">
        <f t="shared" si="38"/>
        <v>161.54</v>
      </c>
    </row>
    <row r="516" spans="1:12" ht="13" hidden="1" x14ac:dyDescent="0.15">
      <c r="A516" s="65" t="s">
        <v>102</v>
      </c>
      <c r="B516" s="10">
        <v>1164.83</v>
      </c>
      <c r="C516" s="10">
        <v>5720.11</v>
      </c>
      <c r="D516" s="10">
        <v>5684.1</v>
      </c>
      <c r="E516" s="10">
        <v>23375.21</v>
      </c>
      <c r="F516" s="10">
        <v>-1505.62</v>
      </c>
      <c r="G516" s="10">
        <v>0</v>
      </c>
      <c r="H516" s="10">
        <v>0</v>
      </c>
      <c r="I516" s="10">
        <v>0</v>
      </c>
      <c r="J516" s="10">
        <v>0</v>
      </c>
      <c r="K516" s="10">
        <v>0</v>
      </c>
      <c r="L516" s="10">
        <f t="shared" si="38"/>
        <v>34438.629999999997</v>
      </c>
    </row>
    <row r="517" spans="1:12" ht="13" hidden="1" x14ac:dyDescent="0.15">
      <c r="A517" s="65" t="s">
        <v>93</v>
      </c>
      <c r="B517" s="10">
        <v>70.88</v>
      </c>
      <c r="C517" s="10">
        <v>0</v>
      </c>
      <c r="D517" s="10">
        <v>856.5</v>
      </c>
      <c r="E517" s="10">
        <v>0</v>
      </c>
      <c r="F517" s="10">
        <v>0</v>
      </c>
      <c r="G517" s="10">
        <v>0</v>
      </c>
      <c r="H517" s="10">
        <v>0</v>
      </c>
      <c r="I517" s="10">
        <v>0</v>
      </c>
      <c r="J517" s="10">
        <v>0</v>
      </c>
      <c r="K517" s="10">
        <v>0</v>
      </c>
      <c r="L517" s="10">
        <f t="shared" si="38"/>
        <v>927.38</v>
      </c>
    </row>
    <row r="518" spans="1:12" ht="13" hidden="1" x14ac:dyDescent="0.15">
      <c r="A518" s="65" t="s">
        <v>91</v>
      </c>
      <c r="B518" s="10">
        <v>665.44</v>
      </c>
      <c r="C518" s="10">
        <v>0</v>
      </c>
      <c r="D518" s="10">
        <v>387.57</v>
      </c>
      <c r="E518" s="10">
        <v>99.1</v>
      </c>
      <c r="F518" s="10">
        <v>0</v>
      </c>
      <c r="G518" s="10">
        <v>0</v>
      </c>
      <c r="H518" s="10">
        <v>0</v>
      </c>
      <c r="I518" s="10">
        <v>0</v>
      </c>
      <c r="J518" s="10">
        <v>0</v>
      </c>
      <c r="K518" s="10">
        <v>0</v>
      </c>
      <c r="L518" s="10">
        <f t="shared" si="38"/>
        <v>1152.1099999999999</v>
      </c>
    </row>
    <row r="519" spans="1:12" ht="13" hidden="1" x14ac:dyDescent="0.15">
      <c r="A519" s="65" t="s">
        <v>90</v>
      </c>
      <c r="B519" s="10">
        <v>-1530.07</v>
      </c>
      <c r="C519" s="10">
        <v>0</v>
      </c>
      <c r="D519" s="10">
        <v>0</v>
      </c>
      <c r="E519" s="10">
        <v>0</v>
      </c>
      <c r="F519" s="10">
        <v>0</v>
      </c>
      <c r="G519" s="10">
        <v>0</v>
      </c>
      <c r="H519" s="10">
        <v>0</v>
      </c>
      <c r="I519" s="10">
        <v>0</v>
      </c>
      <c r="J519" s="10">
        <v>0</v>
      </c>
      <c r="K519" s="10">
        <v>0</v>
      </c>
      <c r="L519" s="10">
        <f t="shared" si="38"/>
        <v>-1530.07</v>
      </c>
    </row>
    <row r="520" spans="1:12" ht="13" hidden="1" x14ac:dyDescent="0.15">
      <c r="A520" s="65" t="s">
        <v>84</v>
      </c>
      <c r="B520" s="10">
        <v>42.97</v>
      </c>
      <c r="C520" s="10">
        <v>55.85</v>
      </c>
      <c r="D520" s="10">
        <v>37.19</v>
      </c>
      <c r="E520" s="10">
        <v>9.14</v>
      </c>
      <c r="F520" s="10">
        <v>0</v>
      </c>
      <c r="G520" s="10">
        <v>0</v>
      </c>
      <c r="H520" s="10">
        <v>0</v>
      </c>
      <c r="I520" s="10">
        <v>0</v>
      </c>
      <c r="J520" s="10">
        <v>0</v>
      </c>
      <c r="K520" s="10">
        <v>0</v>
      </c>
      <c r="L520" s="10">
        <f t="shared" si="38"/>
        <v>145.14999999999998</v>
      </c>
    </row>
    <row r="521" spans="1:12" ht="13" hidden="1" x14ac:dyDescent="0.15">
      <c r="A521" s="65" t="s">
        <v>83</v>
      </c>
      <c r="B521" s="10">
        <v>5213.32</v>
      </c>
      <c r="C521" s="10">
        <v>5057.3900000000003</v>
      </c>
      <c r="D521" s="10">
        <v>2966.83</v>
      </c>
      <c r="E521" s="10">
        <v>1098.54</v>
      </c>
      <c r="F521" s="10">
        <v>0</v>
      </c>
      <c r="G521" s="10">
        <v>0</v>
      </c>
      <c r="H521" s="10">
        <v>0</v>
      </c>
      <c r="I521" s="10">
        <v>0</v>
      </c>
      <c r="J521" s="10">
        <v>0</v>
      </c>
      <c r="K521" s="10">
        <v>0</v>
      </c>
      <c r="L521" s="10">
        <f t="shared" si="38"/>
        <v>14336.079999999998</v>
      </c>
    </row>
    <row r="522" spans="1:12" ht="13" hidden="1" x14ac:dyDescent="0.15">
      <c r="A522" s="65" t="s">
        <v>82</v>
      </c>
      <c r="B522" s="10">
        <v>10963.57</v>
      </c>
      <c r="C522" s="10">
        <v>10930.99</v>
      </c>
      <c r="D522" s="10">
        <v>6510.32</v>
      </c>
      <c r="E522" s="10">
        <v>1544.17</v>
      </c>
      <c r="F522" s="10">
        <v>0</v>
      </c>
      <c r="G522" s="10">
        <v>0</v>
      </c>
      <c r="H522" s="10">
        <v>0</v>
      </c>
      <c r="I522" s="10">
        <v>0</v>
      </c>
      <c r="J522" s="10">
        <v>0</v>
      </c>
      <c r="K522" s="10">
        <v>0</v>
      </c>
      <c r="L522" s="10">
        <f t="shared" si="38"/>
        <v>29949.049999999996</v>
      </c>
    </row>
    <row r="523" spans="1:12" ht="13" hidden="1" x14ac:dyDescent="0.15">
      <c r="A523" s="65" t="s">
        <v>81</v>
      </c>
      <c r="B523" s="10">
        <v>0</v>
      </c>
      <c r="C523" s="10">
        <v>1798.35</v>
      </c>
      <c r="D523" s="10">
        <v>1149.5999999999999</v>
      </c>
      <c r="E523" s="10">
        <v>143.75</v>
      </c>
      <c r="F523" s="10">
        <v>0</v>
      </c>
      <c r="G523" s="10">
        <v>0</v>
      </c>
      <c r="H523" s="10">
        <v>0</v>
      </c>
      <c r="I523" s="10">
        <v>0</v>
      </c>
      <c r="J523" s="10">
        <v>0</v>
      </c>
      <c r="K523" s="10">
        <v>0</v>
      </c>
      <c r="L523" s="10">
        <f t="shared" si="38"/>
        <v>3091.7</v>
      </c>
    </row>
    <row r="524" spans="1:12" ht="13" hidden="1" x14ac:dyDescent="0.15">
      <c r="A524" s="65" t="s">
        <v>74</v>
      </c>
      <c r="B524" s="10">
        <v>-10372.549999999999</v>
      </c>
      <c r="C524" s="10">
        <v>4704.43</v>
      </c>
      <c r="D524" s="10">
        <v>616.4</v>
      </c>
      <c r="E524" s="10">
        <v>12</v>
      </c>
      <c r="F524" s="10">
        <v>0</v>
      </c>
      <c r="G524" s="10">
        <v>0</v>
      </c>
      <c r="H524" s="10">
        <v>0</v>
      </c>
      <c r="I524" s="10">
        <v>0</v>
      </c>
      <c r="J524" s="10">
        <v>0</v>
      </c>
      <c r="K524" s="10">
        <v>0</v>
      </c>
      <c r="L524" s="10">
        <f t="shared" si="38"/>
        <v>-5039.7199999999993</v>
      </c>
    </row>
    <row r="525" spans="1:12" ht="13" hidden="1" x14ac:dyDescent="0.15">
      <c r="A525" s="65" t="s">
        <v>73</v>
      </c>
      <c r="B525" s="10">
        <v>3173.07</v>
      </c>
      <c r="C525" s="10">
        <v>3173.09</v>
      </c>
      <c r="D525" s="10">
        <v>-2127.41</v>
      </c>
      <c r="E525" s="10">
        <v>552.89</v>
      </c>
      <c r="F525" s="10">
        <v>0</v>
      </c>
      <c r="G525" s="10">
        <v>0</v>
      </c>
      <c r="H525" s="10">
        <v>0</v>
      </c>
      <c r="I525" s="10">
        <v>0</v>
      </c>
      <c r="J525" s="10">
        <v>0</v>
      </c>
      <c r="K525" s="10">
        <v>0</v>
      </c>
      <c r="L525" s="10">
        <f t="shared" si="38"/>
        <v>4771.6400000000003</v>
      </c>
    </row>
    <row r="526" spans="1:12" ht="13" hidden="1" x14ac:dyDescent="0.15">
      <c r="A526" s="65" t="s">
        <v>71</v>
      </c>
      <c r="B526" s="10">
        <v>54999.69</v>
      </c>
      <c r="C526" s="10">
        <v>55000.02</v>
      </c>
      <c r="D526" s="10">
        <v>37500.019999999997</v>
      </c>
      <c r="E526" s="10">
        <v>14375.01</v>
      </c>
      <c r="F526" s="10">
        <v>0</v>
      </c>
      <c r="G526" s="10">
        <v>0</v>
      </c>
      <c r="H526" s="10">
        <v>0</v>
      </c>
      <c r="I526" s="10">
        <v>0</v>
      </c>
      <c r="J526" s="10">
        <v>0</v>
      </c>
      <c r="K526" s="10">
        <v>0</v>
      </c>
      <c r="L526" s="10">
        <f t="shared" si="38"/>
        <v>161874.74</v>
      </c>
    </row>
    <row r="527" spans="1:12" ht="13" hidden="1" x14ac:dyDescent="0.15">
      <c r="A527" s="66" t="s">
        <v>188</v>
      </c>
      <c r="B527" s="16">
        <f t="shared" ref="B527:L527" si="39">SUM(B502:B526)</f>
        <v>114842.17000000001</v>
      </c>
      <c r="C527" s="16">
        <f t="shared" si="39"/>
        <v>134333.93</v>
      </c>
      <c r="D527" s="16">
        <f t="shared" si="39"/>
        <v>96309.41</v>
      </c>
      <c r="E527" s="16">
        <f t="shared" si="39"/>
        <v>79574.929999999993</v>
      </c>
      <c r="F527" s="16">
        <f t="shared" si="39"/>
        <v>-7405.62</v>
      </c>
      <c r="G527" s="16">
        <f t="shared" si="39"/>
        <v>0</v>
      </c>
      <c r="H527" s="16">
        <f t="shared" si="39"/>
        <v>0</v>
      </c>
      <c r="I527" s="16">
        <f t="shared" si="39"/>
        <v>0</v>
      </c>
      <c r="J527" s="16">
        <f t="shared" si="39"/>
        <v>0</v>
      </c>
      <c r="K527" s="16">
        <f t="shared" si="39"/>
        <v>0</v>
      </c>
      <c r="L527" s="16">
        <f t="shared" si="39"/>
        <v>417654.82</v>
      </c>
    </row>
    <row r="528" spans="1:12" ht="13" hidden="1" x14ac:dyDescent="0.15">
      <c r="A528" s="64" t="s">
        <v>189</v>
      </c>
      <c r="B528" s="7"/>
      <c r="C528" s="7"/>
      <c r="D528" s="7"/>
      <c r="E528" s="7"/>
      <c r="F528" s="7"/>
      <c r="G528" s="7"/>
      <c r="H528" s="7"/>
      <c r="I528" s="7"/>
      <c r="J528" s="7"/>
      <c r="K528" s="7"/>
      <c r="L528" s="7"/>
    </row>
    <row r="529" spans="1:12" ht="13" hidden="1" x14ac:dyDescent="0.15">
      <c r="A529" s="65" t="s">
        <v>169</v>
      </c>
      <c r="B529" s="10">
        <v>93191.46</v>
      </c>
      <c r="C529" s="10">
        <v>93191.46</v>
      </c>
      <c r="D529" s="10">
        <v>70448.600000000006</v>
      </c>
      <c r="E529" s="10">
        <v>24962.880000000001</v>
      </c>
      <c r="F529" s="10">
        <v>0</v>
      </c>
      <c r="G529" s="10">
        <v>0</v>
      </c>
      <c r="H529" s="10">
        <v>0</v>
      </c>
      <c r="I529" s="10">
        <v>0</v>
      </c>
      <c r="J529" s="10">
        <v>0</v>
      </c>
      <c r="K529" s="10">
        <v>0</v>
      </c>
      <c r="L529" s="10">
        <f>SUM(B529:K529)</f>
        <v>281794.40000000002</v>
      </c>
    </row>
    <row r="530" spans="1:12" ht="13" hidden="1" x14ac:dyDescent="0.15">
      <c r="A530" s="65" t="s">
        <v>112</v>
      </c>
      <c r="B530" s="10">
        <v>550.09</v>
      </c>
      <c r="C530" s="10">
        <v>209.16</v>
      </c>
      <c r="D530" s="10">
        <v>209.16</v>
      </c>
      <c r="E530" s="10">
        <v>139.44</v>
      </c>
      <c r="F530" s="10">
        <v>0</v>
      </c>
      <c r="G530" s="10">
        <v>0</v>
      </c>
      <c r="H530" s="10">
        <v>0</v>
      </c>
      <c r="I530" s="10">
        <v>0</v>
      </c>
      <c r="J530" s="10">
        <v>0</v>
      </c>
      <c r="K530" s="10">
        <v>0</v>
      </c>
      <c r="L530" s="10">
        <f>SUM(B530:K530)</f>
        <v>1107.8499999999999</v>
      </c>
    </row>
    <row r="531" spans="1:12" ht="13" hidden="1" x14ac:dyDescent="0.15">
      <c r="A531" s="65" t="s">
        <v>105</v>
      </c>
      <c r="B531" s="10">
        <v>10925.01</v>
      </c>
      <c r="C531" s="10">
        <v>10925.01</v>
      </c>
      <c r="D531" s="10">
        <v>10505.56</v>
      </c>
      <c r="E531" s="10">
        <v>6444.44</v>
      </c>
      <c r="F531" s="10">
        <v>0</v>
      </c>
      <c r="G531" s="10">
        <v>0</v>
      </c>
      <c r="H531" s="10">
        <v>0</v>
      </c>
      <c r="I531" s="10">
        <v>0</v>
      </c>
      <c r="J531" s="10">
        <v>0</v>
      </c>
      <c r="K531" s="10">
        <v>0</v>
      </c>
      <c r="L531" s="10">
        <f>SUM(B531:K531)</f>
        <v>38800.020000000004</v>
      </c>
    </row>
    <row r="532" spans="1:12" ht="13" hidden="1" x14ac:dyDescent="0.15">
      <c r="A532" s="65" t="s">
        <v>101</v>
      </c>
      <c r="B532" s="10">
        <v>0</v>
      </c>
      <c r="C532" s="10">
        <v>0</v>
      </c>
      <c r="D532" s="10">
        <v>0</v>
      </c>
      <c r="E532" s="10">
        <v>13950</v>
      </c>
      <c r="F532" s="10">
        <v>0</v>
      </c>
      <c r="G532" s="10">
        <v>0</v>
      </c>
      <c r="H532" s="10">
        <v>0</v>
      </c>
      <c r="I532" s="10">
        <v>0</v>
      </c>
      <c r="J532" s="10">
        <v>0</v>
      </c>
      <c r="K532" s="10">
        <v>0</v>
      </c>
      <c r="L532" s="10">
        <f>SUM(B532:K532)</f>
        <v>13950</v>
      </c>
    </row>
    <row r="533" spans="1:12" ht="13" hidden="1" x14ac:dyDescent="0.15">
      <c r="A533" s="65" t="s">
        <v>132</v>
      </c>
      <c r="B533" s="10">
        <v>7398.69</v>
      </c>
      <c r="C533" s="10">
        <v>7398.69</v>
      </c>
      <c r="D533" s="10">
        <v>4932.46</v>
      </c>
      <c r="E533" s="10">
        <v>0</v>
      </c>
      <c r="F533" s="10">
        <v>0</v>
      </c>
      <c r="G533" s="10">
        <v>0</v>
      </c>
      <c r="H533" s="10">
        <v>0</v>
      </c>
      <c r="I533" s="10">
        <v>0</v>
      </c>
      <c r="J533" s="10">
        <v>0</v>
      </c>
      <c r="K533" s="10">
        <v>0</v>
      </c>
      <c r="L533" s="10">
        <f>SUM(B533:K533)</f>
        <v>19729.84</v>
      </c>
    </row>
    <row r="534" spans="1:12" ht="13" hidden="1" x14ac:dyDescent="0.15">
      <c r="A534" s="66" t="s">
        <v>190</v>
      </c>
      <c r="B534" s="16">
        <f t="shared" ref="B534:L534" si="40">SUM(B529:B533)</f>
        <v>112065.25</v>
      </c>
      <c r="C534" s="16">
        <f t="shared" si="40"/>
        <v>111724.32</v>
      </c>
      <c r="D534" s="16">
        <f t="shared" si="40"/>
        <v>86095.780000000013</v>
      </c>
      <c r="E534" s="16">
        <f t="shared" si="40"/>
        <v>45496.759999999995</v>
      </c>
      <c r="F534" s="16">
        <f t="shared" si="40"/>
        <v>0</v>
      </c>
      <c r="G534" s="16">
        <f t="shared" si="40"/>
        <v>0</v>
      </c>
      <c r="H534" s="16">
        <f t="shared" si="40"/>
        <v>0</v>
      </c>
      <c r="I534" s="16">
        <f t="shared" si="40"/>
        <v>0</v>
      </c>
      <c r="J534" s="16">
        <f t="shared" si="40"/>
        <v>0</v>
      </c>
      <c r="K534" s="16">
        <f t="shared" si="40"/>
        <v>0</v>
      </c>
      <c r="L534" s="16">
        <f t="shared" si="40"/>
        <v>355382.11000000004</v>
      </c>
    </row>
    <row r="535" spans="1:12" ht="13" hidden="1" x14ac:dyDescent="0.15">
      <c r="A535" s="27" t="s">
        <v>191</v>
      </c>
      <c r="B535" s="16">
        <f t="shared" ref="B535:L535" si="41">SUM(B366,B416,B449,B496,B500,B527,B534)</f>
        <v>9823028.2099999972</v>
      </c>
      <c r="C535" s="16">
        <f t="shared" si="41"/>
        <v>10524798.689999999</v>
      </c>
      <c r="D535" s="16">
        <f t="shared" si="41"/>
        <v>10892651.119999999</v>
      </c>
      <c r="E535" s="16">
        <f t="shared" si="41"/>
        <v>11575089.279999997</v>
      </c>
      <c r="F535" s="16">
        <f t="shared" si="41"/>
        <v>12553158.530000003</v>
      </c>
      <c r="G535" s="16">
        <f t="shared" si="41"/>
        <v>13128033.869999999</v>
      </c>
      <c r="H535" s="16">
        <f t="shared" si="41"/>
        <v>12500562.879999997</v>
      </c>
      <c r="I535" s="16">
        <f t="shared" si="41"/>
        <v>15073301.960000001</v>
      </c>
      <c r="J535" s="16">
        <f t="shared" si="41"/>
        <v>15836783.520000003</v>
      </c>
      <c r="K535" s="16">
        <f t="shared" si="41"/>
        <v>10047719.51</v>
      </c>
      <c r="L535" s="16">
        <f t="shared" si="41"/>
        <v>121955127.56999999</v>
      </c>
    </row>
    <row r="536" spans="1:12" ht="13" hidden="1" x14ac:dyDescent="0.15">
      <c r="A536" s="15" t="s">
        <v>165</v>
      </c>
      <c r="B536" s="16">
        <f t="shared" ref="B536:L536" si="42">SUM(B535)</f>
        <v>9823028.2099999972</v>
      </c>
      <c r="C536" s="16">
        <f t="shared" si="42"/>
        <v>10524798.689999999</v>
      </c>
      <c r="D536" s="16">
        <f t="shared" si="42"/>
        <v>10892651.119999999</v>
      </c>
      <c r="E536" s="16">
        <f t="shared" si="42"/>
        <v>11575089.279999997</v>
      </c>
      <c r="F536" s="16">
        <f t="shared" si="42"/>
        <v>12553158.530000003</v>
      </c>
      <c r="G536" s="16">
        <f t="shared" si="42"/>
        <v>13128033.869999999</v>
      </c>
      <c r="H536" s="16">
        <f t="shared" si="42"/>
        <v>12500562.879999997</v>
      </c>
      <c r="I536" s="16">
        <f t="shared" si="42"/>
        <v>15073301.960000001</v>
      </c>
      <c r="J536" s="16">
        <f t="shared" si="42"/>
        <v>15836783.520000003</v>
      </c>
      <c r="K536" s="16">
        <f t="shared" si="42"/>
        <v>10047719.51</v>
      </c>
      <c r="L536" s="16">
        <f t="shared" si="42"/>
        <v>121955127.56999999</v>
      </c>
    </row>
    <row r="537" spans="1:12" ht="13" x14ac:dyDescent="0.15">
      <c r="A537" s="14" t="s">
        <v>192</v>
      </c>
      <c r="B537" s="7">
        <v>16014042.550000001</v>
      </c>
      <c r="C537" s="7">
        <v>15382705.860000003</v>
      </c>
      <c r="D537" s="7">
        <v>15475456.650000002</v>
      </c>
      <c r="E537" s="7">
        <v>16983052.280000001</v>
      </c>
      <c r="F537" s="7">
        <v>16233382.050000001</v>
      </c>
      <c r="G537" s="7">
        <v>18976228.170000002</v>
      </c>
      <c r="H537" s="7">
        <v>15488666.140000001</v>
      </c>
      <c r="I537" s="7">
        <v>19340383.390000001</v>
      </c>
      <c r="J537" s="7">
        <v>17314872.519999996</v>
      </c>
      <c r="K537" s="7">
        <v>9324510.7299999986</v>
      </c>
      <c r="L537" s="7">
        <v>160533300.34</v>
      </c>
    </row>
    <row r="538" spans="1:12" ht="13" hidden="1" x14ac:dyDescent="0.15">
      <c r="A538" s="24" t="s">
        <v>193</v>
      </c>
      <c r="B538" s="7"/>
      <c r="C538" s="7"/>
      <c r="D538" s="7"/>
      <c r="E538" s="7"/>
      <c r="F538" s="7"/>
      <c r="G538" s="7"/>
      <c r="H538" s="7"/>
      <c r="I538" s="7"/>
      <c r="J538" s="7"/>
      <c r="K538" s="7"/>
      <c r="L538" s="7"/>
    </row>
    <row r="539" spans="1:12" ht="13" hidden="1" x14ac:dyDescent="0.15">
      <c r="A539" s="64" t="s">
        <v>194</v>
      </c>
      <c r="B539" s="7"/>
      <c r="C539" s="7"/>
      <c r="D539" s="7"/>
      <c r="E539" s="7"/>
      <c r="F539" s="7"/>
      <c r="G539" s="7"/>
      <c r="H539" s="7"/>
      <c r="I539" s="7"/>
      <c r="J539" s="7"/>
      <c r="K539" s="7"/>
      <c r="L539" s="7"/>
    </row>
    <row r="540" spans="1:12" ht="13" hidden="1" x14ac:dyDescent="0.15">
      <c r="A540" s="65" t="s">
        <v>129</v>
      </c>
      <c r="B540" s="10">
        <v>0</v>
      </c>
      <c r="C540" s="10">
        <v>0</v>
      </c>
      <c r="D540" s="10">
        <v>16069.45</v>
      </c>
      <c r="E540" s="10">
        <v>27725.39</v>
      </c>
      <c r="F540" s="10">
        <v>12765.96</v>
      </c>
      <c r="G540" s="10">
        <v>13097.66</v>
      </c>
      <c r="H540" s="10">
        <v>8747.2000000000007</v>
      </c>
      <c r="I540" s="10">
        <v>11396.34</v>
      </c>
      <c r="J540" s="10">
        <v>13838.4</v>
      </c>
      <c r="K540" s="10">
        <v>10379.69</v>
      </c>
      <c r="L540" s="10">
        <f t="shared" ref="L540:L571" si="43">SUM(B540:K540)</f>
        <v>114020.08999999998</v>
      </c>
    </row>
    <row r="541" spans="1:12" ht="13" hidden="1" x14ac:dyDescent="0.15">
      <c r="A541" s="65" t="s">
        <v>128</v>
      </c>
      <c r="B541" s="10">
        <v>1723.71</v>
      </c>
      <c r="C541" s="10">
        <v>0</v>
      </c>
      <c r="D541" s="10">
        <v>0</v>
      </c>
      <c r="E541" s="10">
        <v>0</v>
      </c>
      <c r="F541" s="10">
        <v>0</v>
      </c>
      <c r="G541" s="10">
        <v>0</v>
      </c>
      <c r="H541" s="10">
        <v>0</v>
      </c>
      <c r="I541" s="10">
        <v>0</v>
      </c>
      <c r="J541" s="10">
        <v>0</v>
      </c>
      <c r="K541" s="10">
        <v>0</v>
      </c>
      <c r="L541" s="10">
        <f t="shared" si="43"/>
        <v>1723.71</v>
      </c>
    </row>
    <row r="542" spans="1:12" ht="13" hidden="1" x14ac:dyDescent="0.15">
      <c r="A542" s="65" t="s">
        <v>127</v>
      </c>
      <c r="B542" s="10">
        <v>11179.8</v>
      </c>
      <c r="C542" s="10">
        <v>12813.83</v>
      </c>
      <c r="D542" s="10">
        <v>15354.21</v>
      </c>
      <c r="E542" s="10">
        <v>9138.11</v>
      </c>
      <c r="F542" s="10">
        <v>5977.38</v>
      </c>
      <c r="G542" s="10">
        <v>4051.63</v>
      </c>
      <c r="H542" s="10">
        <v>4230.03</v>
      </c>
      <c r="I542" s="10">
        <v>6093.69</v>
      </c>
      <c r="J542" s="10">
        <v>6528.9</v>
      </c>
      <c r="K542" s="10">
        <v>3131.73</v>
      </c>
      <c r="L542" s="10">
        <f t="shared" si="43"/>
        <v>78499.309999999983</v>
      </c>
    </row>
    <row r="543" spans="1:12" ht="13" hidden="1" x14ac:dyDescent="0.15">
      <c r="A543" s="65" t="s">
        <v>126</v>
      </c>
      <c r="B543" s="10">
        <v>48310.99</v>
      </c>
      <c r="C543" s="10">
        <v>55620.65</v>
      </c>
      <c r="D543" s="10">
        <v>41821.230000000003</v>
      </c>
      <c r="E543" s="10">
        <v>6418.43</v>
      </c>
      <c r="F543" s="10">
        <v>4553.08</v>
      </c>
      <c r="G543" s="10">
        <v>1509.44</v>
      </c>
      <c r="H543" s="10">
        <v>1338.51</v>
      </c>
      <c r="I543" s="10">
        <v>1755.97</v>
      </c>
      <c r="J543" s="10">
        <v>1805.77</v>
      </c>
      <c r="K543" s="10">
        <v>566.19000000000005</v>
      </c>
      <c r="L543" s="10">
        <f t="shared" si="43"/>
        <v>163700.25999999998</v>
      </c>
    </row>
    <row r="544" spans="1:12" ht="13" hidden="1" x14ac:dyDescent="0.15">
      <c r="A544" s="65" t="s">
        <v>125</v>
      </c>
      <c r="B544" s="10">
        <v>18883.810000000001</v>
      </c>
      <c r="C544" s="10">
        <v>31394.83</v>
      </c>
      <c r="D544" s="10">
        <v>22846.61</v>
      </c>
      <c r="E544" s="10">
        <v>19649.43</v>
      </c>
      <c r="F544" s="10">
        <v>365929.35</v>
      </c>
      <c r="G544" s="10">
        <v>25301.34</v>
      </c>
      <c r="H544" s="10">
        <v>27625.31</v>
      </c>
      <c r="I544" s="10">
        <v>27332.71</v>
      </c>
      <c r="J544" s="10">
        <v>4713.45</v>
      </c>
      <c r="K544" s="10">
        <v>1223.96</v>
      </c>
      <c r="L544" s="10">
        <f t="shared" si="43"/>
        <v>544900.79999999993</v>
      </c>
    </row>
    <row r="545" spans="1:12" ht="13" hidden="1" x14ac:dyDescent="0.15">
      <c r="A545" s="65" t="s">
        <v>123</v>
      </c>
      <c r="B545" s="10">
        <v>0</v>
      </c>
      <c r="C545" s="10">
        <v>5840.25</v>
      </c>
      <c r="D545" s="10">
        <v>6147.24</v>
      </c>
      <c r="E545" s="10">
        <v>5253.29</v>
      </c>
      <c r="F545" s="10">
        <v>4395.6400000000003</v>
      </c>
      <c r="G545" s="10">
        <v>3969.33</v>
      </c>
      <c r="H545" s="10">
        <v>4591.8500000000004</v>
      </c>
      <c r="I545" s="10">
        <v>5684.55</v>
      </c>
      <c r="J545" s="10">
        <v>2987.88</v>
      </c>
      <c r="K545" s="10">
        <v>1110.4100000000001</v>
      </c>
      <c r="L545" s="10">
        <f t="shared" si="43"/>
        <v>39980.44</v>
      </c>
    </row>
    <row r="546" spans="1:12" ht="13" hidden="1" x14ac:dyDescent="0.15">
      <c r="A546" s="65" t="s">
        <v>122</v>
      </c>
      <c r="B546" s="10">
        <v>0</v>
      </c>
      <c r="C546" s="10">
        <v>-57.51</v>
      </c>
      <c r="D546" s="10">
        <v>0</v>
      </c>
      <c r="E546" s="10">
        <v>0</v>
      </c>
      <c r="F546" s="10">
        <v>0</v>
      </c>
      <c r="G546" s="10">
        <v>0</v>
      </c>
      <c r="H546" s="10">
        <v>0</v>
      </c>
      <c r="I546" s="10">
        <v>0</v>
      </c>
      <c r="J546" s="10">
        <v>0</v>
      </c>
      <c r="K546" s="10">
        <v>0</v>
      </c>
      <c r="L546" s="10">
        <f t="shared" si="43"/>
        <v>-57.51</v>
      </c>
    </row>
    <row r="547" spans="1:12" ht="13" hidden="1" x14ac:dyDescent="0.15">
      <c r="A547" s="65" t="s">
        <v>121</v>
      </c>
      <c r="B547" s="10">
        <v>0</v>
      </c>
      <c r="C547" s="10">
        <v>-7708.17</v>
      </c>
      <c r="D547" s="10">
        <v>0</v>
      </c>
      <c r="E547" s="10">
        <v>0</v>
      </c>
      <c r="F547" s="10">
        <v>0</v>
      </c>
      <c r="G547" s="10">
        <v>0</v>
      </c>
      <c r="H547" s="10">
        <v>0</v>
      </c>
      <c r="I547" s="10">
        <v>0</v>
      </c>
      <c r="J547" s="10">
        <v>0</v>
      </c>
      <c r="K547" s="10">
        <v>0</v>
      </c>
      <c r="L547" s="10">
        <f t="shared" si="43"/>
        <v>-7708.17</v>
      </c>
    </row>
    <row r="548" spans="1:12" ht="13" hidden="1" x14ac:dyDescent="0.15">
      <c r="A548" s="65" t="s">
        <v>120</v>
      </c>
      <c r="B548" s="10">
        <v>26</v>
      </c>
      <c r="C548" s="10">
        <v>0</v>
      </c>
      <c r="D548" s="10">
        <v>409.91</v>
      </c>
      <c r="E548" s="10">
        <v>197.35</v>
      </c>
      <c r="F548" s="10">
        <v>15.85</v>
      </c>
      <c r="G548" s="10">
        <v>0</v>
      </c>
      <c r="H548" s="10">
        <v>0.45</v>
      </c>
      <c r="I548" s="10">
        <v>965.9</v>
      </c>
      <c r="J548" s="10">
        <v>0</v>
      </c>
      <c r="K548" s="10">
        <v>0</v>
      </c>
      <c r="L548" s="10">
        <f t="shared" si="43"/>
        <v>1615.46</v>
      </c>
    </row>
    <row r="549" spans="1:12" ht="13" hidden="1" x14ac:dyDescent="0.15">
      <c r="A549" s="65" t="s">
        <v>195</v>
      </c>
      <c r="B549" s="10">
        <v>0</v>
      </c>
      <c r="C549" s="10">
        <v>0</v>
      </c>
      <c r="D549" s="10">
        <v>0</v>
      </c>
      <c r="E549" s="10">
        <v>0</v>
      </c>
      <c r="F549" s="10">
        <v>0</v>
      </c>
      <c r="G549" s="10">
        <v>0</v>
      </c>
      <c r="H549" s="10">
        <v>5000</v>
      </c>
      <c r="I549" s="10">
        <v>0</v>
      </c>
      <c r="J549" s="10">
        <v>0</v>
      </c>
      <c r="K549" s="10">
        <v>0</v>
      </c>
      <c r="L549" s="10">
        <f t="shared" si="43"/>
        <v>5000</v>
      </c>
    </row>
    <row r="550" spans="1:12" ht="13" hidden="1" x14ac:dyDescent="0.15">
      <c r="A550" s="65" t="s">
        <v>119</v>
      </c>
      <c r="B550" s="10">
        <v>762.2</v>
      </c>
      <c r="C550" s="10">
        <v>875.83</v>
      </c>
      <c r="D550" s="10">
        <v>923.83</v>
      </c>
      <c r="E550" s="10">
        <v>838.19</v>
      </c>
      <c r="F550" s="10">
        <v>523.62</v>
      </c>
      <c r="G550" s="10">
        <v>3.39</v>
      </c>
      <c r="H550" s="10">
        <v>0</v>
      </c>
      <c r="I550" s="10">
        <v>0</v>
      </c>
      <c r="J550" s="10">
        <v>0</v>
      </c>
      <c r="K550" s="10">
        <v>0</v>
      </c>
      <c r="L550" s="10">
        <f t="shared" si="43"/>
        <v>3927.06</v>
      </c>
    </row>
    <row r="551" spans="1:12" ht="13" hidden="1" x14ac:dyDescent="0.15">
      <c r="A551" s="65" t="s">
        <v>117</v>
      </c>
      <c r="B551" s="10">
        <v>0</v>
      </c>
      <c r="C551" s="10">
        <v>0</v>
      </c>
      <c r="D551" s="10">
        <v>56.7</v>
      </c>
      <c r="E551" s="10">
        <v>89.9</v>
      </c>
      <c r="F551" s="10">
        <v>0</v>
      </c>
      <c r="G551" s="10">
        <v>922.36</v>
      </c>
      <c r="H551" s="10">
        <v>0</v>
      </c>
      <c r="I551" s="10">
        <v>0</v>
      </c>
      <c r="J551" s="10">
        <v>0</v>
      </c>
      <c r="K551" s="10">
        <v>0</v>
      </c>
      <c r="L551" s="10">
        <f t="shared" si="43"/>
        <v>1068.96</v>
      </c>
    </row>
    <row r="552" spans="1:12" ht="13" hidden="1" x14ac:dyDescent="0.15">
      <c r="A552" s="65" t="s">
        <v>115</v>
      </c>
      <c r="B552" s="10">
        <v>0</v>
      </c>
      <c r="C552" s="10">
        <v>0</v>
      </c>
      <c r="D552" s="10">
        <v>0</v>
      </c>
      <c r="E552" s="10">
        <v>0</v>
      </c>
      <c r="F552" s="10">
        <v>7569.04</v>
      </c>
      <c r="G552" s="10">
        <v>0</v>
      </c>
      <c r="H552" s="10">
        <v>0</v>
      </c>
      <c r="I552" s="10">
        <v>0</v>
      </c>
      <c r="J552" s="10">
        <v>0</v>
      </c>
      <c r="K552" s="10">
        <v>0</v>
      </c>
      <c r="L552" s="10">
        <f t="shared" si="43"/>
        <v>7569.04</v>
      </c>
    </row>
    <row r="553" spans="1:12" ht="13" hidden="1" x14ac:dyDescent="0.15">
      <c r="A553" s="65" t="s">
        <v>137</v>
      </c>
      <c r="B553" s="10">
        <v>434.46</v>
      </c>
      <c r="C553" s="10">
        <v>434.46</v>
      </c>
      <c r="D553" s="10">
        <v>276.86</v>
      </c>
      <c r="E553" s="10">
        <v>198.06</v>
      </c>
      <c r="F553" s="10">
        <v>198.06</v>
      </c>
      <c r="G553" s="10">
        <v>198.06</v>
      </c>
      <c r="H553" s="10">
        <v>197.96</v>
      </c>
      <c r="I553" s="10">
        <v>58.74</v>
      </c>
      <c r="J553" s="10">
        <v>58.74</v>
      </c>
      <c r="K553" s="10">
        <v>39.26</v>
      </c>
      <c r="L553" s="10">
        <f t="shared" si="43"/>
        <v>2094.66</v>
      </c>
    </row>
    <row r="554" spans="1:12" ht="13" hidden="1" x14ac:dyDescent="0.15">
      <c r="A554" s="65" t="s">
        <v>112</v>
      </c>
      <c r="B554" s="10">
        <v>3811.44</v>
      </c>
      <c r="C554" s="10">
        <v>2468.4299999999998</v>
      </c>
      <c r="D554" s="10">
        <v>3020.43</v>
      </c>
      <c r="E554" s="10">
        <v>4359.9399999999996</v>
      </c>
      <c r="F554" s="10">
        <v>5086.6099999999997</v>
      </c>
      <c r="G554" s="10">
        <v>4616.6099999999997</v>
      </c>
      <c r="H554" s="10">
        <v>4617.78</v>
      </c>
      <c r="I554" s="10">
        <v>4907.1499999999996</v>
      </c>
      <c r="J554" s="10">
        <v>4575.6499999999996</v>
      </c>
      <c r="K554" s="10">
        <v>2596.58</v>
      </c>
      <c r="L554" s="10">
        <f t="shared" si="43"/>
        <v>40060.620000000003</v>
      </c>
    </row>
    <row r="555" spans="1:12" ht="13" hidden="1" x14ac:dyDescent="0.15">
      <c r="A555" s="65" t="s">
        <v>111</v>
      </c>
      <c r="B555" s="10">
        <v>18611.580000000002</v>
      </c>
      <c r="C555" s="10">
        <v>28956.58</v>
      </c>
      <c r="D555" s="10">
        <v>28671.33</v>
      </c>
      <c r="E555" s="10">
        <v>28671.33</v>
      </c>
      <c r="F555" s="10">
        <v>27975.68</v>
      </c>
      <c r="G555" s="10">
        <v>26584.32</v>
      </c>
      <c r="H555" s="10">
        <v>26217.88</v>
      </c>
      <c r="I555" s="10">
        <v>26034.75</v>
      </c>
      <c r="J555" s="10">
        <v>19594.14</v>
      </c>
      <c r="K555" s="10">
        <v>10915.8</v>
      </c>
      <c r="L555" s="10">
        <f t="shared" si="43"/>
        <v>242233.39</v>
      </c>
    </row>
    <row r="556" spans="1:12" ht="13" hidden="1" x14ac:dyDescent="0.15">
      <c r="A556" s="65" t="s">
        <v>110</v>
      </c>
      <c r="B556" s="10">
        <v>160.13999999999999</v>
      </c>
      <c r="C556" s="10">
        <v>0</v>
      </c>
      <c r="D556" s="10">
        <v>77.22</v>
      </c>
      <c r="E556" s="10">
        <v>115.83</v>
      </c>
      <c r="F556" s="10">
        <v>115.83</v>
      </c>
      <c r="G556" s="10">
        <v>115.83</v>
      </c>
      <c r="H556" s="10">
        <v>115.83</v>
      </c>
      <c r="I556" s="10">
        <v>115.83</v>
      </c>
      <c r="J556" s="10">
        <v>115.83</v>
      </c>
      <c r="K556" s="10">
        <v>77.22</v>
      </c>
      <c r="L556" s="10">
        <f t="shared" si="43"/>
        <v>1009.5600000000002</v>
      </c>
    </row>
    <row r="557" spans="1:12" ht="13" hidden="1" x14ac:dyDescent="0.15">
      <c r="A557" s="65" t="s">
        <v>109</v>
      </c>
      <c r="B557" s="10">
        <v>0</v>
      </c>
      <c r="C557" s="10">
        <v>81.98</v>
      </c>
      <c r="D557" s="10">
        <v>9.89</v>
      </c>
      <c r="E557" s="10">
        <v>199</v>
      </c>
      <c r="F557" s="10">
        <v>179.4</v>
      </c>
      <c r="G557" s="10">
        <v>1400.57</v>
      </c>
      <c r="H557" s="10">
        <v>-1346.95</v>
      </c>
      <c r="I557" s="10">
        <v>0</v>
      </c>
      <c r="J557" s="10">
        <v>0</v>
      </c>
      <c r="K557" s="10">
        <v>0</v>
      </c>
      <c r="L557" s="10">
        <f t="shared" si="43"/>
        <v>523.88999999999987</v>
      </c>
    </row>
    <row r="558" spans="1:12" ht="13" hidden="1" x14ac:dyDescent="0.15">
      <c r="A558" s="65" t="s">
        <v>133</v>
      </c>
      <c r="B558" s="10">
        <v>549</v>
      </c>
      <c r="C558" s="10">
        <v>701.57</v>
      </c>
      <c r="D558" s="10">
        <v>0</v>
      </c>
      <c r="E558" s="10">
        <v>0</v>
      </c>
      <c r="F558" s="10">
        <v>5.72</v>
      </c>
      <c r="G558" s="10">
        <v>0</v>
      </c>
      <c r="H558" s="10">
        <v>0</v>
      </c>
      <c r="I558" s="10">
        <v>0</v>
      </c>
      <c r="J558" s="10">
        <v>0</v>
      </c>
      <c r="K558" s="10">
        <v>0</v>
      </c>
      <c r="L558" s="10">
        <f t="shared" si="43"/>
        <v>1256.2900000000002</v>
      </c>
    </row>
    <row r="559" spans="1:12" ht="13" hidden="1" x14ac:dyDescent="0.15">
      <c r="A559" s="65" t="s">
        <v>107</v>
      </c>
      <c r="B559" s="10">
        <v>1480.23</v>
      </c>
      <c r="C559" s="10">
        <v>1459.72</v>
      </c>
      <c r="D559" s="10">
        <v>1297.52</v>
      </c>
      <c r="E559" s="10">
        <v>1907.15</v>
      </c>
      <c r="F559" s="10">
        <v>2650.42</v>
      </c>
      <c r="G559" s="10">
        <v>1638.71</v>
      </c>
      <c r="H559" s="10">
        <v>1431.01</v>
      </c>
      <c r="I559" s="10">
        <v>895.14</v>
      </c>
      <c r="J559" s="10">
        <v>418.4</v>
      </c>
      <c r="K559" s="10">
        <v>312.67</v>
      </c>
      <c r="L559" s="10">
        <f t="shared" si="43"/>
        <v>13490.97</v>
      </c>
    </row>
    <row r="560" spans="1:12" ht="13" hidden="1" x14ac:dyDescent="0.15">
      <c r="A560" s="65" t="s">
        <v>105</v>
      </c>
      <c r="B560" s="10">
        <v>65176.63</v>
      </c>
      <c r="C560" s="10">
        <v>79393.81</v>
      </c>
      <c r="D560" s="10">
        <v>109560.44</v>
      </c>
      <c r="E560" s="10">
        <v>104293.97</v>
      </c>
      <c r="F560" s="10">
        <v>89808.72</v>
      </c>
      <c r="G560" s="10">
        <v>52075.32</v>
      </c>
      <c r="H560" s="10">
        <v>10906.65</v>
      </c>
      <c r="I560" s="10">
        <v>4249.9799999999996</v>
      </c>
      <c r="J560" s="10">
        <v>4250.0200000000004</v>
      </c>
      <c r="K560" s="10">
        <v>2833.36</v>
      </c>
      <c r="L560" s="10">
        <f t="shared" si="43"/>
        <v>522548.89999999997</v>
      </c>
    </row>
    <row r="561" spans="1:12" ht="13" hidden="1" x14ac:dyDescent="0.15">
      <c r="A561" s="65" t="s">
        <v>104</v>
      </c>
      <c r="B561" s="10">
        <v>163.43</v>
      </c>
      <c r="C561" s="10">
        <v>0</v>
      </c>
      <c r="D561" s="10">
        <v>19.59</v>
      </c>
      <c r="E561" s="10">
        <v>7502.85</v>
      </c>
      <c r="F561" s="10">
        <v>0</v>
      </c>
      <c r="G561" s="10">
        <v>0</v>
      </c>
      <c r="H561" s="10">
        <v>0</v>
      </c>
      <c r="I561" s="10">
        <v>0</v>
      </c>
      <c r="J561" s="10">
        <v>0</v>
      </c>
      <c r="K561" s="10">
        <v>0</v>
      </c>
      <c r="L561" s="10">
        <f t="shared" si="43"/>
        <v>7685.8700000000008</v>
      </c>
    </row>
    <row r="562" spans="1:12" ht="13" hidden="1" x14ac:dyDescent="0.15">
      <c r="A562" s="65" t="s">
        <v>103</v>
      </c>
      <c r="B562" s="10">
        <v>1288.46</v>
      </c>
      <c r="C562" s="10">
        <v>1949.19</v>
      </c>
      <c r="D562" s="10">
        <v>5950.02</v>
      </c>
      <c r="E562" s="10">
        <v>21035.66</v>
      </c>
      <c r="F562" s="10">
        <v>12322.02</v>
      </c>
      <c r="G562" s="10">
        <v>7615.46</v>
      </c>
      <c r="H562" s="10">
        <v>0</v>
      </c>
      <c r="I562" s="10">
        <v>1727.63</v>
      </c>
      <c r="J562" s="10">
        <v>1180.0899999999999</v>
      </c>
      <c r="K562" s="10">
        <v>0</v>
      </c>
      <c r="L562" s="10">
        <f t="shared" si="43"/>
        <v>53068.53</v>
      </c>
    </row>
    <row r="563" spans="1:12" ht="13" hidden="1" x14ac:dyDescent="0.15">
      <c r="A563" s="65" t="s">
        <v>101</v>
      </c>
      <c r="B563" s="10">
        <v>11130</v>
      </c>
      <c r="C563" s="10">
        <v>4720</v>
      </c>
      <c r="D563" s="10">
        <v>44680</v>
      </c>
      <c r="E563" s="10">
        <v>42545</v>
      </c>
      <c r="F563" s="10">
        <v>13750</v>
      </c>
      <c r="G563" s="10">
        <v>0</v>
      </c>
      <c r="H563" s="10">
        <v>0</v>
      </c>
      <c r="I563" s="10">
        <v>1376</v>
      </c>
      <c r="J563" s="10">
        <v>1664.46</v>
      </c>
      <c r="K563" s="10">
        <v>1626.47</v>
      </c>
      <c r="L563" s="10">
        <f t="shared" si="43"/>
        <v>121491.93000000001</v>
      </c>
    </row>
    <row r="564" spans="1:12" ht="13" hidden="1" x14ac:dyDescent="0.15">
      <c r="A564" s="65" t="s">
        <v>196</v>
      </c>
      <c r="B564" s="10">
        <v>0</v>
      </c>
      <c r="C564" s="10">
        <v>0</v>
      </c>
      <c r="D564" s="10">
        <v>2273.71</v>
      </c>
      <c r="E564" s="10">
        <v>0</v>
      </c>
      <c r="F564" s="10">
        <v>0</v>
      </c>
      <c r="G564" s="10">
        <v>0</v>
      </c>
      <c r="H564" s="10">
        <v>0</v>
      </c>
      <c r="I564" s="10">
        <v>0</v>
      </c>
      <c r="J564" s="10">
        <v>0</v>
      </c>
      <c r="K564" s="10">
        <v>0</v>
      </c>
      <c r="L564" s="10">
        <f t="shared" si="43"/>
        <v>2273.71</v>
      </c>
    </row>
    <row r="565" spans="1:12" ht="13" hidden="1" x14ac:dyDescent="0.15">
      <c r="A565" s="65" t="s">
        <v>197</v>
      </c>
      <c r="B565" s="10">
        <v>17421.61</v>
      </c>
      <c r="C565" s="10">
        <v>0</v>
      </c>
      <c r="D565" s="10">
        <v>0</v>
      </c>
      <c r="E565" s="10">
        <v>0</v>
      </c>
      <c r="F565" s="10">
        <v>0</v>
      </c>
      <c r="G565" s="10">
        <v>0</v>
      </c>
      <c r="H565" s="10">
        <v>0</v>
      </c>
      <c r="I565" s="10">
        <v>0</v>
      </c>
      <c r="J565" s="10">
        <v>0</v>
      </c>
      <c r="K565" s="10">
        <v>0</v>
      </c>
      <c r="L565" s="10">
        <f t="shared" si="43"/>
        <v>17421.61</v>
      </c>
    </row>
    <row r="566" spans="1:12" ht="13" hidden="1" x14ac:dyDescent="0.15">
      <c r="A566" s="65" t="s">
        <v>198</v>
      </c>
      <c r="B566" s="10">
        <v>0</v>
      </c>
      <c r="C566" s="10">
        <v>0</v>
      </c>
      <c r="D566" s="10">
        <v>0</v>
      </c>
      <c r="E566" s="10">
        <v>4044.25</v>
      </c>
      <c r="F566" s="10">
        <v>0</v>
      </c>
      <c r="G566" s="10">
        <v>0</v>
      </c>
      <c r="H566" s="10">
        <v>0</v>
      </c>
      <c r="I566" s="10">
        <v>0</v>
      </c>
      <c r="J566" s="10">
        <v>0</v>
      </c>
      <c r="K566" s="10">
        <v>0</v>
      </c>
      <c r="L566" s="10">
        <f t="shared" si="43"/>
        <v>4044.25</v>
      </c>
    </row>
    <row r="567" spans="1:12" ht="13" hidden="1" x14ac:dyDescent="0.15">
      <c r="A567" s="65" t="s">
        <v>199</v>
      </c>
      <c r="B567" s="10">
        <v>784.99</v>
      </c>
      <c r="C567" s="10">
        <v>13711.53</v>
      </c>
      <c r="D567" s="10">
        <v>1000</v>
      </c>
      <c r="E567" s="10">
        <v>457029.2</v>
      </c>
      <c r="F567" s="10">
        <v>230959.81</v>
      </c>
      <c r="G567" s="10">
        <v>161933.14000000001</v>
      </c>
      <c r="H567" s="10">
        <v>0</v>
      </c>
      <c r="I567" s="10">
        <v>0</v>
      </c>
      <c r="J567" s="10">
        <v>0</v>
      </c>
      <c r="K567" s="10">
        <v>0</v>
      </c>
      <c r="L567" s="10">
        <f t="shared" si="43"/>
        <v>865418.67</v>
      </c>
    </row>
    <row r="568" spans="1:12" ht="13" hidden="1" x14ac:dyDescent="0.15">
      <c r="A568" s="65" t="s">
        <v>100</v>
      </c>
      <c r="B568" s="10">
        <v>23064.5</v>
      </c>
      <c r="C568" s="10">
        <v>4236.34</v>
      </c>
      <c r="D568" s="10">
        <v>40496.519999999997</v>
      </c>
      <c r="E568" s="10">
        <v>94812.56</v>
      </c>
      <c r="F568" s="10">
        <v>10474.74</v>
      </c>
      <c r="G568" s="10">
        <v>229.75</v>
      </c>
      <c r="H568" s="10">
        <v>5404.51</v>
      </c>
      <c r="I568" s="10">
        <v>1626.18</v>
      </c>
      <c r="J568" s="10">
        <v>0</v>
      </c>
      <c r="K568" s="10">
        <v>0</v>
      </c>
      <c r="L568" s="10">
        <f t="shared" si="43"/>
        <v>180345.09999999998</v>
      </c>
    </row>
    <row r="569" spans="1:12" ht="13" hidden="1" x14ac:dyDescent="0.15">
      <c r="A569" s="65" t="s">
        <v>200</v>
      </c>
      <c r="B569" s="10">
        <v>28334.58</v>
      </c>
      <c r="C569" s="10">
        <v>52434.239999999998</v>
      </c>
      <c r="D569" s="10">
        <v>48879.02</v>
      </c>
      <c r="E569" s="10">
        <v>65954.31</v>
      </c>
      <c r="F569" s="10">
        <v>56945.82</v>
      </c>
      <c r="G569" s="10">
        <v>28787.48</v>
      </c>
      <c r="H569" s="10">
        <v>6083.37</v>
      </c>
      <c r="I569" s="10">
        <v>28478.85</v>
      </c>
      <c r="J569" s="10">
        <v>23633.5</v>
      </c>
      <c r="K569" s="10">
        <v>95.5</v>
      </c>
      <c r="L569" s="10">
        <f t="shared" si="43"/>
        <v>339626.67</v>
      </c>
    </row>
    <row r="570" spans="1:12" ht="13" hidden="1" x14ac:dyDescent="0.15">
      <c r="A570" s="65" t="s">
        <v>201</v>
      </c>
      <c r="B570" s="10">
        <v>137148.95000000001</v>
      </c>
      <c r="C570" s="10">
        <v>29810.5</v>
      </c>
      <c r="D570" s="10">
        <v>140833.75</v>
      </c>
      <c r="E570" s="10">
        <v>64645.22</v>
      </c>
      <c r="F570" s="10">
        <v>73478.740000000005</v>
      </c>
      <c r="G570" s="10">
        <v>1861.32</v>
      </c>
      <c r="H570" s="10">
        <v>4922.6400000000003</v>
      </c>
      <c r="I570" s="10">
        <v>2865.73</v>
      </c>
      <c r="J570" s="10">
        <v>0</v>
      </c>
      <c r="K570" s="10">
        <v>0</v>
      </c>
      <c r="L570" s="10">
        <f t="shared" si="43"/>
        <v>455566.85000000003</v>
      </c>
    </row>
    <row r="571" spans="1:12" ht="13" hidden="1" x14ac:dyDescent="0.15">
      <c r="A571" s="65" t="s">
        <v>99</v>
      </c>
      <c r="B571" s="10">
        <v>1691333.48</v>
      </c>
      <c r="C571" s="10">
        <v>1122141.83</v>
      </c>
      <c r="D571" s="10">
        <v>1341338.78</v>
      </c>
      <c r="E571" s="10">
        <v>2246441.52</v>
      </c>
      <c r="F571" s="10">
        <v>405772.79999999999</v>
      </c>
      <c r="G571" s="10">
        <v>152666.06</v>
      </c>
      <c r="H571" s="10">
        <v>12278.86</v>
      </c>
      <c r="I571" s="10">
        <v>40763.72</v>
      </c>
      <c r="J571" s="10">
        <v>-4320.0200000000004</v>
      </c>
      <c r="K571" s="10">
        <v>-4500.13</v>
      </c>
      <c r="L571" s="10">
        <f t="shared" si="43"/>
        <v>7003916.8999999994</v>
      </c>
    </row>
    <row r="572" spans="1:12" ht="13" hidden="1" x14ac:dyDescent="0.15">
      <c r="A572" s="65" t="s">
        <v>202</v>
      </c>
      <c r="B572" s="10">
        <v>173934.62</v>
      </c>
      <c r="C572" s="10">
        <v>164632.87</v>
      </c>
      <c r="D572" s="10">
        <v>173924.33</v>
      </c>
      <c r="E572" s="10">
        <v>197146.4</v>
      </c>
      <c r="F572" s="10">
        <v>198681.08</v>
      </c>
      <c r="G572" s="10">
        <v>61172.97</v>
      </c>
      <c r="H572" s="10">
        <v>0</v>
      </c>
      <c r="I572" s="10">
        <v>12309.34</v>
      </c>
      <c r="J572" s="10">
        <v>24617.24</v>
      </c>
      <c r="K572" s="10">
        <v>3.77</v>
      </c>
      <c r="L572" s="10">
        <f t="shared" ref="L572:L597" si="44">SUM(B572:K572)</f>
        <v>1006422.6199999999</v>
      </c>
    </row>
    <row r="573" spans="1:12" ht="13" hidden="1" x14ac:dyDescent="0.15">
      <c r="A573" s="65" t="s">
        <v>203</v>
      </c>
      <c r="B573" s="10">
        <v>113705.7</v>
      </c>
      <c r="C573" s="10">
        <v>261504.56</v>
      </c>
      <c r="D573" s="10">
        <v>11867.54</v>
      </c>
      <c r="E573" s="10">
        <v>12324.17</v>
      </c>
      <c r="F573" s="10">
        <v>10720.93</v>
      </c>
      <c r="G573" s="10">
        <v>10000</v>
      </c>
      <c r="H573" s="10">
        <v>0</v>
      </c>
      <c r="I573" s="10">
        <v>5718.75</v>
      </c>
      <c r="J573" s="10">
        <v>6872.87</v>
      </c>
      <c r="K573" s="10">
        <v>0</v>
      </c>
      <c r="L573" s="10">
        <f t="shared" si="44"/>
        <v>432714.51999999996</v>
      </c>
    </row>
    <row r="574" spans="1:12" ht="13" hidden="1" x14ac:dyDescent="0.15">
      <c r="A574" s="65" t="s">
        <v>132</v>
      </c>
      <c r="B574" s="10">
        <v>48694.63</v>
      </c>
      <c r="C574" s="10">
        <v>34419.620000000003</v>
      </c>
      <c r="D574" s="10">
        <v>34304.61</v>
      </c>
      <c r="E574" s="10">
        <v>28367.38</v>
      </c>
      <c r="F574" s="10">
        <v>23670.71</v>
      </c>
      <c r="G574" s="10">
        <v>22520.55</v>
      </c>
      <c r="H574" s="10">
        <v>10485.549999999999</v>
      </c>
      <c r="I574" s="10">
        <v>14125.97</v>
      </c>
      <c r="J574" s="10">
        <v>9470.3700000000008</v>
      </c>
      <c r="K574" s="10">
        <v>2500</v>
      </c>
      <c r="L574" s="10">
        <f t="shared" si="44"/>
        <v>228559.38999999996</v>
      </c>
    </row>
    <row r="575" spans="1:12" ht="13" hidden="1" x14ac:dyDescent="0.15">
      <c r="A575" s="65" t="s">
        <v>98</v>
      </c>
      <c r="B575" s="10">
        <v>210.95</v>
      </c>
      <c r="C575" s="10">
        <v>747</v>
      </c>
      <c r="D575" s="10">
        <v>0</v>
      </c>
      <c r="E575" s="10">
        <v>0</v>
      </c>
      <c r="F575" s="10">
        <v>4875.03</v>
      </c>
      <c r="G575" s="10">
        <v>0</v>
      </c>
      <c r="H575" s="10">
        <v>0</v>
      </c>
      <c r="I575" s="10">
        <v>0</v>
      </c>
      <c r="J575" s="10">
        <v>0</v>
      </c>
      <c r="K575" s="10">
        <v>0</v>
      </c>
      <c r="L575" s="10">
        <f t="shared" si="44"/>
        <v>5832.98</v>
      </c>
    </row>
    <row r="576" spans="1:12" ht="13" hidden="1" x14ac:dyDescent="0.15">
      <c r="A576" s="65" t="s">
        <v>95</v>
      </c>
      <c r="B576" s="10">
        <v>360.91</v>
      </c>
      <c r="C576" s="10">
        <v>0</v>
      </c>
      <c r="D576" s="10">
        <v>0</v>
      </c>
      <c r="E576" s="10">
        <v>0</v>
      </c>
      <c r="F576" s="10">
        <v>0</v>
      </c>
      <c r="G576" s="10">
        <v>0</v>
      </c>
      <c r="H576" s="10">
        <v>1310.73</v>
      </c>
      <c r="I576" s="10">
        <v>922.01</v>
      </c>
      <c r="J576" s="10">
        <v>499.1</v>
      </c>
      <c r="K576" s="10">
        <v>379.59</v>
      </c>
      <c r="L576" s="10">
        <f t="shared" si="44"/>
        <v>3472.34</v>
      </c>
    </row>
    <row r="577" spans="1:12" ht="13" hidden="1" x14ac:dyDescent="0.15">
      <c r="A577" s="65" t="s">
        <v>94</v>
      </c>
      <c r="B577" s="10">
        <v>0</v>
      </c>
      <c r="C577" s="10">
        <v>0</v>
      </c>
      <c r="D577" s="10">
        <v>0</v>
      </c>
      <c r="E577" s="10">
        <v>88.54</v>
      </c>
      <c r="F577" s="10">
        <v>219.21</v>
      </c>
      <c r="G577" s="10">
        <v>-219.21</v>
      </c>
      <c r="H577" s="10">
        <v>374.11</v>
      </c>
      <c r="I577" s="10">
        <v>362.75</v>
      </c>
      <c r="J577" s="10">
        <v>511.04</v>
      </c>
      <c r="K577" s="10">
        <v>0</v>
      </c>
      <c r="L577" s="10">
        <f t="shared" si="44"/>
        <v>1336.44</v>
      </c>
    </row>
    <row r="578" spans="1:12" ht="13" hidden="1" x14ac:dyDescent="0.15">
      <c r="A578" s="65" t="s">
        <v>93</v>
      </c>
      <c r="B578" s="10">
        <v>18475.23</v>
      </c>
      <c r="C578" s="10">
        <v>9222.4699999999993</v>
      </c>
      <c r="D578" s="10">
        <v>12620.76</v>
      </c>
      <c r="E578" s="10">
        <v>25806.53</v>
      </c>
      <c r="F578" s="10">
        <v>5356.39</v>
      </c>
      <c r="G578" s="10">
        <v>6654.72</v>
      </c>
      <c r="H578" s="10">
        <v>12752.58</v>
      </c>
      <c r="I578" s="10">
        <v>16952.080000000002</v>
      </c>
      <c r="J578" s="10">
        <v>2248.8200000000002</v>
      </c>
      <c r="K578" s="10">
        <v>11356.56</v>
      </c>
      <c r="L578" s="10">
        <f t="shared" si="44"/>
        <v>121446.14</v>
      </c>
    </row>
    <row r="579" spans="1:12" ht="13" hidden="1" x14ac:dyDescent="0.15">
      <c r="A579" s="65" t="s">
        <v>91</v>
      </c>
      <c r="B579" s="10">
        <v>3641.98</v>
      </c>
      <c r="C579" s="10">
        <v>2825.59</v>
      </c>
      <c r="D579" s="10">
        <v>3935.98</v>
      </c>
      <c r="E579" s="10">
        <v>13019.31</v>
      </c>
      <c r="F579" s="10">
        <v>351.68</v>
      </c>
      <c r="G579" s="10">
        <v>2080.59</v>
      </c>
      <c r="H579" s="10">
        <v>2257.67</v>
      </c>
      <c r="I579" s="10">
        <v>5030.53</v>
      </c>
      <c r="J579" s="10">
        <v>852.77</v>
      </c>
      <c r="K579" s="10">
        <v>2810.02</v>
      </c>
      <c r="L579" s="10">
        <f t="shared" si="44"/>
        <v>36806.119999999995</v>
      </c>
    </row>
    <row r="580" spans="1:12" ht="13" hidden="1" x14ac:dyDescent="0.15">
      <c r="A580" s="65" t="s">
        <v>90</v>
      </c>
      <c r="B580" s="10">
        <v>13385.83</v>
      </c>
      <c r="C580" s="10">
        <v>19074.48</v>
      </c>
      <c r="D580" s="10">
        <v>2720.53</v>
      </c>
      <c r="E580" s="10">
        <v>15963.17</v>
      </c>
      <c r="F580" s="10">
        <v>5380.64</v>
      </c>
      <c r="G580" s="10">
        <v>14748.07</v>
      </c>
      <c r="H580" s="10">
        <v>6320.47</v>
      </c>
      <c r="I580" s="10">
        <v>15675.03</v>
      </c>
      <c r="J580" s="10">
        <v>8665.75</v>
      </c>
      <c r="K580" s="10">
        <v>8556.58</v>
      </c>
      <c r="L580" s="10">
        <f t="shared" si="44"/>
        <v>110490.55</v>
      </c>
    </row>
    <row r="581" spans="1:12" ht="13" hidden="1" x14ac:dyDescent="0.15">
      <c r="A581" s="65" t="s">
        <v>89</v>
      </c>
      <c r="B581" s="10">
        <v>689.23</v>
      </c>
      <c r="C581" s="10">
        <v>1228.29</v>
      </c>
      <c r="D581" s="10">
        <v>-1164.51</v>
      </c>
      <c r="E581" s="10">
        <v>-790.03</v>
      </c>
      <c r="F581" s="10">
        <v>603.09</v>
      </c>
      <c r="G581" s="10">
        <v>513.38</v>
      </c>
      <c r="H581" s="10">
        <v>2304.14</v>
      </c>
      <c r="I581" s="10">
        <v>-1425.19</v>
      </c>
      <c r="J581" s="10">
        <v>-1953.25</v>
      </c>
      <c r="K581" s="10">
        <v>-4790.8999999999996</v>
      </c>
      <c r="L581" s="10">
        <f t="shared" si="44"/>
        <v>-4785.75</v>
      </c>
    </row>
    <row r="582" spans="1:12" ht="13" hidden="1" x14ac:dyDescent="0.15">
      <c r="A582" s="65" t="s">
        <v>88</v>
      </c>
      <c r="B582" s="10">
        <v>1329.37</v>
      </c>
      <c r="C582" s="10">
        <v>1145.1099999999999</v>
      </c>
      <c r="D582" s="10">
        <v>1359.54</v>
      </c>
      <c r="E582" s="10">
        <v>1224.73</v>
      </c>
      <c r="F582" s="10">
        <v>815.48</v>
      </c>
      <c r="G582" s="10">
        <v>5155.62</v>
      </c>
      <c r="H582" s="10">
        <v>15333.8</v>
      </c>
      <c r="I582" s="10">
        <v>16948.86</v>
      </c>
      <c r="J582" s="10">
        <v>16594.669999999998</v>
      </c>
      <c r="K582" s="10">
        <v>11938.7</v>
      </c>
      <c r="L582" s="10">
        <f t="shared" si="44"/>
        <v>71845.87999999999</v>
      </c>
    </row>
    <row r="583" spans="1:12" ht="13" hidden="1" x14ac:dyDescent="0.15">
      <c r="A583" s="65" t="s">
        <v>87</v>
      </c>
      <c r="B583" s="10">
        <v>0</v>
      </c>
      <c r="C583" s="10">
        <v>0</v>
      </c>
      <c r="D583" s="10">
        <v>0</v>
      </c>
      <c r="E583" s="10">
        <v>0</v>
      </c>
      <c r="F583" s="10">
        <v>0</v>
      </c>
      <c r="G583" s="10">
        <v>522.91999999999996</v>
      </c>
      <c r="H583" s="10">
        <v>502.8</v>
      </c>
      <c r="I583" s="10">
        <v>500.06</v>
      </c>
      <c r="J583" s="10">
        <v>342.12</v>
      </c>
      <c r="K583" s="10">
        <v>0</v>
      </c>
      <c r="L583" s="10">
        <f t="shared" si="44"/>
        <v>1867.9</v>
      </c>
    </row>
    <row r="584" spans="1:12" ht="13" hidden="1" x14ac:dyDescent="0.15">
      <c r="A584" s="65" t="s">
        <v>86</v>
      </c>
      <c r="B584" s="10">
        <v>4618.2700000000004</v>
      </c>
      <c r="C584" s="10">
        <v>5515.77</v>
      </c>
      <c r="D584" s="10">
        <v>5787.7</v>
      </c>
      <c r="E584" s="10">
        <v>5376.82</v>
      </c>
      <c r="F584" s="10">
        <v>3341.55</v>
      </c>
      <c r="G584" s="10">
        <v>3388.71</v>
      </c>
      <c r="H584" s="10">
        <v>3223.76</v>
      </c>
      <c r="I584" s="10">
        <v>3217.79</v>
      </c>
      <c r="J584" s="10">
        <v>3525.21</v>
      </c>
      <c r="K584" s="10">
        <v>0</v>
      </c>
      <c r="L584" s="10">
        <f t="shared" si="44"/>
        <v>37995.58</v>
      </c>
    </row>
    <row r="585" spans="1:12" ht="13" hidden="1" x14ac:dyDescent="0.15">
      <c r="A585" s="65" t="s">
        <v>85</v>
      </c>
      <c r="B585" s="10">
        <v>14031.06</v>
      </c>
      <c r="C585" s="10">
        <v>15900.49</v>
      </c>
      <c r="D585" s="10">
        <v>21285.65</v>
      </c>
      <c r="E585" s="10">
        <v>15124.5</v>
      </c>
      <c r="F585" s="10">
        <v>9722.75</v>
      </c>
      <c r="G585" s="10">
        <v>9740.44</v>
      </c>
      <c r="H585" s="10">
        <v>9320.19</v>
      </c>
      <c r="I585" s="10">
        <v>9256.75</v>
      </c>
      <c r="J585" s="10">
        <v>9665.58</v>
      </c>
      <c r="K585" s="10">
        <v>0</v>
      </c>
      <c r="L585" s="10">
        <f t="shared" si="44"/>
        <v>114047.41</v>
      </c>
    </row>
    <row r="586" spans="1:12" ht="13" hidden="1" x14ac:dyDescent="0.15">
      <c r="A586" s="65" t="s">
        <v>84</v>
      </c>
      <c r="B586" s="10">
        <v>193.36</v>
      </c>
      <c r="C586" s="10">
        <v>279.27</v>
      </c>
      <c r="D586" s="10">
        <v>278.72000000000003</v>
      </c>
      <c r="E586" s="10">
        <v>145.01</v>
      </c>
      <c r="F586" s="10">
        <v>78.260000000000005</v>
      </c>
      <c r="G586" s="10">
        <v>86.83</v>
      </c>
      <c r="H586" s="10">
        <v>100.48</v>
      </c>
      <c r="I586" s="10">
        <v>113.18</v>
      </c>
      <c r="J586" s="10">
        <v>114.08</v>
      </c>
      <c r="K586" s="10">
        <v>78.84</v>
      </c>
      <c r="L586" s="10">
        <f t="shared" si="44"/>
        <v>1468.03</v>
      </c>
    </row>
    <row r="587" spans="1:12" ht="13" hidden="1" x14ac:dyDescent="0.15">
      <c r="A587" s="65" t="s">
        <v>83</v>
      </c>
      <c r="B587" s="10">
        <v>27403.61</v>
      </c>
      <c r="C587" s="10">
        <v>33735.480000000003</v>
      </c>
      <c r="D587" s="10">
        <v>26522.01</v>
      </c>
      <c r="E587" s="10">
        <v>13282.44</v>
      </c>
      <c r="F587" s="10">
        <v>21180.78</v>
      </c>
      <c r="G587" s="10">
        <v>16893.919999999998</v>
      </c>
      <c r="H587" s="10">
        <v>197936.42</v>
      </c>
      <c r="I587" s="10">
        <v>11565.57</v>
      </c>
      <c r="J587" s="10">
        <v>12234.26</v>
      </c>
      <c r="K587" s="10">
        <v>988.81</v>
      </c>
      <c r="L587" s="10">
        <f t="shared" si="44"/>
        <v>361743.30000000005</v>
      </c>
    </row>
    <row r="588" spans="1:12" ht="13" hidden="1" x14ac:dyDescent="0.15">
      <c r="A588" s="65" t="s">
        <v>82</v>
      </c>
      <c r="B588" s="10">
        <v>38654.53</v>
      </c>
      <c r="C588" s="10">
        <v>42819.39</v>
      </c>
      <c r="D588" s="10">
        <v>42544.4</v>
      </c>
      <c r="E588" s="10">
        <v>24391.62</v>
      </c>
      <c r="F588" s="10">
        <v>12776.73</v>
      </c>
      <c r="G588" s="10">
        <v>7104.61</v>
      </c>
      <c r="H588" s="10">
        <v>9187.74</v>
      </c>
      <c r="I588" s="10">
        <v>11607.18</v>
      </c>
      <c r="J588" s="10">
        <v>17639.73</v>
      </c>
      <c r="K588" s="10">
        <v>10956.02</v>
      </c>
      <c r="L588" s="10">
        <f t="shared" si="44"/>
        <v>217681.94999999998</v>
      </c>
    </row>
    <row r="589" spans="1:12" ht="13" hidden="1" x14ac:dyDescent="0.15">
      <c r="A589" s="65" t="s">
        <v>81</v>
      </c>
      <c r="B589" s="10">
        <v>0</v>
      </c>
      <c r="C589" s="10">
        <v>7680.73</v>
      </c>
      <c r="D589" s="10">
        <v>9873.32</v>
      </c>
      <c r="E589" s="10">
        <v>5942.63</v>
      </c>
      <c r="F589" s="10">
        <v>5009.17</v>
      </c>
      <c r="G589" s="10">
        <v>3361.04</v>
      </c>
      <c r="H589" s="10">
        <v>2267.29</v>
      </c>
      <c r="I589" s="10">
        <v>216.66</v>
      </c>
      <c r="J589" s="10">
        <v>799.18</v>
      </c>
      <c r="K589" s="10">
        <v>566.94000000000005</v>
      </c>
      <c r="L589" s="10">
        <f t="shared" si="44"/>
        <v>35716.960000000006</v>
      </c>
    </row>
    <row r="590" spans="1:12" ht="13" hidden="1" x14ac:dyDescent="0.15">
      <c r="A590" s="65" t="s">
        <v>79</v>
      </c>
      <c r="B590" s="10">
        <v>52262.55</v>
      </c>
      <c r="C590" s="10">
        <v>135729.71</v>
      </c>
      <c r="D590" s="10">
        <v>96092.35</v>
      </c>
      <c r="E590" s="10">
        <v>130421.94</v>
      </c>
      <c r="F590" s="10">
        <v>138991.57</v>
      </c>
      <c r="G590" s="10">
        <v>166410.09</v>
      </c>
      <c r="H590" s="10">
        <v>155111.28</v>
      </c>
      <c r="I590" s="10">
        <v>92801.78</v>
      </c>
      <c r="J590" s="10">
        <v>146531.28</v>
      </c>
      <c r="K590" s="10">
        <v>83685.55</v>
      </c>
      <c r="L590" s="10">
        <f t="shared" si="44"/>
        <v>1198038.1000000001</v>
      </c>
    </row>
    <row r="591" spans="1:12" ht="13" hidden="1" x14ac:dyDescent="0.15">
      <c r="A591" s="65" t="s">
        <v>78</v>
      </c>
      <c r="B591" s="10">
        <v>100205.92</v>
      </c>
      <c r="C591" s="10">
        <v>65981.919999999998</v>
      </c>
      <c r="D591" s="10">
        <v>104464.14</v>
      </c>
      <c r="E591" s="10">
        <v>86423.97</v>
      </c>
      <c r="F591" s="10">
        <v>75186.77</v>
      </c>
      <c r="G591" s="10">
        <v>75757.37</v>
      </c>
      <c r="H591" s="10">
        <v>79260.25</v>
      </c>
      <c r="I591" s="10">
        <v>67775.570000000007</v>
      </c>
      <c r="J591" s="10">
        <v>68422.83</v>
      </c>
      <c r="K591" s="10">
        <v>-16582.95</v>
      </c>
      <c r="L591" s="10">
        <f t="shared" si="44"/>
        <v>706895.78999999992</v>
      </c>
    </row>
    <row r="592" spans="1:12" ht="13" hidden="1" x14ac:dyDescent="0.15">
      <c r="A592" s="65" t="s">
        <v>77</v>
      </c>
      <c r="B592" s="10">
        <v>0</v>
      </c>
      <c r="C592" s="10">
        <v>0</v>
      </c>
      <c r="D592" s="10">
        <v>13100</v>
      </c>
      <c r="E592" s="10">
        <v>-13100</v>
      </c>
      <c r="F592" s="10">
        <v>750</v>
      </c>
      <c r="G592" s="10">
        <v>0</v>
      </c>
      <c r="H592" s="10">
        <v>0</v>
      </c>
      <c r="I592" s="10">
        <v>0</v>
      </c>
      <c r="J592" s="10">
        <v>0</v>
      </c>
      <c r="K592" s="10">
        <v>0</v>
      </c>
      <c r="L592" s="10">
        <f t="shared" si="44"/>
        <v>750</v>
      </c>
    </row>
    <row r="593" spans="1:12" ht="13" hidden="1" x14ac:dyDescent="0.15">
      <c r="A593" s="65" t="s">
        <v>76</v>
      </c>
      <c r="B593" s="10">
        <v>0</v>
      </c>
      <c r="C593" s="10">
        <v>0</v>
      </c>
      <c r="D593" s="10">
        <v>0</v>
      </c>
      <c r="E593" s="10">
        <v>0</v>
      </c>
      <c r="F593" s="10">
        <v>20000</v>
      </c>
      <c r="G593" s="10">
        <v>0</v>
      </c>
      <c r="H593" s="10">
        <v>10673.1</v>
      </c>
      <c r="I593" s="10">
        <v>0</v>
      </c>
      <c r="J593" s="10">
        <v>0</v>
      </c>
      <c r="K593" s="10">
        <v>0</v>
      </c>
      <c r="L593" s="10">
        <f t="shared" si="44"/>
        <v>30673.1</v>
      </c>
    </row>
    <row r="594" spans="1:12" ht="13" hidden="1" x14ac:dyDescent="0.15">
      <c r="A594" s="65" t="s">
        <v>75</v>
      </c>
      <c r="B594" s="10">
        <v>0</v>
      </c>
      <c r="C594" s="10">
        <v>0</v>
      </c>
      <c r="D594" s="10">
        <v>0</v>
      </c>
      <c r="E594" s="10">
        <v>996.71</v>
      </c>
      <c r="F594" s="10">
        <v>0</v>
      </c>
      <c r="G594" s="10">
        <v>0</v>
      </c>
      <c r="H594" s="10">
        <v>0</v>
      </c>
      <c r="I594" s="10">
        <v>0</v>
      </c>
      <c r="J594" s="10">
        <v>0</v>
      </c>
      <c r="K594" s="10">
        <v>0</v>
      </c>
      <c r="L594" s="10">
        <f t="shared" si="44"/>
        <v>996.71</v>
      </c>
    </row>
    <row r="595" spans="1:12" ht="13" hidden="1" x14ac:dyDescent="0.15">
      <c r="A595" s="65" t="s">
        <v>74</v>
      </c>
      <c r="B595" s="10">
        <v>50124.77</v>
      </c>
      <c r="C595" s="10">
        <v>52816.41</v>
      </c>
      <c r="D595" s="10">
        <v>75272.350000000006</v>
      </c>
      <c r="E595" s="10">
        <v>65462.14</v>
      </c>
      <c r="F595" s="10">
        <v>42168.34</v>
      </c>
      <c r="G595" s="10">
        <v>43067.87</v>
      </c>
      <c r="H595" s="10">
        <v>14949.76</v>
      </c>
      <c r="I595" s="10">
        <v>23711</v>
      </c>
      <c r="J595" s="10">
        <v>35901.54</v>
      </c>
      <c r="K595" s="10">
        <v>-7024.53</v>
      </c>
      <c r="L595" s="10">
        <f t="shared" si="44"/>
        <v>396449.64999999997</v>
      </c>
    </row>
    <row r="596" spans="1:12" ht="13" hidden="1" x14ac:dyDescent="0.15">
      <c r="A596" s="65" t="s">
        <v>73</v>
      </c>
      <c r="B596" s="10">
        <v>7988.45</v>
      </c>
      <c r="C596" s="10">
        <v>8563.74</v>
      </c>
      <c r="D596" s="10">
        <v>-6606.66</v>
      </c>
      <c r="E596" s="10">
        <v>1554.11</v>
      </c>
      <c r="F596" s="10">
        <v>4408.8900000000003</v>
      </c>
      <c r="G596" s="10">
        <v>1056.6400000000001</v>
      </c>
      <c r="H596" s="10">
        <v>-6947.94</v>
      </c>
      <c r="I596" s="10">
        <v>3058.67</v>
      </c>
      <c r="J596" s="10">
        <v>-2338.0500000000002</v>
      </c>
      <c r="K596" s="10">
        <v>-8967.93</v>
      </c>
      <c r="L596" s="10">
        <f t="shared" si="44"/>
        <v>1769.9199999999983</v>
      </c>
    </row>
    <row r="597" spans="1:12" ht="13" hidden="1" x14ac:dyDescent="0.15">
      <c r="A597" s="65" t="s">
        <v>71</v>
      </c>
      <c r="B597" s="10">
        <v>295613</v>
      </c>
      <c r="C597" s="10">
        <v>322107.83</v>
      </c>
      <c r="D597" s="10">
        <v>370881.79</v>
      </c>
      <c r="E597" s="10">
        <v>266135.94</v>
      </c>
      <c r="F597" s="10">
        <v>156641.01</v>
      </c>
      <c r="G597" s="10">
        <v>146605.14000000001</v>
      </c>
      <c r="H597" s="10">
        <v>104123.25</v>
      </c>
      <c r="I597" s="10">
        <v>125685.77</v>
      </c>
      <c r="J597" s="10">
        <v>129455.83</v>
      </c>
      <c r="K597" s="10">
        <v>88863.51</v>
      </c>
      <c r="L597" s="10">
        <f t="shared" si="44"/>
        <v>2006113.07</v>
      </c>
    </row>
    <row r="598" spans="1:12" ht="13" hidden="1" x14ac:dyDescent="0.15">
      <c r="A598" s="66" t="s">
        <v>204</v>
      </c>
      <c r="B598" s="16">
        <f t="shared" ref="B598:L598" si="45">SUM(B540:B597)</f>
        <v>3047303.96</v>
      </c>
      <c r="C598" s="16">
        <f t="shared" si="45"/>
        <v>2627210.620000001</v>
      </c>
      <c r="D598" s="16">
        <f t="shared" si="45"/>
        <v>2871078.81</v>
      </c>
      <c r="E598" s="16">
        <f t="shared" si="45"/>
        <v>4108373.9699999997</v>
      </c>
      <c r="F598" s="16">
        <f t="shared" si="45"/>
        <v>2072384.3499999996</v>
      </c>
      <c r="G598" s="16">
        <f t="shared" si="45"/>
        <v>1085200.0499999998</v>
      </c>
      <c r="H598" s="16">
        <f t="shared" si="45"/>
        <v>753210.32</v>
      </c>
      <c r="I598" s="16">
        <f t="shared" si="45"/>
        <v>602458.97</v>
      </c>
      <c r="J598" s="16">
        <f t="shared" si="45"/>
        <v>571718.18000000005</v>
      </c>
      <c r="K598" s="16">
        <f t="shared" si="45"/>
        <v>215727.28999999998</v>
      </c>
      <c r="L598" s="16">
        <f t="shared" si="45"/>
        <v>17954666.52</v>
      </c>
    </row>
    <row r="599" spans="1:12" ht="13" hidden="1" x14ac:dyDescent="0.15">
      <c r="A599" s="64" t="s">
        <v>205</v>
      </c>
      <c r="B599" s="7"/>
      <c r="C599" s="7"/>
      <c r="D599" s="7"/>
      <c r="E599" s="7"/>
      <c r="F599" s="7"/>
      <c r="G599" s="7"/>
      <c r="H599" s="7"/>
      <c r="I599" s="7"/>
      <c r="J599" s="7"/>
      <c r="K599" s="7"/>
      <c r="L599" s="7"/>
    </row>
    <row r="600" spans="1:12" ht="13" hidden="1" x14ac:dyDescent="0.15">
      <c r="A600" s="65" t="s">
        <v>129</v>
      </c>
      <c r="B600" s="10">
        <v>0</v>
      </c>
      <c r="C600" s="10">
        <v>0</v>
      </c>
      <c r="D600" s="10">
        <v>5891.87</v>
      </c>
      <c r="E600" s="10">
        <v>5110.8999999999996</v>
      </c>
      <c r="F600" s="10">
        <v>0</v>
      </c>
      <c r="G600" s="10">
        <v>0</v>
      </c>
      <c r="H600" s="10">
        <v>0</v>
      </c>
      <c r="I600" s="10">
        <v>0</v>
      </c>
      <c r="J600" s="10">
        <v>0</v>
      </c>
      <c r="K600" s="10">
        <v>0</v>
      </c>
      <c r="L600" s="10">
        <f t="shared" ref="L600:L631" si="46">SUM(B600:K600)</f>
        <v>11002.77</v>
      </c>
    </row>
    <row r="601" spans="1:12" ht="13" hidden="1" x14ac:dyDescent="0.15">
      <c r="A601" s="65" t="s">
        <v>128</v>
      </c>
      <c r="B601" s="10">
        <v>718.22</v>
      </c>
      <c r="C601" s="10">
        <v>0</v>
      </c>
      <c r="D601" s="10">
        <v>0</v>
      </c>
      <c r="E601" s="10">
        <v>0</v>
      </c>
      <c r="F601" s="10">
        <v>0</v>
      </c>
      <c r="G601" s="10">
        <v>0</v>
      </c>
      <c r="H601" s="10">
        <v>0</v>
      </c>
      <c r="I601" s="10">
        <v>0</v>
      </c>
      <c r="J601" s="10">
        <v>0</v>
      </c>
      <c r="K601" s="10">
        <v>0</v>
      </c>
      <c r="L601" s="10">
        <f t="shared" si="46"/>
        <v>718.22</v>
      </c>
    </row>
    <row r="602" spans="1:12" ht="13" hidden="1" x14ac:dyDescent="0.15">
      <c r="A602" s="65" t="s">
        <v>127</v>
      </c>
      <c r="B602" s="10">
        <v>4658.25</v>
      </c>
      <c r="C602" s="10">
        <v>5536.54</v>
      </c>
      <c r="D602" s="10">
        <v>5320.84</v>
      </c>
      <c r="E602" s="10">
        <v>4460.83</v>
      </c>
      <c r="F602" s="10">
        <v>0</v>
      </c>
      <c r="G602" s="10">
        <v>0</v>
      </c>
      <c r="H602" s="10">
        <v>0</v>
      </c>
      <c r="I602" s="10">
        <v>0</v>
      </c>
      <c r="J602" s="10">
        <v>0</v>
      </c>
      <c r="K602" s="10">
        <v>0</v>
      </c>
      <c r="L602" s="10">
        <f t="shared" si="46"/>
        <v>19976.46</v>
      </c>
    </row>
    <row r="603" spans="1:12" ht="13" hidden="1" x14ac:dyDescent="0.15">
      <c r="A603" s="65" t="s">
        <v>126</v>
      </c>
      <c r="B603" s="10">
        <v>20684.3</v>
      </c>
      <c r="C603" s="10">
        <v>24092.83</v>
      </c>
      <c r="D603" s="10">
        <v>15259.37</v>
      </c>
      <c r="E603" s="10">
        <v>2394.9</v>
      </c>
      <c r="F603" s="10">
        <v>0</v>
      </c>
      <c r="G603" s="10">
        <v>0</v>
      </c>
      <c r="H603" s="10">
        <v>0</v>
      </c>
      <c r="I603" s="10">
        <v>0</v>
      </c>
      <c r="J603" s="10">
        <v>0</v>
      </c>
      <c r="K603" s="10">
        <v>0</v>
      </c>
      <c r="L603" s="10">
        <f t="shared" si="46"/>
        <v>62431.400000000009</v>
      </c>
    </row>
    <row r="604" spans="1:12" ht="13" hidden="1" x14ac:dyDescent="0.15">
      <c r="A604" s="65" t="s">
        <v>125</v>
      </c>
      <c r="B604" s="10">
        <v>0</v>
      </c>
      <c r="C604" s="10">
        <v>0</v>
      </c>
      <c r="D604" s="10">
        <v>0</v>
      </c>
      <c r="E604" s="10">
        <v>475.91</v>
      </c>
      <c r="F604" s="10">
        <v>0</v>
      </c>
      <c r="G604" s="10">
        <v>0</v>
      </c>
      <c r="H604" s="10">
        <v>0</v>
      </c>
      <c r="I604" s="10">
        <v>0</v>
      </c>
      <c r="J604" s="10">
        <v>0</v>
      </c>
      <c r="K604" s="10">
        <v>0</v>
      </c>
      <c r="L604" s="10">
        <f t="shared" si="46"/>
        <v>475.91</v>
      </c>
    </row>
    <row r="605" spans="1:12" ht="13" hidden="1" x14ac:dyDescent="0.15">
      <c r="A605" s="65" t="s">
        <v>123</v>
      </c>
      <c r="B605" s="10">
        <v>0</v>
      </c>
      <c r="C605" s="10">
        <v>4525.79</v>
      </c>
      <c r="D605" s="10">
        <v>3842.04</v>
      </c>
      <c r="E605" s="10">
        <v>2513.08</v>
      </c>
      <c r="F605" s="10">
        <v>0</v>
      </c>
      <c r="G605" s="10">
        <v>0</v>
      </c>
      <c r="H605" s="10">
        <v>0</v>
      </c>
      <c r="I605" s="10">
        <v>0</v>
      </c>
      <c r="J605" s="10">
        <v>0</v>
      </c>
      <c r="K605" s="10">
        <v>0</v>
      </c>
      <c r="L605" s="10">
        <f t="shared" si="46"/>
        <v>10880.91</v>
      </c>
    </row>
    <row r="606" spans="1:12" ht="13" hidden="1" x14ac:dyDescent="0.15">
      <c r="A606" s="65" t="s">
        <v>122</v>
      </c>
      <c r="B606" s="10">
        <v>0</v>
      </c>
      <c r="C606" s="10">
        <v>-139.66999999999999</v>
      </c>
      <c r="D606" s="10">
        <v>0</v>
      </c>
      <c r="E606" s="10">
        <v>0</v>
      </c>
      <c r="F606" s="10">
        <v>0</v>
      </c>
      <c r="G606" s="10">
        <v>0</v>
      </c>
      <c r="H606" s="10">
        <v>0</v>
      </c>
      <c r="I606" s="10">
        <v>0</v>
      </c>
      <c r="J606" s="10">
        <v>0</v>
      </c>
      <c r="K606" s="10">
        <v>0</v>
      </c>
      <c r="L606" s="10">
        <f t="shared" si="46"/>
        <v>-139.66999999999999</v>
      </c>
    </row>
    <row r="607" spans="1:12" ht="13" hidden="1" x14ac:dyDescent="0.15">
      <c r="A607" s="65" t="s">
        <v>120</v>
      </c>
      <c r="B607" s="10">
        <v>5.5</v>
      </c>
      <c r="C607" s="10">
        <v>0</v>
      </c>
      <c r="D607" s="10">
        <v>0</v>
      </c>
      <c r="E607" s="10">
        <v>350</v>
      </c>
      <c r="F607" s="10">
        <v>0</v>
      </c>
      <c r="G607" s="10">
        <v>0</v>
      </c>
      <c r="H607" s="10">
        <v>0</v>
      </c>
      <c r="I607" s="10">
        <v>0</v>
      </c>
      <c r="J607" s="10">
        <v>0</v>
      </c>
      <c r="K607" s="10">
        <v>0</v>
      </c>
      <c r="L607" s="10">
        <f t="shared" si="46"/>
        <v>355.5</v>
      </c>
    </row>
    <row r="608" spans="1:12" ht="13" hidden="1" x14ac:dyDescent="0.15">
      <c r="A608" s="65" t="s">
        <v>112</v>
      </c>
      <c r="B608" s="10">
        <v>433.53</v>
      </c>
      <c r="C608" s="10">
        <v>593.73</v>
      </c>
      <c r="D608" s="10">
        <v>661.78</v>
      </c>
      <c r="E608" s="10">
        <v>436.01</v>
      </c>
      <c r="F608" s="10">
        <v>0</v>
      </c>
      <c r="G608" s="10">
        <v>0</v>
      </c>
      <c r="H608" s="10">
        <v>0</v>
      </c>
      <c r="I608" s="10">
        <v>0</v>
      </c>
      <c r="J608" s="10">
        <v>0</v>
      </c>
      <c r="K608" s="10">
        <v>0</v>
      </c>
      <c r="L608" s="10">
        <f t="shared" si="46"/>
        <v>2125.0500000000002</v>
      </c>
    </row>
    <row r="609" spans="1:12" ht="13" hidden="1" x14ac:dyDescent="0.15">
      <c r="A609" s="65" t="s">
        <v>109</v>
      </c>
      <c r="B609" s="10">
        <v>0</v>
      </c>
      <c r="C609" s="10">
        <v>22.85</v>
      </c>
      <c r="D609" s="10">
        <v>62.1</v>
      </c>
      <c r="E609" s="10">
        <v>0</v>
      </c>
      <c r="F609" s="10">
        <v>0</v>
      </c>
      <c r="G609" s="10">
        <v>0</v>
      </c>
      <c r="H609" s="10">
        <v>0</v>
      </c>
      <c r="I609" s="10">
        <v>0</v>
      </c>
      <c r="J609" s="10">
        <v>0</v>
      </c>
      <c r="K609" s="10">
        <v>0</v>
      </c>
      <c r="L609" s="10">
        <f t="shared" si="46"/>
        <v>84.95</v>
      </c>
    </row>
    <row r="610" spans="1:12" ht="13" hidden="1" x14ac:dyDescent="0.15">
      <c r="A610" s="65" t="s">
        <v>105</v>
      </c>
      <c r="B610" s="10">
        <v>56571.519999999997</v>
      </c>
      <c r="C610" s="10">
        <v>41386.839999999997</v>
      </c>
      <c r="D610" s="10">
        <v>1584</v>
      </c>
      <c r="E610" s="10">
        <v>4562</v>
      </c>
      <c r="F610" s="10">
        <v>0</v>
      </c>
      <c r="G610" s="10">
        <v>0</v>
      </c>
      <c r="H610" s="10">
        <v>0</v>
      </c>
      <c r="I610" s="10">
        <v>0</v>
      </c>
      <c r="J610" s="10">
        <v>0</v>
      </c>
      <c r="K610" s="10">
        <v>0</v>
      </c>
      <c r="L610" s="10">
        <f t="shared" si="46"/>
        <v>104104.35999999999</v>
      </c>
    </row>
    <row r="611" spans="1:12" ht="13" hidden="1" x14ac:dyDescent="0.15">
      <c r="A611" s="65" t="s">
        <v>103</v>
      </c>
      <c r="B611" s="10">
        <v>4836.95</v>
      </c>
      <c r="C611" s="10">
        <v>7413.85</v>
      </c>
      <c r="D611" s="10">
        <v>9641.9699999999993</v>
      </c>
      <c r="E611" s="10">
        <v>22138.75</v>
      </c>
      <c r="F611" s="10">
        <v>0</v>
      </c>
      <c r="G611" s="10">
        <v>0</v>
      </c>
      <c r="H611" s="10">
        <v>0</v>
      </c>
      <c r="I611" s="10">
        <v>0</v>
      </c>
      <c r="J611" s="10">
        <v>0</v>
      </c>
      <c r="K611" s="10">
        <v>0</v>
      </c>
      <c r="L611" s="10">
        <f t="shared" si="46"/>
        <v>44031.519999999997</v>
      </c>
    </row>
    <row r="612" spans="1:12" ht="13" hidden="1" x14ac:dyDescent="0.15">
      <c r="A612" s="65" t="s">
        <v>101</v>
      </c>
      <c r="B612" s="10">
        <v>20650</v>
      </c>
      <c r="C612" s="10">
        <v>60969.75</v>
      </c>
      <c r="D612" s="10">
        <v>8398.2000000000007</v>
      </c>
      <c r="E612" s="10">
        <v>-594.80999999999995</v>
      </c>
      <c r="F612" s="10">
        <v>0</v>
      </c>
      <c r="G612" s="10">
        <v>0</v>
      </c>
      <c r="H612" s="10">
        <v>0</v>
      </c>
      <c r="I612" s="10">
        <v>0</v>
      </c>
      <c r="J612" s="10">
        <v>0</v>
      </c>
      <c r="K612" s="10">
        <v>0</v>
      </c>
      <c r="L612" s="10">
        <f t="shared" si="46"/>
        <v>89423.14</v>
      </c>
    </row>
    <row r="613" spans="1:12" ht="13" hidden="1" x14ac:dyDescent="0.15">
      <c r="A613" s="65" t="s">
        <v>199</v>
      </c>
      <c r="B613" s="10">
        <v>810279.34</v>
      </c>
      <c r="C613" s="10">
        <v>821636.31</v>
      </c>
      <c r="D613" s="10">
        <v>822860.69</v>
      </c>
      <c r="E613" s="10">
        <v>114068.42</v>
      </c>
      <c r="F613" s="10">
        <v>0</v>
      </c>
      <c r="G613" s="10">
        <v>0</v>
      </c>
      <c r="H613" s="10">
        <v>0</v>
      </c>
      <c r="I613" s="10">
        <v>0</v>
      </c>
      <c r="J613" s="10">
        <v>0</v>
      </c>
      <c r="K613" s="10">
        <v>0</v>
      </c>
      <c r="L613" s="10">
        <f t="shared" si="46"/>
        <v>2568844.7599999998</v>
      </c>
    </row>
    <row r="614" spans="1:12" ht="13" hidden="1" x14ac:dyDescent="0.15">
      <c r="A614" s="65" t="s">
        <v>100</v>
      </c>
      <c r="B614" s="10">
        <v>33.47</v>
      </c>
      <c r="C614" s="10">
        <v>49.6</v>
      </c>
      <c r="D614" s="10">
        <v>0</v>
      </c>
      <c r="E614" s="10">
        <v>0</v>
      </c>
      <c r="F614" s="10">
        <v>0</v>
      </c>
      <c r="G614" s="10">
        <v>0</v>
      </c>
      <c r="H614" s="10">
        <v>0</v>
      </c>
      <c r="I614" s="10">
        <v>0</v>
      </c>
      <c r="J614" s="10">
        <v>0</v>
      </c>
      <c r="K614" s="10">
        <v>0</v>
      </c>
      <c r="L614" s="10">
        <f t="shared" si="46"/>
        <v>83.07</v>
      </c>
    </row>
    <row r="615" spans="1:12" ht="13" hidden="1" x14ac:dyDescent="0.15">
      <c r="A615" s="65" t="s">
        <v>200</v>
      </c>
      <c r="B615" s="10">
        <v>0</v>
      </c>
      <c r="C615" s="10">
        <v>15500</v>
      </c>
      <c r="D615" s="10">
        <v>7500</v>
      </c>
      <c r="E615" s="10">
        <v>-7500</v>
      </c>
      <c r="F615" s="10">
        <v>0</v>
      </c>
      <c r="G615" s="10">
        <v>0</v>
      </c>
      <c r="H615" s="10">
        <v>0</v>
      </c>
      <c r="I615" s="10">
        <v>0</v>
      </c>
      <c r="J615" s="10">
        <v>0</v>
      </c>
      <c r="K615" s="10">
        <v>0</v>
      </c>
      <c r="L615" s="10">
        <f t="shared" si="46"/>
        <v>15500</v>
      </c>
    </row>
    <row r="616" spans="1:12" ht="13" hidden="1" x14ac:dyDescent="0.15">
      <c r="A616" s="65" t="s">
        <v>99</v>
      </c>
      <c r="B616" s="10">
        <v>0</v>
      </c>
      <c r="C616" s="10">
        <v>0</v>
      </c>
      <c r="D616" s="10">
        <v>0</v>
      </c>
      <c r="E616" s="10">
        <v>192.39</v>
      </c>
      <c r="F616" s="10">
        <v>0</v>
      </c>
      <c r="G616" s="10">
        <v>0</v>
      </c>
      <c r="H616" s="10">
        <v>0</v>
      </c>
      <c r="I616" s="10">
        <v>0</v>
      </c>
      <c r="J616" s="10">
        <v>0</v>
      </c>
      <c r="K616" s="10">
        <v>0</v>
      </c>
      <c r="L616" s="10">
        <f t="shared" si="46"/>
        <v>192.39</v>
      </c>
    </row>
    <row r="617" spans="1:12" ht="13" hidden="1" x14ac:dyDescent="0.15">
      <c r="A617" s="65" t="s">
        <v>203</v>
      </c>
      <c r="B617" s="10">
        <v>41133.1</v>
      </c>
      <c r="C617" s="10">
        <v>13220.11</v>
      </c>
      <c r="D617" s="10">
        <v>10126.26</v>
      </c>
      <c r="E617" s="10">
        <v>2141.3200000000002</v>
      </c>
      <c r="F617" s="10">
        <v>0</v>
      </c>
      <c r="G617" s="10">
        <v>0</v>
      </c>
      <c r="H617" s="10">
        <v>0</v>
      </c>
      <c r="I617" s="10">
        <v>0</v>
      </c>
      <c r="J617" s="10">
        <v>0</v>
      </c>
      <c r="K617" s="10">
        <v>0</v>
      </c>
      <c r="L617" s="10">
        <f t="shared" si="46"/>
        <v>66620.790000000008</v>
      </c>
    </row>
    <row r="618" spans="1:12" ht="13" hidden="1" x14ac:dyDescent="0.15">
      <c r="A618" s="65" t="s">
        <v>132</v>
      </c>
      <c r="B618" s="10">
        <v>14487.44</v>
      </c>
      <c r="C618" s="10">
        <v>18985.66</v>
      </c>
      <c r="D618" s="10">
        <v>8921.75</v>
      </c>
      <c r="E618" s="10">
        <v>3296.43</v>
      </c>
      <c r="F618" s="10">
        <v>0</v>
      </c>
      <c r="G618" s="10">
        <v>0</v>
      </c>
      <c r="H618" s="10">
        <v>0</v>
      </c>
      <c r="I618" s="10">
        <v>0</v>
      </c>
      <c r="J618" s="10">
        <v>0</v>
      </c>
      <c r="K618" s="10">
        <v>0</v>
      </c>
      <c r="L618" s="10">
        <f t="shared" si="46"/>
        <v>45691.28</v>
      </c>
    </row>
    <row r="619" spans="1:12" ht="13" hidden="1" x14ac:dyDescent="0.15">
      <c r="A619" s="65" t="s">
        <v>98</v>
      </c>
      <c r="B619" s="10">
        <v>3490</v>
      </c>
      <c r="C619" s="10">
        <v>0</v>
      </c>
      <c r="D619" s="10">
        <v>1995</v>
      </c>
      <c r="E619" s="10">
        <v>0</v>
      </c>
      <c r="F619" s="10">
        <v>0</v>
      </c>
      <c r="G619" s="10">
        <v>0</v>
      </c>
      <c r="H619" s="10">
        <v>0</v>
      </c>
      <c r="I619" s="10">
        <v>0</v>
      </c>
      <c r="J619" s="10">
        <v>0</v>
      </c>
      <c r="K619" s="10">
        <v>0</v>
      </c>
      <c r="L619" s="10">
        <f t="shared" si="46"/>
        <v>5485</v>
      </c>
    </row>
    <row r="620" spans="1:12" ht="13" hidden="1" x14ac:dyDescent="0.15">
      <c r="A620" s="65" t="s">
        <v>93</v>
      </c>
      <c r="B620" s="10">
        <v>2851.29</v>
      </c>
      <c r="C620" s="10">
        <v>1744.03</v>
      </c>
      <c r="D620" s="10">
        <v>2044.83</v>
      </c>
      <c r="E620" s="10">
        <v>2711.94</v>
      </c>
      <c r="F620" s="10">
        <v>0</v>
      </c>
      <c r="G620" s="10">
        <v>0</v>
      </c>
      <c r="H620" s="10">
        <v>0</v>
      </c>
      <c r="I620" s="10">
        <v>0</v>
      </c>
      <c r="J620" s="10">
        <v>0</v>
      </c>
      <c r="K620" s="10">
        <v>0</v>
      </c>
      <c r="L620" s="10">
        <f t="shared" si="46"/>
        <v>9352.09</v>
      </c>
    </row>
    <row r="621" spans="1:12" ht="13" hidden="1" x14ac:dyDescent="0.15">
      <c r="A621" s="65" t="s">
        <v>91</v>
      </c>
      <c r="B621" s="10">
        <v>689.77</v>
      </c>
      <c r="C621" s="10">
        <v>538.38</v>
      </c>
      <c r="D621" s="10">
        <v>617.70000000000005</v>
      </c>
      <c r="E621" s="10">
        <v>214.75</v>
      </c>
      <c r="F621" s="10">
        <v>0</v>
      </c>
      <c r="G621" s="10">
        <v>0</v>
      </c>
      <c r="H621" s="10">
        <v>0</v>
      </c>
      <c r="I621" s="10">
        <v>0</v>
      </c>
      <c r="J621" s="10">
        <v>0</v>
      </c>
      <c r="K621" s="10">
        <v>0</v>
      </c>
      <c r="L621" s="10">
        <f t="shared" si="46"/>
        <v>2060.6000000000004</v>
      </c>
    </row>
    <row r="622" spans="1:12" ht="13" hidden="1" x14ac:dyDescent="0.15">
      <c r="A622" s="65" t="s">
        <v>90</v>
      </c>
      <c r="B622" s="10">
        <v>2128.15</v>
      </c>
      <c r="C622" s="10">
        <v>3613.6</v>
      </c>
      <c r="D622" s="10">
        <v>3921.72</v>
      </c>
      <c r="E622" s="10">
        <v>1245.6500000000001</v>
      </c>
      <c r="F622" s="10">
        <v>0</v>
      </c>
      <c r="G622" s="10">
        <v>0</v>
      </c>
      <c r="H622" s="10">
        <v>0</v>
      </c>
      <c r="I622" s="10">
        <v>0</v>
      </c>
      <c r="J622" s="10">
        <v>0</v>
      </c>
      <c r="K622" s="10">
        <v>0</v>
      </c>
      <c r="L622" s="10">
        <f t="shared" si="46"/>
        <v>10909.119999999999</v>
      </c>
    </row>
    <row r="623" spans="1:12" ht="13" hidden="1" x14ac:dyDescent="0.15">
      <c r="A623" s="65" t="s">
        <v>88</v>
      </c>
      <c r="B623" s="10">
        <v>789.08</v>
      </c>
      <c r="C623" s="10">
        <v>836.3</v>
      </c>
      <c r="D623" s="10">
        <v>340.31</v>
      </c>
      <c r="E623" s="10">
        <v>231.51</v>
      </c>
      <c r="F623" s="10">
        <v>266.42</v>
      </c>
      <c r="G623" s="10">
        <v>0</v>
      </c>
      <c r="H623" s="10">
        <v>0</v>
      </c>
      <c r="I623" s="10">
        <v>0</v>
      </c>
      <c r="J623" s="10">
        <v>0</v>
      </c>
      <c r="K623" s="10">
        <v>0</v>
      </c>
      <c r="L623" s="10">
        <f t="shared" si="46"/>
        <v>2463.62</v>
      </c>
    </row>
    <row r="624" spans="1:12" ht="13" hidden="1" x14ac:dyDescent="0.15">
      <c r="A624" s="65" t="s">
        <v>84</v>
      </c>
      <c r="B624" s="10">
        <v>85.93</v>
      </c>
      <c r="C624" s="10">
        <v>111.71</v>
      </c>
      <c r="D624" s="10">
        <v>102.18</v>
      </c>
      <c r="E624" s="10">
        <v>27.42</v>
      </c>
      <c r="F624" s="10">
        <v>0</v>
      </c>
      <c r="G624" s="10">
        <v>0</v>
      </c>
      <c r="H624" s="10">
        <v>0</v>
      </c>
      <c r="I624" s="10">
        <v>0</v>
      </c>
      <c r="J624" s="10">
        <v>0</v>
      </c>
      <c r="K624" s="10">
        <v>0</v>
      </c>
      <c r="L624" s="10">
        <f t="shared" si="46"/>
        <v>327.24</v>
      </c>
    </row>
    <row r="625" spans="1:12" ht="13" hidden="1" x14ac:dyDescent="0.15">
      <c r="A625" s="65" t="s">
        <v>83</v>
      </c>
      <c r="B625" s="10">
        <v>23172.06</v>
      </c>
      <c r="C625" s="10">
        <v>11492.78</v>
      </c>
      <c r="D625" s="10">
        <v>9437.4500000000007</v>
      </c>
      <c r="E625" s="10">
        <v>4196.99</v>
      </c>
      <c r="F625" s="10">
        <v>1046.55</v>
      </c>
      <c r="G625" s="10">
        <v>0</v>
      </c>
      <c r="H625" s="10">
        <v>0</v>
      </c>
      <c r="I625" s="10">
        <v>0</v>
      </c>
      <c r="J625" s="10">
        <v>0</v>
      </c>
      <c r="K625" s="10">
        <v>0</v>
      </c>
      <c r="L625" s="10">
        <f t="shared" si="46"/>
        <v>49345.830000000009</v>
      </c>
    </row>
    <row r="626" spans="1:12" ht="13" hidden="1" x14ac:dyDescent="0.15">
      <c r="A626" s="65" t="s">
        <v>82</v>
      </c>
      <c r="B626" s="10">
        <v>17072.669999999998</v>
      </c>
      <c r="C626" s="10">
        <v>17006.560000000001</v>
      </c>
      <c r="D626" s="10">
        <v>15664.19</v>
      </c>
      <c r="E626" s="10">
        <v>4945.37</v>
      </c>
      <c r="F626" s="10">
        <v>25.09</v>
      </c>
      <c r="G626" s="10">
        <v>0</v>
      </c>
      <c r="H626" s="10">
        <v>0</v>
      </c>
      <c r="I626" s="10">
        <v>0</v>
      </c>
      <c r="J626" s="10">
        <v>0</v>
      </c>
      <c r="K626" s="10">
        <v>0</v>
      </c>
      <c r="L626" s="10">
        <f t="shared" si="46"/>
        <v>54713.88</v>
      </c>
    </row>
    <row r="627" spans="1:12" ht="13" hidden="1" x14ac:dyDescent="0.15">
      <c r="A627" s="65" t="s">
        <v>81</v>
      </c>
      <c r="B627" s="10">
        <v>0</v>
      </c>
      <c r="C627" s="10">
        <v>2611.09</v>
      </c>
      <c r="D627" s="10">
        <v>1527.09</v>
      </c>
      <c r="E627" s="10">
        <v>710.19</v>
      </c>
      <c r="F627" s="10">
        <v>0</v>
      </c>
      <c r="G627" s="10">
        <v>0</v>
      </c>
      <c r="H627" s="10">
        <v>0</v>
      </c>
      <c r="I627" s="10">
        <v>0</v>
      </c>
      <c r="J627" s="10">
        <v>0</v>
      </c>
      <c r="K627" s="10">
        <v>0</v>
      </c>
      <c r="L627" s="10">
        <f t="shared" si="46"/>
        <v>4848.3700000000008</v>
      </c>
    </row>
    <row r="628" spans="1:12" ht="13" hidden="1" x14ac:dyDescent="0.15">
      <c r="A628" s="65" t="s">
        <v>77</v>
      </c>
      <c r="B628" s="10">
        <v>0</v>
      </c>
      <c r="C628" s="10">
        <v>0</v>
      </c>
      <c r="D628" s="10">
        <v>15875</v>
      </c>
      <c r="E628" s="10">
        <v>16012</v>
      </c>
      <c r="F628" s="10">
        <v>0</v>
      </c>
      <c r="G628" s="10">
        <v>0</v>
      </c>
      <c r="H628" s="10">
        <v>0</v>
      </c>
      <c r="I628" s="10">
        <v>0</v>
      </c>
      <c r="J628" s="10">
        <v>0</v>
      </c>
      <c r="K628" s="10">
        <v>0</v>
      </c>
      <c r="L628" s="10">
        <f t="shared" si="46"/>
        <v>31887</v>
      </c>
    </row>
    <row r="629" spans="1:12" ht="13" hidden="1" x14ac:dyDescent="0.15">
      <c r="A629" s="65" t="s">
        <v>74</v>
      </c>
      <c r="B629" s="10">
        <v>25654.54</v>
      </c>
      <c r="C629" s="10">
        <v>25070.1</v>
      </c>
      <c r="D629" s="10">
        <v>25156.26</v>
      </c>
      <c r="E629" s="10">
        <v>472.03</v>
      </c>
      <c r="F629" s="10">
        <v>0</v>
      </c>
      <c r="G629" s="10">
        <v>0</v>
      </c>
      <c r="H629" s="10">
        <v>0</v>
      </c>
      <c r="I629" s="10">
        <v>0</v>
      </c>
      <c r="J629" s="10">
        <v>0</v>
      </c>
      <c r="K629" s="10">
        <v>0</v>
      </c>
      <c r="L629" s="10">
        <f t="shared" si="46"/>
        <v>76352.929999999993</v>
      </c>
    </row>
    <row r="630" spans="1:12" ht="13" hidden="1" x14ac:dyDescent="0.15">
      <c r="A630" s="65" t="s">
        <v>73</v>
      </c>
      <c r="B630" s="10">
        <v>1531.82</v>
      </c>
      <c r="C630" s="10">
        <v>-555.76</v>
      </c>
      <c r="D630" s="10">
        <v>-5534.39</v>
      </c>
      <c r="E630" s="10">
        <v>-1834.38</v>
      </c>
      <c r="F630" s="10">
        <v>0</v>
      </c>
      <c r="G630" s="10">
        <v>0</v>
      </c>
      <c r="H630" s="10">
        <v>0</v>
      </c>
      <c r="I630" s="10">
        <v>0</v>
      </c>
      <c r="J630" s="10">
        <v>0</v>
      </c>
      <c r="K630" s="10">
        <v>0</v>
      </c>
      <c r="L630" s="10">
        <f t="shared" si="46"/>
        <v>-6392.71</v>
      </c>
    </row>
    <row r="631" spans="1:12" ht="13" hidden="1" x14ac:dyDescent="0.15">
      <c r="A631" s="65" t="s">
        <v>71</v>
      </c>
      <c r="B631" s="10">
        <v>146408.14000000001</v>
      </c>
      <c r="C631" s="10">
        <v>163428.26</v>
      </c>
      <c r="D631" s="10">
        <v>134180.87</v>
      </c>
      <c r="E631" s="10">
        <v>63999.18</v>
      </c>
      <c r="F631" s="10">
        <v>2088.21</v>
      </c>
      <c r="G631" s="10">
        <v>0</v>
      </c>
      <c r="H631" s="10">
        <v>0</v>
      </c>
      <c r="I631" s="10">
        <v>0</v>
      </c>
      <c r="J631" s="10">
        <v>0</v>
      </c>
      <c r="K631" s="10">
        <v>0</v>
      </c>
      <c r="L631" s="10">
        <f t="shared" si="46"/>
        <v>510104.66000000003</v>
      </c>
    </row>
    <row r="632" spans="1:12" ht="13" hidden="1" x14ac:dyDescent="0.15">
      <c r="A632" s="66" t="s">
        <v>206</v>
      </c>
      <c r="B632" s="16">
        <f t="shared" ref="B632:L632" si="47">SUM(B600:B631)</f>
        <v>1198365.0700000003</v>
      </c>
      <c r="C632" s="16">
        <f t="shared" si="47"/>
        <v>1239691.2400000002</v>
      </c>
      <c r="D632" s="16">
        <f t="shared" si="47"/>
        <v>1105399.0799999998</v>
      </c>
      <c r="E632" s="16">
        <f t="shared" si="47"/>
        <v>246978.78</v>
      </c>
      <c r="F632" s="16">
        <f t="shared" si="47"/>
        <v>3426.27</v>
      </c>
      <c r="G632" s="16">
        <f t="shared" si="47"/>
        <v>0</v>
      </c>
      <c r="H632" s="16">
        <f t="shared" si="47"/>
        <v>0</v>
      </c>
      <c r="I632" s="16">
        <f t="shared" si="47"/>
        <v>0</v>
      </c>
      <c r="J632" s="16">
        <f t="shared" si="47"/>
        <v>0</v>
      </c>
      <c r="K632" s="16">
        <f t="shared" si="47"/>
        <v>0</v>
      </c>
      <c r="L632" s="16">
        <f t="shared" si="47"/>
        <v>3793860.4400000004</v>
      </c>
    </row>
    <row r="633" spans="1:12" ht="13" hidden="1" x14ac:dyDescent="0.15">
      <c r="A633" s="64" t="s">
        <v>207</v>
      </c>
      <c r="B633" s="7"/>
      <c r="C633" s="7"/>
      <c r="D633" s="7"/>
      <c r="E633" s="7"/>
      <c r="F633" s="7"/>
      <c r="G633" s="7"/>
      <c r="H633" s="7"/>
      <c r="I633" s="7"/>
      <c r="J633" s="7"/>
      <c r="K633" s="7"/>
      <c r="L633" s="7"/>
    </row>
    <row r="634" spans="1:12" ht="13" hidden="1" x14ac:dyDescent="0.15">
      <c r="A634" s="65" t="s">
        <v>129</v>
      </c>
      <c r="B634" s="10">
        <v>0</v>
      </c>
      <c r="C634" s="10">
        <v>0</v>
      </c>
      <c r="D634" s="10">
        <v>11163.01</v>
      </c>
      <c r="E634" s="10">
        <v>40727.25</v>
      </c>
      <c r="F634" s="10">
        <v>31367.47</v>
      </c>
      <c r="G634" s="10">
        <v>44515.94</v>
      </c>
      <c r="H634" s="10">
        <v>45783.3</v>
      </c>
      <c r="I634" s="10">
        <v>48063.33</v>
      </c>
      <c r="J634" s="10">
        <v>47475.53</v>
      </c>
      <c r="K634" s="10">
        <v>50794.18</v>
      </c>
      <c r="L634" s="10">
        <f t="shared" ref="L634:L679" si="48">SUM(B634:K634)</f>
        <v>319890.01000000007</v>
      </c>
    </row>
    <row r="635" spans="1:12" ht="13" hidden="1" x14ac:dyDescent="0.15">
      <c r="A635" s="65" t="s">
        <v>128</v>
      </c>
      <c r="B635" s="10">
        <v>1580.07</v>
      </c>
      <c r="C635" s="10">
        <v>0</v>
      </c>
      <c r="D635" s="10">
        <v>0</v>
      </c>
      <c r="E635" s="10">
        <v>0</v>
      </c>
      <c r="F635" s="10">
        <v>0</v>
      </c>
      <c r="G635" s="10">
        <v>0</v>
      </c>
      <c r="H635" s="10">
        <v>0</v>
      </c>
      <c r="I635" s="10">
        <v>0</v>
      </c>
      <c r="J635" s="10">
        <v>0</v>
      </c>
      <c r="K635" s="10">
        <v>0</v>
      </c>
      <c r="L635" s="10">
        <f t="shared" si="48"/>
        <v>1580.07</v>
      </c>
    </row>
    <row r="636" spans="1:12" ht="13" hidden="1" x14ac:dyDescent="0.15">
      <c r="A636" s="65" t="s">
        <v>127</v>
      </c>
      <c r="B636" s="10">
        <v>10248.15</v>
      </c>
      <c r="C636" s="10">
        <v>11548.15</v>
      </c>
      <c r="D636" s="10">
        <v>12395.52</v>
      </c>
      <c r="E636" s="10">
        <v>11637.67</v>
      </c>
      <c r="F636" s="10">
        <v>16437.8</v>
      </c>
      <c r="G636" s="10">
        <v>15169.42</v>
      </c>
      <c r="H636" s="10">
        <v>13907.81</v>
      </c>
      <c r="I636" s="10">
        <v>17062.39</v>
      </c>
      <c r="J636" s="10">
        <v>18859.97</v>
      </c>
      <c r="K636" s="10">
        <v>16557.7</v>
      </c>
      <c r="L636" s="10">
        <f t="shared" si="48"/>
        <v>143824.57999999999</v>
      </c>
    </row>
    <row r="637" spans="1:12" ht="13" hidden="1" x14ac:dyDescent="0.15">
      <c r="A637" s="65" t="s">
        <v>126</v>
      </c>
      <c r="B637" s="10">
        <v>42570.2</v>
      </c>
      <c r="C637" s="10">
        <v>47374.86</v>
      </c>
      <c r="D637" s="10">
        <v>30936.38</v>
      </c>
      <c r="E637" s="10">
        <v>11816.88</v>
      </c>
      <c r="F637" s="10">
        <v>11492.94</v>
      </c>
      <c r="G637" s="10">
        <v>6248.97</v>
      </c>
      <c r="H637" s="10">
        <v>7469.32</v>
      </c>
      <c r="I637" s="10">
        <v>6237.83</v>
      </c>
      <c r="J637" s="10">
        <v>7310.03</v>
      </c>
      <c r="K637" s="10">
        <v>3066.13</v>
      </c>
      <c r="L637" s="10">
        <f t="shared" si="48"/>
        <v>174523.54</v>
      </c>
    </row>
    <row r="638" spans="1:12" ht="13" hidden="1" x14ac:dyDescent="0.15">
      <c r="A638" s="65" t="s">
        <v>125</v>
      </c>
      <c r="B638" s="10">
        <v>0</v>
      </c>
      <c r="C638" s="10">
        <v>0</v>
      </c>
      <c r="D638" s="10">
        <v>0</v>
      </c>
      <c r="E638" s="10">
        <v>2500.5</v>
      </c>
      <c r="F638" s="10">
        <v>349055.63</v>
      </c>
      <c r="G638" s="10">
        <v>3837.63</v>
      </c>
      <c r="H638" s="10">
        <v>5958.89</v>
      </c>
      <c r="I638" s="10">
        <v>5336.32</v>
      </c>
      <c r="J638" s="10">
        <v>15779.34</v>
      </c>
      <c r="K638" s="10">
        <v>6331.7</v>
      </c>
      <c r="L638" s="10">
        <f t="shared" si="48"/>
        <v>388800.01000000007</v>
      </c>
    </row>
    <row r="639" spans="1:12" ht="13" hidden="1" x14ac:dyDescent="0.15">
      <c r="A639" s="65" t="s">
        <v>123</v>
      </c>
      <c r="B639" s="10">
        <v>0</v>
      </c>
      <c r="C639" s="10">
        <v>9029.81</v>
      </c>
      <c r="D639" s="10">
        <v>8718.25</v>
      </c>
      <c r="E639" s="10">
        <v>7983.83</v>
      </c>
      <c r="F639" s="10">
        <v>11022.48</v>
      </c>
      <c r="G639" s="10">
        <v>11549.07</v>
      </c>
      <c r="H639" s="10">
        <v>13502.38</v>
      </c>
      <c r="I639" s="10">
        <v>14211.36</v>
      </c>
      <c r="J639" s="10">
        <v>9457.08</v>
      </c>
      <c r="K639" s="10">
        <v>8328.08</v>
      </c>
      <c r="L639" s="10">
        <f t="shared" si="48"/>
        <v>93802.34</v>
      </c>
    </row>
    <row r="640" spans="1:12" ht="13" hidden="1" x14ac:dyDescent="0.15">
      <c r="A640" s="65" t="s">
        <v>122</v>
      </c>
      <c r="B640" s="10">
        <v>0</v>
      </c>
      <c r="C640" s="10">
        <v>-98.58</v>
      </c>
      <c r="D640" s="10">
        <v>0</v>
      </c>
      <c r="E640" s="10">
        <v>0</v>
      </c>
      <c r="F640" s="10">
        <v>0</v>
      </c>
      <c r="G640" s="10">
        <v>0</v>
      </c>
      <c r="H640" s="10">
        <v>0</v>
      </c>
      <c r="I640" s="10">
        <v>0</v>
      </c>
      <c r="J640" s="10">
        <v>0</v>
      </c>
      <c r="K640" s="10">
        <v>0</v>
      </c>
      <c r="L640" s="10">
        <f t="shared" si="48"/>
        <v>-98.58</v>
      </c>
    </row>
    <row r="641" spans="1:12" ht="13" hidden="1" x14ac:dyDescent="0.15">
      <c r="A641" s="65" t="s">
        <v>121</v>
      </c>
      <c r="B641" s="10">
        <v>0</v>
      </c>
      <c r="C641" s="10">
        <v>-6.87</v>
      </c>
      <c r="D641" s="10">
        <v>0</v>
      </c>
      <c r="E641" s="10">
        <v>0</v>
      </c>
      <c r="F641" s="10">
        <v>0</v>
      </c>
      <c r="G641" s="10">
        <v>0</v>
      </c>
      <c r="H641" s="10">
        <v>0</v>
      </c>
      <c r="I641" s="10">
        <v>0</v>
      </c>
      <c r="J641" s="10">
        <v>0</v>
      </c>
      <c r="K641" s="10">
        <v>0</v>
      </c>
      <c r="L641" s="10">
        <f t="shared" si="48"/>
        <v>-6.87</v>
      </c>
    </row>
    <row r="642" spans="1:12" ht="13" hidden="1" x14ac:dyDescent="0.15">
      <c r="A642" s="65" t="s">
        <v>120</v>
      </c>
      <c r="B642" s="10">
        <v>0</v>
      </c>
      <c r="C642" s="10">
        <v>46.32</v>
      </c>
      <c r="D642" s="10">
        <v>173.44</v>
      </c>
      <c r="E642" s="10">
        <v>331.76</v>
      </c>
      <c r="F642" s="10">
        <v>952.56</v>
      </c>
      <c r="G642" s="10">
        <v>1240.98</v>
      </c>
      <c r="H642" s="10">
        <v>-46.46</v>
      </c>
      <c r="I642" s="10">
        <v>2146.94</v>
      </c>
      <c r="J642" s="10">
        <v>267.23</v>
      </c>
      <c r="K642" s="10">
        <v>620.79999999999995</v>
      </c>
      <c r="L642" s="10">
        <f t="shared" si="48"/>
        <v>5733.5700000000006</v>
      </c>
    </row>
    <row r="643" spans="1:12" ht="13" hidden="1" x14ac:dyDescent="0.15">
      <c r="A643" s="65" t="s">
        <v>119</v>
      </c>
      <c r="B643" s="10">
        <v>466.26</v>
      </c>
      <c r="C643" s="10">
        <v>449.43</v>
      </c>
      <c r="D643" s="10">
        <v>478.14</v>
      </c>
      <c r="E643" s="10">
        <v>500.88</v>
      </c>
      <c r="F643" s="10">
        <v>0</v>
      </c>
      <c r="G643" s="10">
        <v>0</v>
      </c>
      <c r="H643" s="10">
        <v>0</v>
      </c>
      <c r="I643" s="10">
        <v>0</v>
      </c>
      <c r="J643" s="10">
        <v>0</v>
      </c>
      <c r="K643" s="10">
        <v>0</v>
      </c>
      <c r="L643" s="10">
        <f t="shared" si="48"/>
        <v>1894.71</v>
      </c>
    </row>
    <row r="644" spans="1:12" ht="13" hidden="1" x14ac:dyDescent="0.15">
      <c r="A644" s="65" t="s">
        <v>117</v>
      </c>
      <c r="B644" s="10">
        <v>0</v>
      </c>
      <c r="C644" s="10">
        <v>201.6</v>
      </c>
      <c r="D644" s="10">
        <v>1057.76</v>
      </c>
      <c r="E644" s="10">
        <v>181.2</v>
      </c>
      <c r="F644" s="10">
        <v>871.75</v>
      </c>
      <c r="G644" s="10">
        <v>0</v>
      </c>
      <c r="H644" s="10">
        <v>0</v>
      </c>
      <c r="I644" s="10">
        <v>0</v>
      </c>
      <c r="J644" s="10">
        <v>0</v>
      </c>
      <c r="K644" s="10">
        <v>0</v>
      </c>
      <c r="L644" s="10">
        <f t="shared" si="48"/>
        <v>2312.31</v>
      </c>
    </row>
    <row r="645" spans="1:12" ht="13" hidden="1" x14ac:dyDescent="0.15">
      <c r="A645" s="65" t="s">
        <v>112</v>
      </c>
      <c r="B645" s="10">
        <v>1984.24</v>
      </c>
      <c r="C645" s="10">
        <v>1513.63</v>
      </c>
      <c r="D645" s="10">
        <v>1576.14</v>
      </c>
      <c r="E645" s="10">
        <v>1513.25</v>
      </c>
      <c r="F645" s="10">
        <v>1436.31</v>
      </c>
      <c r="G645" s="10">
        <v>1436.31</v>
      </c>
      <c r="H645" s="10">
        <v>1352.61</v>
      </c>
      <c r="I645" s="10">
        <v>1310.7</v>
      </c>
      <c r="J645" s="10">
        <v>1310.7</v>
      </c>
      <c r="K645" s="10">
        <v>873.8</v>
      </c>
      <c r="L645" s="10">
        <f t="shared" si="48"/>
        <v>14307.69</v>
      </c>
    </row>
    <row r="646" spans="1:12" ht="13" hidden="1" x14ac:dyDescent="0.15">
      <c r="A646" s="65" t="s">
        <v>110</v>
      </c>
      <c r="B646" s="10">
        <v>80.06</v>
      </c>
      <c r="C646" s="10">
        <v>0</v>
      </c>
      <c r="D646" s="10">
        <v>0</v>
      </c>
      <c r="E646" s="10">
        <v>0</v>
      </c>
      <c r="F646" s="10">
        <v>0</v>
      </c>
      <c r="G646" s="10">
        <v>0</v>
      </c>
      <c r="H646" s="10">
        <v>0</v>
      </c>
      <c r="I646" s="10">
        <v>0</v>
      </c>
      <c r="J646" s="10">
        <v>0</v>
      </c>
      <c r="K646" s="10">
        <v>0</v>
      </c>
      <c r="L646" s="10">
        <f t="shared" si="48"/>
        <v>80.06</v>
      </c>
    </row>
    <row r="647" spans="1:12" ht="13" hidden="1" x14ac:dyDescent="0.15">
      <c r="A647" s="65" t="s">
        <v>109</v>
      </c>
      <c r="B647" s="10">
        <v>0</v>
      </c>
      <c r="C647" s="10">
        <v>0</v>
      </c>
      <c r="D647" s="10">
        <v>0</v>
      </c>
      <c r="E647" s="10">
        <v>0</v>
      </c>
      <c r="F647" s="10">
        <v>0</v>
      </c>
      <c r="G647" s="10">
        <v>0</v>
      </c>
      <c r="H647" s="10">
        <v>0</v>
      </c>
      <c r="I647" s="10">
        <v>0</v>
      </c>
      <c r="J647" s="10">
        <v>220.49</v>
      </c>
      <c r="K647" s="10">
        <v>0</v>
      </c>
      <c r="L647" s="10">
        <f t="shared" si="48"/>
        <v>220.49</v>
      </c>
    </row>
    <row r="648" spans="1:12" ht="13" hidden="1" x14ac:dyDescent="0.15">
      <c r="A648" s="65" t="s">
        <v>107</v>
      </c>
      <c r="B648" s="10">
        <v>1511.77</v>
      </c>
      <c r="C648" s="10">
        <v>2887.73</v>
      </c>
      <c r="D648" s="10">
        <v>1207.81</v>
      </c>
      <c r="E648" s="10">
        <v>1247.24</v>
      </c>
      <c r="F648" s="10">
        <v>2141.6799999999998</v>
      </c>
      <c r="G648" s="10">
        <v>2182.25</v>
      </c>
      <c r="H648" s="10">
        <v>1356.84</v>
      </c>
      <c r="I648" s="10">
        <v>3535.52</v>
      </c>
      <c r="J648" s="10">
        <v>1043.78</v>
      </c>
      <c r="K648" s="10">
        <v>2463.77</v>
      </c>
      <c r="L648" s="10">
        <f t="shared" si="48"/>
        <v>19578.39</v>
      </c>
    </row>
    <row r="649" spans="1:12" ht="13" hidden="1" x14ac:dyDescent="0.15">
      <c r="A649" s="65" t="s">
        <v>106</v>
      </c>
      <c r="B649" s="10">
        <v>0</v>
      </c>
      <c r="C649" s="10">
        <v>0</v>
      </c>
      <c r="D649" s="10">
        <v>0</v>
      </c>
      <c r="E649" s="10">
        <v>29.61</v>
      </c>
      <c r="F649" s="10">
        <v>39.159999999999997</v>
      </c>
      <c r="G649" s="10">
        <v>22.69</v>
      </c>
      <c r="H649" s="10">
        <v>18.579999999999998</v>
      </c>
      <c r="I649" s="10">
        <v>22.17</v>
      </c>
      <c r="J649" s="10">
        <v>0</v>
      </c>
      <c r="K649" s="10">
        <v>0</v>
      </c>
      <c r="L649" s="10">
        <f t="shared" si="48"/>
        <v>132.20999999999998</v>
      </c>
    </row>
    <row r="650" spans="1:12" ht="13" hidden="1" x14ac:dyDescent="0.15">
      <c r="A650" s="65" t="s">
        <v>105</v>
      </c>
      <c r="B650" s="10">
        <v>488.64</v>
      </c>
      <c r="C650" s="10">
        <v>0</v>
      </c>
      <c r="D650" s="10">
        <v>0</v>
      </c>
      <c r="E650" s="10">
        <v>0</v>
      </c>
      <c r="F650" s="10">
        <v>0</v>
      </c>
      <c r="G650" s="10">
        <v>0</v>
      </c>
      <c r="H650" s="10">
        <v>0</v>
      </c>
      <c r="I650" s="10">
        <v>0</v>
      </c>
      <c r="J650" s="10">
        <v>0</v>
      </c>
      <c r="K650" s="10">
        <v>1000</v>
      </c>
      <c r="L650" s="10">
        <f t="shared" si="48"/>
        <v>1488.6399999999999</v>
      </c>
    </row>
    <row r="651" spans="1:12" ht="13" hidden="1" x14ac:dyDescent="0.15">
      <c r="A651" s="65" t="s">
        <v>103</v>
      </c>
      <c r="B651" s="10">
        <v>0</v>
      </c>
      <c r="C651" s="10">
        <v>0</v>
      </c>
      <c r="D651" s="10">
        <v>0</v>
      </c>
      <c r="E651" s="10">
        <v>11.68</v>
      </c>
      <c r="F651" s="10">
        <v>0</v>
      </c>
      <c r="G651" s="10">
        <v>0</v>
      </c>
      <c r="H651" s="10">
        <v>0</v>
      </c>
      <c r="I651" s="10">
        <v>0</v>
      </c>
      <c r="J651" s="10">
        <v>0</v>
      </c>
      <c r="K651" s="10">
        <v>0</v>
      </c>
      <c r="L651" s="10">
        <f t="shared" si="48"/>
        <v>11.68</v>
      </c>
    </row>
    <row r="652" spans="1:12" ht="13" hidden="1" x14ac:dyDescent="0.15">
      <c r="A652" s="65" t="s">
        <v>102</v>
      </c>
      <c r="B652" s="10">
        <v>0</v>
      </c>
      <c r="C652" s="10">
        <v>0</v>
      </c>
      <c r="D652" s="10">
        <v>1453.79</v>
      </c>
      <c r="E652" s="10">
        <v>1573.1</v>
      </c>
      <c r="F652" s="10">
        <v>1626.56</v>
      </c>
      <c r="G652" s="10">
        <v>862.25</v>
      </c>
      <c r="H652" s="10">
        <v>1124.3399999999999</v>
      </c>
      <c r="I652" s="10">
        <v>2722.02</v>
      </c>
      <c r="J652" s="10">
        <v>0</v>
      </c>
      <c r="K652" s="10">
        <v>0</v>
      </c>
      <c r="L652" s="10">
        <f t="shared" si="48"/>
        <v>9362.06</v>
      </c>
    </row>
    <row r="653" spans="1:12" ht="13" hidden="1" x14ac:dyDescent="0.15">
      <c r="A653" s="65" t="s">
        <v>101</v>
      </c>
      <c r="B653" s="10">
        <v>38032.449999999997</v>
      </c>
      <c r="C653" s="10">
        <v>120822.84</v>
      </c>
      <c r="D653" s="10">
        <v>78081.440000000002</v>
      </c>
      <c r="E653" s="10">
        <v>34511.56</v>
      </c>
      <c r="F653" s="10">
        <v>60518.34</v>
      </c>
      <c r="G653" s="10">
        <v>62806.03</v>
      </c>
      <c r="H653" s="10">
        <v>97102.720000000001</v>
      </c>
      <c r="I653" s="10">
        <v>55644.46</v>
      </c>
      <c r="J653" s="10">
        <v>0</v>
      </c>
      <c r="K653" s="10">
        <v>0</v>
      </c>
      <c r="L653" s="10">
        <f t="shared" si="48"/>
        <v>547519.84</v>
      </c>
    </row>
    <row r="654" spans="1:12" ht="13" hidden="1" x14ac:dyDescent="0.15">
      <c r="A654" s="65" t="s">
        <v>199</v>
      </c>
      <c r="B654" s="10">
        <v>0</v>
      </c>
      <c r="C654" s="10">
        <v>0</v>
      </c>
      <c r="D654" s="10">
        <v>0</v>
      </c>
      <c r="E654" s="10">
        <v>0</v>
      </c>
      <c r="F654" s="10">
        <v>-1342.24</v>
      </c>
      <c r="G654" s="10">
        <v>0</v>
      </c>
      <c r="H654" s="10">
        <v>0</v>
      </c>
      <c r="I654" s="10">
        <v>0</v>
      </c>
      <c r="J654" s="10">
        <v>0</v>
      </c>
      <c r="K654" s="10">
        <v>0</v>
      </c>
      <c r="L654" s="10">
        <f t="shared" si="48"/>
        <v>-1342.24</v>
      </c>
    </row>
    <row r="655" spans="1:12" ht="13" hidden="1" x14ac:dyDescent="0.15">
      <c r="A655" s="65" t="s">
        <v>100</v>
      </c>
      <c r="B655" s="10">
        <v>0</v>
      </c>
      <c r="C655" s="10">
        <v>0</v>
      </c>
      <c r="D655" s="10">
        <v>0</v>
      </c>
      <c r="E655" s="10">
        <v>68.239999999999995</v>
      </c>
      <c r="F655" s="10">
        <v>0</v>
      </c>
      <c r="G655" s="10">
        <v>58.49</v>
      </c>
      <c r="H655" s="10">
        <v>0</v>
      </c>
      <c r="I655" s="10">
        <v>0</v>
      </c>
      <c r="J655" s="10">
        <v>0</v>
      </c>
      <c r="K655" s="10">
        <v>154.08000000000001</v>
      </c>
      <c r="L655" s="10">
        <f t="shared" si="48"/>
        <v>280.81</v>
      </c>
    </row>
    <row r="656" spans="1:12" ht="13" hidden="1" x14ac:dyDescent="0.15">
      <c r="A656" s="65" t="s">
        <v>99</v>
      </c>
      <c r="B656" s="10">
        <v>0</v>
      </c>
      <c r="C656" s="10">
        <v>770</v>
      </c>
      <c r="D656" s="10">
        <v>0</v>
      </c>
      <c r="E656" s="10">
        <v>15029</v>
      </c>
      <c r="F656" s="10">
        <v>0</v>
      </c>
      <c r="G656" s="10">
        <v>4420.78</v>
      </c>
      <c r="H656" s="10">
        <v>5032.47</v>
      </c>
      <c r="I656" s="10">
        <v>11.65</v>
      </c>
      <c r="J656" s="10">
        <v>503.08</v>
      </c>
      <c r="K656" s="10">
        <v>0</v>
      </c>
      <c r="L656" s="10">
        <f t="shared" si="48"/>
        <v>25766.980000000003</v>
      </c>
    </row>
    <row r="657" spans="1:12" ht="13" hidden="1" x14ac:dyDescent="0.15">
      <c r="A657" s="65" t="s">
        <v>132</v>
      </c>
      <c r="B657" s="10">
        <v>349</v>
      </c>
      <c r="C657" s="10">
        <v>0</v>
      </c>
      <c r="D657" s="10">
        <v>85</v>
      </c>
      <c r="E657" s="10">
        <v>0</v>
      </c>
      <c r="F657" s="10">
        <v>0</v>
      </c>
      <c r="G657" s="10">
        <v>0</v>
      </c>
      <c r="H657" s="10">
        <v>85</v>
      </c>
      <c r="I657" s="10">
        <v>0</v>
      </c>
      <c r="J657" s="10">
        <v>623.95000000000005</v>
      </c>
      <c r="K657" s="10">
        <v>0</v>
      </c>
      <c r="L657" s="10">
        <f t="shared" si="48"/>
        <v>1142.95</v>
      </c>
    </row>
    <row r="658" spans="1:12" ht="13" hidden="1" x14ac:dyDescent="0.15">
      <c r="A658" s="65" t="s">
        <v>97</v>
      </c>
      <c r="B658" s="10">
        <v>1102.5</v>
      </c>
      <c r="C658" s="10">
        <v>0</v>
      </c>
      <c r="D658" s="10">
        <v>0</v>
      </c>
      <c r="E658" s="10">
        <v>0</v>
      </c>
      <c r="F658" s="10">
        <v>0</v>
      </c>
      <c r="G658" s="10">
        <v>0</v>
      </c>
      <c r="H658" s="10">
        <v>0</v>
      </c>
      <c r="I658" s="10">
        <v>0</v>
      </c>
      <c r="J658" s="10">
        <v>0</v>
      </c>
      <c r="K658" s="10">
        <v>0</v>
      </c>
      <c r="L658" s="10">
        <f t="shared" si="48"/>
        <v>1102.5</v>
      </c>
    </row>
    <row r="659" spans="1:12" ht="13" hidden="1" x14ac:dyDescent="0.15">
      <c r="A659" s="65" t="s">
        <v>95</v>
      </c>
      <c r="B659" s="10">
        <v>0</v>
      </c>
      <c r="C659" s="10">
        <v>0</v>
      </c>
      <c r="D659" s="10">
        <v>0</v>
      </c>
      <c r="E659" s="10">
        <v>0</v>
      </c>
      <c r="F659" s="10">
        <v>0</v>
      </c>
      <c r="G659" s="10">
        <v>497.76</v>
      </c>
      <c r="H659" s="10">
        <v>658.23</v>
      </c>
      <c r="I659" s="10">
        <v>1690.8</v>
      </c>
      <c r="J659" s="10">
        <v>296.52999999999997</v>
      </c>
      <c r="K659" s="10">
        <v>567.11</v>
      </c>
      <c r="L659" s="10">
        <f t="shared" si="48"/>
        <v>3710.43</v>
      </c>
    </row>
    <row r="660" spans="1:12" ht="13" hidden="1" x14ac:dyDescent="0.15">
      <c r="A660" s="65" t="s">
        <v>94</v>
      </c>
      <c r="B660" s="10">
        <v>0</v>
      </c>
      <c r="C660" s="10">
        <v>0</v>
      </c>
      <c r="D660" s="10">
        <v>0</v>
      </c>
      <c r="E660" s="10">
        <v>379.93</v>
      </c>
      <c r="F660" s="10">
        <v>1917.9</v>
      </c>
      <c r="G660" s="10">
        <v>887.33</v>
      </c>
      <c r="H660" s="10">
        <v>5138.08</v>
      </c>
      <c r="I660" s="10">
        <v>348.32</v>
      </c>
      <c r="J660" s="10">
        <v>0</v>
      </c>
      <c r="K660" s="10">
        <v>0</v>
      </c>
      <c r="L660" s="10">
        <f t="shared" si="48"/>
        <v>8671.56</v>
      </c>
    </row>
    <row r="661" spans="1:12" ht="13" hidden="1" x14ac:dyDescent="0.15">
      <c r="A661" s="65" t="s">
        <v>93</v>
      </c>
      <c r="B661" s="10">
        <v>23868.81</v>
      </c>
      <c r="C661" s="10">
        <v>14709.28</v>
      </c>
      <c r="D661" s="10">
        <v>11347.14</v>
      </c>
      <c r="E661" s="10">
        <v>20638.39</v>
      </c>
      <c r="F661" s="10">
        <v>11259.13</v>
      </c>
      <c r="G661" s="10">
        <v>37095.46</v>
      </c>
      <c r="H661" s="10">
        <v>19386.79</v>
      </c>
      <c r="I661" s="10">
        <v>59788.7</v>
      </c>
      <c r="J661" s="10">
        <v>11677.4</v>
      </c>
      <c r="K661" s="10">
        <v>18796.86</v>
      </c>
      <c r="L661" s="10">
        <f t="shared" si="48"/>
        <v>228567.96000000002</v>
      </c>
    </row>
    <row r="662" spans="1:12" ht="13" hidden="1" x14ac:dyDescent="0.15">
      <c r="A662" s="65" t="s">
        <v>91</v>
      </c>
      <c r="B662" s="10">
        <v>5714.95</v>
      </c>
      <c r="C662" s="10">
        <v>4763.45</v>
      </c>
      <c r="D662" s="10">
        <v>3761.47</v>
      </c>
      <c r="E662" s="10">
        <v>5079.5600000000004</v>
      </c>
      <c r="F662" s="10">
        <v>1558.9</v>
      </c>
      <c r="G662" s="10">
        <v>7600.83</v>
      </c>
      <c r="H662" s="10">
        <v>1656.07</v>
      </c>
      <c r="I662" s="10">
        <v>17052</v>
      </c>
      <c r="J662" s="10">
        <v>2560.9899999999998</v>
      </c>
      <c r="K662" s="10">
        <v>4048.49</v>
      </c>
      <c r="L662" s="10">
        <f t="shared" si="48"/>
        <v>53796.71</v>
      </c>
    </row>
    <row r="663" spans="1:12" ht="13" hidden="1" x14ac:dyDescent="0.15">
      <c r="A663" s="65" t="s">
        <v>90</v>
      </c>
      <c r="B663" s="10">
        <v>30486.95</v>
      </c>
      <c r="C663" s="10">
        <v>14828.05</v>
      </c>
      <c r="D663" s="10">
        <v>16214.4</v>
      </c>
      <c r="E663" s="10">
        <v>28882.05</v>
      </c>
      <c r="F663" s="10">
        <v>20496.18</v>
      </c>
      <c r="G663" s="10">
        <v>31525.69</v>
      </c>
      <c r="H663" s="10">
        <v>23149.86</v>
      </c>
      <c r="I663" s="10">
        <v>47147.040000000001</v>
      </c>
      <c r="J663" s="10">
        <v>22353.71</v>
      </c>
      <c r="K663" s="10">
        <v>20419.59</v>
      </c>
      <c r="L663" s="10">
        <f t="shared" si="48"/>
        <v>255503.52</v>
      </c>
    </row>
    <row r="664" spans="1:12" ht="13" hidden="1" x14ac:dyDescent="0.15">
      <c r="A664" s="65" t="s">
        <v>89</v>
      </c>
      <c r="B664" s="10">
        <v>-3128.47</v>
      </c>
      <c r="C664" s="10">
        <v>337.82</v>
      </c>
      <c r="D664" s="10">
        <v>-1047.01</v>
      </c>
      <c r="E664" s="10">
        <v>293.51</v>
      </c>
      <c r="F664" s="10">
        <v>-4187.1000000000004</v>
      </c>
      <c r="G664" s="10">
        <v>0</v>
      </c>
      <c r="H664" s="10">
        <v>0</v>
      </c>
      <c r="I664" s="10">
        <v>0</v>
      </c>
      <c r="J664" s="10">
        <v>0</v>
      </c>
      <c r="K664" s="10">
        <v>0</v>
      </c>
      <c r="L664" s="10">
        <f t="shared" si="48"/>
        <v>-7731.25</v>
      </c>
    </row>
    <row r="665" spans="1:12" ht="13" hidden="1" x14ac:dyDescent="0.15">
      <c r="A665" s="65" t="s">
        <v>88</v>
      </c>
      <c r="B665" s="10">
        <v>954.14</v>
      </c>
      <c r="C665" s="10">
        <v>703.03</v>
      </c>
      <c r="D665" s="10">
        <v>574.1</v>
      </c>
      <c r="E665" s="10">
        <v>592.12</v>
      </c>
      <c r="F665" s="10">
        <v>0</v>
      </c>
      <c r="G665" s="10">
        <v>0</v>
      </c>
      <c r="H665" s="10">
        <v>0</v>
      </c>
      <c r="I665" s="10">
        <v>0</v>
      </c>
      <c r="J665" s="10">
        <v>0</v>
      </c>
      <c r="K665" s="10">
        <v>0</v>
      </c>
      <c r="L665" s="10">
        <f t="shared" si="48"/>
        <v>2823.39</v>
      </c>
    </row>
    <row r="666" spans="1:12" ht="13" hidden="1" x14ac:dyDescent="0.15">
      <c r="A666" s="65" t="s">
        <v>86</v>
      </c>
      <c r="B666" s="10">
        <v>3015.09</v>
      </c>
      <c r="C666" s="10">
        <v>2853.16</v>
      </c>
      <c r="D666" s="10">
        <v>3028.37</v>
      </c>
      <c r="E666" s="10">
        <v>3207.92</v>
      </c>
      <c r="F666" s="10">
        <v>0</v>
      </c>
      <c r="G666" s="10">
        <v>0</v>
      </c>
      <c r="H666" s="10">
        <v>0</v>
      </c>
      <c r="I666" s="10">
        <v>0</v>
      </c>
      <c r="J666" s="10">
        <v>0</v>
      </c>
      <c r="K666" s="10">
        <v>0</v>
      </c>
      <c r="L666" s="10">
        <f t="shared" si="48"/>
        <v>12104.539999999999</v>
      </c>
    </row>
    <row r="667" spans="1:12" ht="13" hidden="1" x14ac:dyDescent="0.15">
      <c r="A667" s="65" t="s">
        <v>85</v>
      </c>
      <c r="B667" s="10">
        <v>8366.86</v>
      </c>
      <c r="C667" s="10">
        <v>8124.63</v>
      </c>
      <c r="D667" s="10">
        <v>8644.6299999999992</v>
      </c>
      <c r="E667" s="10">
        <v>9031.92</v>
      </c>
      <c r="F667" s="10">
        <v>0</v>
      </c>
      <c r="G667" s="10">
        <v>0</v>
      </c>
      <c r="H667" s="10">
        <v>0</v>
      </c>
      <c r="I667" s="10">
        <v>0</v>
      </c>
      <c r="J667" s="10">
        <v>0</v>
      </c>
      <c r="K667" s="10">
        <v>0</v>
      </c>
      <c r="L667" s="10">
        <f t="shared" si="48"/>
        <v>34168.04</v>
      </c>
    </row>
    <row r="668" spans="1:12" ht="13" hidden="1" x14ac:dyDescent="0.15">
      <c r="A668" s="65" t="s">
        <v>84</v>
      </c>
      <c r="B668" s="10">
        <v>157.53</v>
      </c>
      <c r="C668" s="10">
        <v>232.45</v>
      </c>
      <c r="D668" s="10">
        <v>204.43</v>
      </c>
      <c r="E668" s="10">
        <v>224.96</v>
      </c>
      <c r="F668" s="10">
        <v>234.75</v>
      </c>
      <c r="G668" s="10">
        <v>264.57</v>
      </c>
      <c r="H668" s="10">
        <v>278.60000000000002</v>
      </c>
      <c r="I668" s="10">
        <v>271.43</v>
      </c>
      <c r="J668" s="10">
        <v>249.23</v>
      </c>
      <c r="K668" s="10">
        <v>320.33</v>
      </c>
      <c r="L668" s="10">
        <f t="shared" si="48"/>
        <v>2438.2799999999997</v>
      </c>
    </row>
    <row r="669" spans="1:12" ht="13" hidden="1" x14ac:dyDescent="0.15">
      <c r="A669" s="65" t="s">
        <v>83</v>
      </c>
      <c r="B669" s="10">
        <v>46271.79</v>
      </c>
      <c r="C669" s="10">
        <v>41870.69</v>
      </c>
      <c r="D669" s="10">
        <v>23588.87</v>
      </c>
      <c r="E669" s="10">
        <v>20915.05</v>
      </c>
      <c r="F669" s="10">
        <v>60440.88</v>
      </c>
      <c r="G669" s="10">
        <v>41760.68</v>
      </c>
      <c r="H669" s="10">
        <v>15097.45</v>
      </c>
      <c r="I669" s="10">
        <v>16311.6</v>
      </c>
      <c r="J669" s="10">
        <v>55675.64</v>
      </c>
      <c r="K669" s="10">
        <v>35331.86</v>
      </c>
      <c r="L669" s="10">
        <f t="shared" si="48"/>
        <v>357264.51</v>
      </c>
    </row>
    <row r="670" spans="1:12" ht="13" hidden="1" x14ac:dyDescent="0.15">
      <c r="A670" s="65" t="s">
        <v>82</v>
      </c>
      <c r="B670" s="10">
        <v>33878.769999999997</v>
      </c>
      <c r="C670" s="10">
        <v>37458.6</v>
      </c>
      <c r="D670" s="10">
        <v>33008.22</v>
      </c>
      <c r="E670" s="10">
        <v>39671.870000000003</v>
      </c>
      <c r="F670" s="10">
        <v>40660.269999999997</v>
      </c>
      <c r="G670" s="10">
        <v>41756.17</v>
      </c>
      <c r="H670" s="10">
        <v>40129.870000000003</v>
      </c>
      <c r="I670" s="10">
        <v>46439.18</v>
      </c>
      <c r="J670" s="10">
        <v>43049.84</v>
      </c>
      <c r="K670" s="10">
        <v>33138.58</v>
      </c>
      <c r="L670" s="10">
        <f t="shared" si="48"/>
        <v>389191.36999999994</v>
      </c>
    </row>
    <row r="671" spans="1:12" ht="13" hidden="1" x14ac:dyDescent="0.15">
      <c r="A671" s="65" t="s">
        <v>81</v>
      </c>
      <c r="B671" s="10">
        <v>0</v>
      </c>
      <c r="C671" s="10">
        <v>8624.6299999999992</v>
      </c>
      <c r="D671" s="10">
        <v>7395.45</v>
      </c>
      <c r="E671" s="10">
        <v>10911.38</v>
      </c>
      <c r="F671" s="10">
        <v>11156.87</v>
      </c>
      <c r="G671" s="10">
        <v>12842.61</v>
      </c>
      <c r="H671" s="10">
        <v>11683.99</v>
      </c>
      <c r="I671" s="10">
        <v>11447.96</v>
      </c>
      <c r="J671" s="10">
        <v>10700.53</v>
      </c>
      <c r="K671" s="10">
        <v>11449.97</v>
      </c>
      <c r="L671" s="10">
        <f t="shared" si="48"/>
        <v>96213.39</v>
      </c>
    </row>
    <row r="672" spans="1:12" ht="13" hidden="1" x14ac:dyDescent="0.15">
      <c r="A672" s="65" t="s">
        <v>80</v>
      </c>
      <c r="B672" s="10">
        <v>0</v>
      </c>
      <c r="C672" s="10">
        <v>0</v>
      </c>
      <c r="D672" s="10">
        <v>0</v>
      </c>
      <c r="E672" s="10">
        <v>0</v>
      </c>
      <c r="F672" s="10">
        <v>0</v>
      </c>
      <c r="G672" s="10">
        <v>0</v>
      </c>
      <c r="H672" s="10">
        <v>0</v>
      </c>
      <c r="I672" s="10">
        <v>0</v>
      </c>
      <c r="J672" s="10">
        <v>0</v>
      </c>
      <c r="K672" s="10">
        <v>1549.16</v>
      </c>
      <c r="L672" s="10">
        <f t="shared" si="48"/>
        <v>1549.16</v>
      </c>
    </row>
    <row r="673" spans="1:12" ht="13" hidden="1" x14ac:dyDescent="0.15">
      <c r="A673" s="65" t="s">
        <v>79</v>
      </c>
      <c r="B673" s="10">
        <v>0</v>
      </c>
      <c r="C673" s="10">
        <v>0</v>
      </c>
      <c r="D673" s="10">
        <v>0</v>
      </c>
      <c r="E673" s="10">
        <v>0</v>
      </c>
      <c r="F673" s="10">
        <v>0</v>
      </c>
      <c r="G673" s="10">
        <v>0</v>
      </c>
      <c r="H673" s="10">
        <v>0</v>
      </c>
      <c r="I673" s="10">
        <v>0</v>
      </c>
      <c r="J673" s="10">
        <v>-3014.37</v>
      </c>
      <c r="K673" s="10">
        <v>0</v>
      </c>
      <c r="L673" s="10">
        <f t="shared" si="48"/>
        <v>-3014.37</v>
      </c>
    </row>
    <row r="674" spans="1:12" ht="13" hidden="1" x14ac:dyDescent="0.15">
      <c r="A674" s="65" t="s">
        <v>78</v>
      </c>
      <c r="B674" s="10">
        <v>0</v>
      </c>
      <c r="C674" s="10">
        <v>0</v>
      </c>
      <c r="D674" s="10">
        <v>0</v>
      </c>
      <c r="E674" s="10">
        <v>0</v>
      </c>
      <c r="F674" s="10">
        <v>0</v>
      </c>
      <c r="G674" s="10">
        <v>0</v>
      </c>
      <c r="H674" s="10">
        <v>0</v>
      </c>
      <c r="I674" s="10">
        <v>0</v>
      </c>
      <c r="J674" s="10">
        <v>11.44</v>
      </c>
      <c r="K674" s="10">
        <v>0</v>
      </c>
      <c r="L674" s="10">
        <f t="shared" si="48"/>
        <v>11.44</v>
      </c>
    </row>
    <row r="675" spans="1:12" ht="13" hidden="1" x14ac:dyDescent="0.15">
      <c r="A675" s="65" t="s">
        <v>76</v>
      </c>
      <c r="B675" s="10">
        <v>8653.85</v>
      </c>
      <c r="C675" s="10">
        <v>0</v>
      </c>
      <c r="D675" s="10">
        <v>0</v>
      </c>
      <c r="E675" s="10">
        <v>0</v>
      </c>
      <c r="F675" s="10">
        <v>0</v>
      </c>
      <c r="G675" s="10">
        <v>0</v>
      </c>
      <c r="H675" s="10">
        <v>0</v>
      </c>
      <c r="I675" s="10">
        <v>0</v>
      </c>
      <c r="J675" s="10">
        <v>0</v>
      </c>
      <c r="K675" s="10">
        <v>0</v>
      </c>
      <c r="L675" s="10">
        <f t="shared" si="48"/>
        <v>8653.85</v>
      </c>
    </row>
    <row r="676" spans="1:12" ht="13" hidden="1" x14ac:dyDescent="0.15">
      <c r="A676" s="65" t="s">
        <v>75</v>
      </c>
      <c r="B676" s="10">
        <v>0</v>
      </c>
      <c r="C676" s="10">
        <v>0</v>
      </c>
      <c r="D676" s="10">
        <v>0</v>
      </c>
      <c r="E676" s="10">
        <v>668.75</v>
      </c>
      <c r="F676" s="10">
        <v>0</v>
      </c>
      <c r="G676" s="10">
        <v>0</v>
      </c>
      <c r="H676" s="10">
        <v>0</v>
      </c>
      <c r="I676" s="10">
        <v>0</v>
      </c>
      <c r="J676" s="10">
        <v>0</v>
      </c>
      <c r="K676" s="10">
        <v>0</v>
      </c>
      <c r="L676" s="10">
        <f t="shared" si="48"/>
        <v>668.75</v>
      </c>
    </row>
    <row r="677" spans="1:12" ht="13" hidden="1" x14ac:dyDescent="0.15">
      <c r="A677" s="65" t="s">
        <v>74</v>
      </c>
      <c r="B677" s="10">
        <v>76468.509999999995</v>
      </c>
      <c r="C677" s="10">
        <v>75435.460000000006</v>
      </c>
      <c r="D677" s="10">
        <v>74268.5</v>
      </c>
      <c r="E677" s="10">
        <v>82171.66</v>
      </c>
      <c r="F677" s="10">
        <v>79781.09</v>
      </c>
      <c r="G677" s="10">
        <v>77916.12</v>
      </c>
      <c r="H677" s="10">
        <v>64620</v>
      </c>
      <c r="I677" s="10">
        <v>68498.350000000006</v>
      </c>
      <c r="J677" s="10">
        <v>79234.42</v>
      </c>
      <c r="K677" s="10">
        <v>2355.25</v>
      </c>
      <c r="L677" s="10">
        <f t="shared" si="48"/>
        <v>680749.36</v>
      </c>
    </row>
    <row r="678" spans="1:12" ht="13" hidden="1" x14ac:dyDescent="0.15">
      <c r="A678" s="65" t="s">
        <v>73</v>
      </c>
      <c r="B678" s="10">
        <v>8628.7999999999993</v>
      </c>
      <c r="C678" s="10">
        <v>20780.060000000001</v>
      </c>
      <c r="D678" s="10">
        <v>-4801.3599999999997</v>
      </c>
      <c r="E678" s="10">
        <v>12274.07</v>
      </c>
      <c r="F678" s="10">
        <v>807.55</v>
      </c>
      <c r="G678" s="10">
        <v>26183.39</v>
      </c>
      <c r="H678" s="10">
        <v>2570.7399999999998</v>
      </c>
      <c r="I678" s="10">
        <v>3650.61</v>
      </c>
      <c r="J678" s="10">
        <v>12368.55</v>
      </c>
      <c r="K678" s="10">
        <v>36738.370000000003</v>
      </c>
      <c r="L678" s="10">
        <f t="shared" si="48"/>
        <v>119200.78</v>
      </c>
    </row>
    <row r="679" spans="1:12" ht="13" hidden="1" x14ac:dyDescent="0.15">
      <c r="A679" s="65" t="s">
        <v>71</v>
      </c>
      <c r="B679" s="10">
        <v>417425.37</v>
      </c>
      <c r="C679" s="10">
        <v>431680.18</v>
      </c>
      <c r="D679" s="10">
        <v>382301.86</v>
      </c>
      <c r="E679" s="10">
        <v>406204.07</v>
      </c>
      <c r="F679" s="10">
        <v>418885.15</v>
      </c>
      <c r="G679" s="10">
        <v>441076.27</v>
      </c>
      <c r="H679" s="10">
        <v>447640.82</v>
      </c>
      <c r="I679" s="10">
        <v>462622.93</v>
      </c>
      <c r="J679" s="10">
        <v>404864.48</v>
      </c>
      <c r="K679" s="10">
        <v>405514.6</v>
      </c>
      <c r="L679" s="10">
        <f t="shared" si="48"/>
        <v>4218215.7300000004</v>
      </c>
    </row>
    <row r="680" spans="1:12" ht="13" hidden="1" x14ac:dyDescent="0.15">
      <c r="A680" s="66" t="s">
        <v>208</v>
      </c>
      <c r="B680" s="16">
        <f t="shared" ref="B680:L680" si="49">SUM(B634:B679)</f>
        <v>759176.29</v>
      </c>
      <c r="C680" s="16">
        <f t="shared" si="49"/>
        <v>856940.41</v>
      </c>
      <c r="D680" s="16">
        <f t="shared" si="49"/>
        <v>705815.75</v>
      </c>
      <c r="E680" s="16">
        <f t="shared" si="49"/>
        <v>770810.86</v>
      </c>
      <c r="F680" s="16">
        <f t="shared" si="49"/>
        <v>1128632.01</v>
      </c>
      <c r="G680" s="16">
        <f t="shared" si="49"/>
        <v>873757.69</v>
      </c>
      <c r="H680" s="16">
        <f t="shared" si="49"/>
        <v>824658.3</v>
      </c>
      <c r="I680" s="16">
        <f t="shared" si="49"/>
        <v>891573.60999999987</v>
      </c>
      <c r="J680" s="16">
        <f t="shared" si="49"/>
        <v>742879.57</v>
      </c>
      <c r="K680" s="16">
        <f t="shared" si="49"/>
        <v>660420.41</v>
      </c>
      <c r="L680" s="16">
        <f t="shared" si="49"/>
        <v>8214664.9000000004</v>
      </c>
    </row>
    <row r="681" spans="1:12" ht="13" hidden="1" x14ac:dyDescent="0.15">
      <c r="A681" s="64" t="s">
        <v>209</v>
      </c>
      <c r="B681" s="7"/>
      <c r="C681" s="7"/>
      <c r="D681" s="7"/>
      <c r="E681" s="7"/>
      <c r="F681" s="7"/>
      <c r="G681" s="7"/>
      <c r="H681" s="7"/>
      <c r="I681" s="7"/>
      <c r="J681" s="7"/>
      <c r="K681" s="7"/>
      <c r="L681" s="7"/>
    </row>
    <row r="682" spans="1:12" ht="13" hidden="1" x14ac:dyDescent="0.15">
      <c r="A682" s="65" t="s">
        <v>129</v>
      </c>
      <c r="B682" s="10">
        <v>0</v>
      </c>
      <c r="C682" s="10">
        <v>0</v>
      </c>
      <c r="D682" s="10">
        <v>0</v>
      </c>
      <c r="E682" s="10">
        <v>11101.75</v>
      </c>
      <c r="F682" s="10">
        <v>14567.59</v>
      </c>
      <c r="G682" s="10">
        <v>14105.33</v>
      </c>
      <c r="H682" s="10">
        <v>11431.52</v>
      </c>
      <c r="I682" s="10">
        <v>15927.66</v>
      </c>
      <c r="J682" s="10">
        <v>11826.37</v>
      </c>
      <c r="K682" s="10">
        <v>6314.89</v>
      </c>
      <c r="L682" s="10">
        <f t="shared" ref="L682:L711" si="50">SUM(B682:K682)</f>
        <v>85275.11</v>
      </c>
    </row>
    <row r="683" spans="1:12" ht="13" hidden="1" x14ac:dyDescent="0.15">
      <c r="A683" s="65" t="s">
        <v>127</v>
      </c>
      <c r="B683" s="10">
        <v>0</v>
      </c>
      <c r="C683" s="10">
        <v>0</v>
      </c>
      <c r="D683" s="10">
        <v>0</v>
      </c>
      <c r="E683" s="10">
        <v>7708.71</v>
      </c>
      <c r="F683" s="10">
        <v>7471.71</v>
      </c>
      <c r="G683" s="10">
        <v>4126.2700000000004</v>
      </c>
      <c r="H683" s="10">
        <v>2903.32</v>
      </c>
      <c r="I683" s="10">
        <v>4874.97</v>
      </c>
      <c r="J683" s="10">
        <v>4089.46</v>
      </c>
      <c r="K683" s="10">
        <v>2097.02</v>
      </c>
      <c r="L683" s="10">
        <f t="shared" si="50"/>
        <v>33271.46</v>
      </c>
    </row>
    <row r="684" spans="1:12" ht="13" hidden="1" x14ac:dyDescent="0.15">
      <c r="A684" s="65" t="s">
        <v>126</v>
      </c>
      <c r="B684" s="10">
        <v>0</v>
      </c>
      <c r="C684" s="10">
        <v>0</v>
      </c>
      <c r="D684" s="10">
        <v>0</v>
      </c>
      <c r="E684" s="10">
        <v>5885.7</v>
      </c>
      <c r="F684" s="10">
        <v>6434.11</v>
      </c>
      <c r="G684" s="10">
        <v>3618.95</v>
      </c>
      <c r="H684" s="10">
        <v>2207.0300000000002</v>
      </c>
      <c r="I684" s="10">
        <v>1020.02</v>
      </c>
      <c r="J684" s="10">
        <v>1926.15</v>
      </c>
      <c r="K684" s="10">
        <v>402.06</v>
      </c>
      <c r="L684" s="10">
        <f t="shared" si="50"/>
        <v>21494.02</v>
      </c>
    </row>
    <row r="685" spans="1:12" ht="13" hidden="1" x14ac:dyDescent="0.15">
      <c r="A685" s="65" t="s">
        <v>125</v>
      </c>
      <c r="B685" s="10">
        <v>0</v>
      </c>
      <c r="C685" s="10">
        <v>0</v>
      </c>
      <c r="D685" s="10">
        <v>0</v>
      </c>
      <c r="E685" s="10">
        <v>516.22</v>
      </c>
      <c r="F685" s="10">
        <v>1591.93</v>
      </c>
      <c r="G685" s="10">
        <v>1744.38</v>
      </c>
      <c r="H685" s="10">
        <v>2708.58</v>
      </c>
      <c r="I685" s="10">
        <v>2425.6</v>
      </c>
      <c r="J685" s="10">
        <v>4526.1899999999996</v>
      </c>
      <c r="K685" s="10">
        <v>775.53</v>
      </c>
      <c r="L685" s="10">
        <f t="shared" si="50"/>
        <v>14288.430000000002</v>
      </c>
    </row>
    <row r="686" spans="1:12" ht="13" hidden="1" x14ac:dyDescent="0.15">
      <c r="A686" s="65" t="s">
        <v>123</v>
      </c>
      <c r="B686" s="10">
        <v>0</v>
      </c>
      <c r="C686" s="10">
        <v>0</v>
      </c>
      <c r="D686" s="10">
        <v>0</v>
      </c>
      <c r="E686" s="10">
        <v>1232.3699999999999</v>
      </c>
      <c r="F686" s="10">
        <v>4733.46</v>
      </c>
      <c r="G686" s="10">
        <v>4328.2700000000004</v>
      </c>
      <c r="H686" s="10">
        <v>2970.18</v>
      </c>
      <c r="I686" s="10">
        <v>2842.26</v>
      </c>
      <c r="J686" s="10">
        <v>2458.0700000000002</v>
      </c>
      <c r="K686" s="10">
        <v>1665.62</v>
      </c>
      <c r="L686" s="10">
        <f t="shared" si="50"/>
        <v>20230.23</v>
      </c>
    </row>
    <row r="687" spans="1:12" ht="13" hidden="1" x14ac:dyDescent="0.15">
      <c r="A687" s="65" t="s">
        <v>120</v>
      </c>
      <c r="B687" s="10">
        <v>0</v>
      </c>
      <c r="C687" s="10">
        <v>0</v>
      </c>
      <c r="D687" s="10">
        <v>0</v>
      </c>
      <c r="E687" s="10">
        <v>0</v>
      </c>
      <c r="F687" s="10">
        <v>0</v>
      </c>
      <c r="G687" s="10">
        <v>0</v>
      </c>
      <c r="H687" s="10">
        <v>0</v>
      </c>
      <c r="I687" s="10">
        <v>0</v>
      </c>
      <c r="J687" s="10">
        <v>203.98</v>
      </c>
      <c r="K687" s="10">
        <v>0</v>
      </c>
      <c r="L687" s="10">
        <f t="shared" si="50"/>
        <v>203.98</v>
      </c>
    </row>
    <row r="688" spans="1:12" ht="13" hidden="1" x14ac:dyDescent="0.15">
      <c r="A688" s="65" t="s">
        <v>112</v>
      </c>
      <c r="B688" s="10">
        <v>0</v>
      </c>
      <c r="C688" s="10">
        <v>0</v>
      </c>
      <c r="D688" s="10">
        <v>0</v>
      </c>
      <c r="E688" s="10">
        <v>68.05</v>
      </c>
      <c r="F688" s="10">
        <v>338.11</v>
      </c>
      <c r="G688" s="10">
        <v>405.09</v>
      </c>
      <c r="H688" s="10">
        <v>338.11</v>
      </c>
      <c r="I688" s="10">
        <v>885.69</v>
      </c>
      <c r="J688" s="10">
        <v>818.94</v>
      </c>
      <c r="K688" s="10">
        <v>545.96</v>
      </c>
      <c r="L688" s="10">
        <f t="shared" si="50"/>
        <v>3399.9500000000003</v>
      </c>
    </row>
    <row r="689" spans="1:12" ht="13" hidden="1" x14ac:dyDescent="0.15">
      <c r="A689" s="65" t="s">
        <v>105</v>
      </c>
      <c r="B689" s="10">
        <v>0</v>
      </c>
      <c r="C689" s="10">
        <v>0</v>
      </c>
      <c r="D689" s="10">
        <v>0</v>
      </c>
      <c r="E689" s="10">
        <v>3812</v>
      </c>
      <c r="F689" s="10">
        <v>22092.99</v>
      </c>
      <c r="G689" s="10">
        <v>36067.61</v>
      </c>
      <c r="H689" s="10">
        <v>77163.509999999995</v>
      </c>
      <c r="I689" s="10">
        <v>101722.76</v>
      </c>
      <c r="J689" s="10">
        <v>93457.52</v>
      </c>
      <c r="K689" s="10">
        <v>56235.02</v>
      </c>
      <c r="L689" s="10">
        <f t="shared" si="50"/>
        <v>390551.41000000003</v>
      </c>
    </row>
    <row r="690" spans="1:12" ht="13" hidden="1" x14ac:dyDescent="0.15">
      <c r="A690" s="65" t="s">
        <v>103</v>
      </c>
      <c r="B690" s="10">
        <v>0</v>
      </c>
      <c r="C690" s="10">
        <v>0</v>
      </c>
      <c r="D690" s="10">
        <v>0</v>
      </c>
      <c r="E690" s="10">
        <v>4099.96</v>
      </c>
      <c r="F690" s="10">
        <v>-1160.1400000000001</v>
      </c>
      <c r="G690" s="10">
        <v>0</v>
      </c>
      <c r="H690" s="10">
        <v>15.24</v>
      </c>
      <c r="I690" s="10">
        <v>0</v>
      </c>
      <c r="J690" s="10">
        <v>53.83</v>
      </c>
      <c r="K690" s="10">
        <v>0</v>
      </c>
      <c r="L690" s="10">
        <f t="shared" si="50"/>
        <v>3008.8899999999994</v>
      </c>
    </row>
    <row r="691" spans="1:12" ht="13" hidden="1" x14ac:dyDescent="0.15">
      <c r="A691" s="65" t="s">
        <v>101</v>
      </c>
      <c r="B691" s="10">
        <v>0</v>
      </c>
      <c r="C691" s="10">
        <v>0</v>
      </c>
      <c r="D691" s="10">
        <v>0</v>
      </c>
      <c r="E691" s="10">
        <v>0</v>
      </c>
      <c r="F691" s="10">
        <v>71.42</v>
      </c>
      <c r="G691" s="10">
        <v>29002.52</v>
      </c>
      <c r="H691" s="10">
        <v>-24612.2</v>
      </c>
      <c r="I691" s="10">
        <v>73765</v>
      </c>
      <c r="J691" s="10">
        <v>32460</v>
      </c>
      <c r="K691" s="10">
        <v>6728.55</v>
      </c>
      <c r="L691" s="10">
        <f t="shared" si="50"/>
        <v>117415.29</v>
      </c>
    </row>
    <row r="692" spans="1:12" ht="13" hidden="1" x14ac:dyDescent="0.15">
      <c r="A692" s="65" t="s">
        <v>199</v>
      </c>
      <c r="B692" s="10">
        <v>0</v>
      </c>
      <c r="C692" s="10">
        <v>0</v>
      </c>
      <c r="D692" s="10">
        <v>0</v>
      </c>
      <c r="E692" s="10">
        <v>105413.79</v>
      </c>
      <c r="F692" s="10">
        <v>523291.25</v>
      </c>
      <c r="G692" s="10">
        <v>191015.89</v>
      </c>
      <c r="H692" s="10">
        <v>421023.64</v>
      </c>
      <c r="I692" s="10">
        <v>573657.02</v>
      </c>
      <c r="J692" s="10">
        <v>353532.83</v>
      </c>
      <c r="K692" s="10">
        <v>161713.93</v>
      </c>
      <c r="L692" s="10">
        <f t="shared" si="50"/>
        <v>2329648.35</v>
      </c>
    </row>
    <row r="693" spans="1:12" ht="13" hidden="1" x14ac:dyDescent="0.15">
      <c r="A693" s="65" t="s">
        <v>100</v>
      </c>
      <c r="B693" s="10">
        <v>0</v>
      </c>
      <c r="C693" s="10">
        <v>0</v>
      </c>
      <c r="D693" s="10">
        <v>0</v>
      </c>
      <c r="E693" s="10">
        <v>0</v>
      </c>
      <c r="F693" s="10">
        <v>0</v>
      </c>
      <c r="G693" s="10">
        <v>12739.9</v>
      </c>
      <c r="H693" s="10">
        <v>2088</v>
      </c>
      <c r="I693" s="10">
        <v>3106.71</v>
      </c>
      <c r="J693" s="10">
        <v>1625</v>
      </c>
      <c r="K693" s="10">
        <v>-1625</v>
      </c>
      <c r="L693" s="10">
        <f t="shared" si="50"/>
        <v>17934.61</v>
      </c>
    </row>
    <row r="694" spans="1:12" ht="13" hidden="1" x14ac:dyDescent="0.15">
      <c r="A694" s="65" t="s">
        <v>201</v>
      </c>
      <c r="B694" s="10">
        <v>0</v>
      </c>
      <c r="C694" s="10">
        <v>0</v>
      </c>
      <c r="D694" s="10">
        <v>0</v>
      </c>
      <c r="E694" s="10">
        <v>0</v>
      </c>
      <c r="F694" s="10">
        <v>0</v>
      </c>
      <c r="G694" s="10">
        <v>0</v>
      </c>
      <c r="H694" s="10">
        <v>4572.13</v>
      </c>
      <c r="I694" s="10">
        <v>0</v>
      </c>
      <c r="J694" s="10">
        <v>0</v>
      </c>
      <c r="K694" s="10">
        <v>0</v>
      </c>
      <c r="L694" s="10">
        <f t="shared" si="50"/>
        <v>4572.13</v>
      </c>
    </row>
    <row r="695" spans="1:12" ht="13" hidden="1" x14ac:dyDescent="0.15">
      <c r="A695" s="65" t="s">
        <v>203</v>
      </c>
      <c r="B695" s="10">
        <v>0</v>
      </c>
      <c r="C695" s="10">
        <v>0</v>
      </c>
      <c r="D695" s="10">
        <v>0</v>
      </c>
      <c r="E695" s="10">
        <v>4585.91</v>
      </c>
      <c r="F695" s="10">
        <v>3413.45</v>
      </c>
      <c r="G695" s="10">
        <v>291.87</v>
      </c>
      <c r="H695" s="10">
        <v>0</v>
      </c>
      <c r="I695" s="10">
        <v>0</v>
      </c>
      <c r="J695" s="10">
        <v>0</v>
      </c>
      <c r="K695" s="10">
        <v>0</v>
      </c>
      <c r="L695" s="10">
        <f t="shared" si="50"/>
        <v>8291.23</v>
      </c>
    </row>
    <row r="696" spans="1:12" ht="13" hidden="1" x14ac:dyDescent="0.15">
      <c r="A696" s="65" t="s">
        <v>132</v>
      </c>
      <c r="B696" s="10">
        <v>0</v>
      </c>
      <c r="C696" s="10">
        <v>0</v>
      </c>
      <c r="D696" s="10">
        <v>0</v>
      </c>
      <c r="E696" s="10">
        <v>2935</v>
      </c>
      <c r="F696" s="10">
        <v>6260</v>
      </c>
      <c r="G696" s="10">
        <v>0</v>
      </c>
      <c r="H696" s="10">
        <v>0</v>
      </c>
      <c r="I696" s="10">
        <v>0</v>
      </c>
      <c r="J696" s="10">
        <v>0</v>
      </c>
      <c r="K696" s="10">
        <v>0</v>
      </c>
      <c r="L696" s="10">
        <f t="shared" si="50"/>
        <v>9195</v>
      </c>
    </row>
    <row r="697" spans="1:12" ht="13" hidden="1" x14ac:dyDescent="0.15">
      <c r="A697" s="65" t="s">
        <v>98</v>
      </c>
      <c r="B697" s="10">
        <v>0</v>
      </c>
      <c r="C697" s="10">
        <v>0</v>
      </c>
      <c r="D697" s="10">
        <v>0</v>
      </c>
      <c r="E697" s="10">
        <v>490</v>
      </c>
      <c r="F697" s="10">
        <v>3790</v>
      </c>
      <c r="G697" s="10">
        <v>0</v>
      </c>
      <c r="H697" s="10">
        <v>2199</v>
      </c>
      <c r="I697" s="10">
        <v>0</v>
      </c>
      <c r="J697" s="10">
        <v>2120.75</v>
      </c>
      <c r="K697" s="10">
        <v>0</v>
      </c>
      <c r="L697" s="10">
        <f t="shared" si="50"/>
        <v>8599.75</v>
      </c>
    </row>
    <row r="698" spans="1:12" ht="13" hidden="1" x14ac:dyDescent="0.15">
      <c r="A698" s="65" t="s">
        <v>96</v>
      </c>
      <c r="B698" s="10">
        <v>0</v>
      </c>
      <c r="C698" s="10">
        <v>0</v>
      </c>
      <c r="D698" s="10">
        <v>0</v>
      </c>
      <c r="E698" s="10">
        <v>10840.5</v>
      </c>
      <c r="F698" s="10">
        <v>0</v>
      </c>
      <c r="G698" s="10">
        <v>0</v>
      </c>
      <c r="H698" s="10">
        <v>0</v>
      </c>
      <c r="I698" s="10">
        <v>0</v>
      </c>
      <c r="J698" s="10">
        <v>0</v>
      </c>
      <c r="K698" s="10">
        <v>0</v>
      </c>
      <c r="L698" s="10">
        <f t="shared" si="50"/>
        <v>10840.5</v>
      </c>
    </row>
    <row r="699" spans="1:12" ht="13" hidden="1" x14ac:dyDescent="0.15">
      <c r="A699" s="65" t="s">
        <v>95</v>
      </c>
      <c r="B699" s="10">
        <v>0</v>
      </c>
      <c r="C699" s="10">
        <v>0</v>
      </c>
      <c r="D699" s="10">
        <v>0</v>
      </c>
      <c r="E699" s="10">
        <v>0</v>
      </c>
      <c r="F699" s="10">
        <v>18.16</v>
      </c>
      <c r="G699" s="10">
        <v>12.66</v>
      </c>
      <c r="H699" s="10">
        <v>0</v>
      </c>
      <c r="I699" s="10">
        <v>0</v>
      </c>
      <c r="J699" s="10">
        <v>0</v>
      </c>
      <c r="K699" s="10">
        <v>0</v>
      </c>
      <c r="L699" s="10">
        <f t="shared" si="50"/>
        <v>30.82</v>
      </c>
    </row>
    <row r="700" spans="1:12" ht="13" hidden="1" x14ac:dyDescent="0.15">
      <c r="A700" s="65" t="s">
        <v>93</v>
      </c>
      <c r="B700" s="10">
        <v>0</v>
      </c>
      <c r="C700" s="10">
        <v>0</v>
      </c>
      <c r="D700" s="10">
        <v>0</v>
      </c>
      <c r="E700" s="10">
        <v>0</v>
      </c>
      <c r="F700" s="10">
        <v>1733.92</v>
      </c>
      <c r="G700" s="10">
        <v>0</v>
      </c>
      <c r="H700" s="10">
        <v>0</v>
      </c>
      <c r="I700" s="10">
        <v>0</v>
      </c>
      <c r="J700" s="10">
        <v>0</v>
      </c>
      <c r="K700" s="10">
        <v>0</v>
      </c>
      <c r="L700" s="10">
        <f t="shared" si="50"/>
        <v>1733.92</v>
      </c>
    </row>
    <row r="701" spans="1:12" ht="13" hidden="1" x14ac:dyDescent="0.15">
      <c r="A701" s="65" t="s">
        <v>91</v>
      </c>
      <c r="B701" s="10">
        <v>0</v>
      </c>
      <c r="C701" s="10">
        <v>0</v>
      </c>
      <c r="D701" s="10">
        <v>0</v>
      </c>
      <c r="E701" s="10">
        <v>0</v>
      </c>
      <c r="F701" s="10">
        <v>526.28</v>
      </c>
      <c r="G701" s="10">
        <v>1.73</v>
      </c>
      <c r="H701" s="10">
        <v>0</v>
      </c>
      <c r="I701" s="10">
        <v>0</v>
      </c>
      <c r="J701" s="10">
        <v>0</v>
      </c>
      <c r="K701" s="10">
        <v>0</v>
      </c>
      <c r="L701" s="10">
        <f t="shared" si="50"/>
        <v>528.01</v>
      </c>
    </row>
    <row r="702" spans="1:12" ht="13" hidden="1" x14ac:dyDescent="0.15">
      <c r="A702" s="65" t="s">
        <v>90</v>
      </c>
      <c r="B702" s="10">
        <v>0</v>
      </c>
      <c r="C702" s="10">
        <v>0</v>
      </c>
      <c r="D702" s="10">
        <v>0</v>
      </c>
      <c r="E702" s="10">
        <v>27.99</v>
      </c>
      <c r="F702" s="10">
        <v>1494</v>
      </c>
      <c r="G702" s="10">
        <v>36.18</v>
      </c>
      <c r="H702" s="10">
        <v>0</v>
      </c>
      <c r="I702" s="10">
        <v>0</v>
      </c>
      <c r="J702" s="10">
        <v>0</v>
      </c>
      <c r="K702" s="10">
        <v>0</v>
      </c>
      <c r="L702" s="10">
        <f t="shared" si="50"/>
        <v>1558.17</v>
      </c>
    </row>
    <row r="703" spans="1:12" ht="13" hidden="1" x14ac:dyDescent="0.15">
      <c r="A703" s="65" t="s">
        <v>88</v>
      </c>
      <c r="B703" s="10">
        <v>0</v>
      </c>
      <c r="C703" s="10">
        <v>0</v>
      </c>
      <c r="D703" s="10">
        <v>0</v>
      </c>
      <c r="E703" s="10">
        <v>117.67</v>
      </c>
      <c r="F703" s="10">
        <v>522.23</v>
      </c>
      <c r="G703" s="10">
        <v>507.96</v>
      </c>
      <c r="H703" s="10">
        <v>227.02</v>
      </c>
      <c r="I703" s="10">
        <v>223.97</v>
      </c>
      <c r="J703" s="10">
        <v>227.77</v>
      </c>
      <c r="K703" s="10">
        <v>569.12</v>
      </c>
      <c r="L703" s="10">
        <f t="shared" si="50"/>
        <v>2395.7399999999998</v>
      </c>
    </row>
    <row r="704" spans="1:12" ht="13" hidden="1" x14ac:dyDescent="0.15">
      <c r="A704" s="65" t="s">
        <v>84</v>
      </c>
      <c r="B704" s="10">
        <v>0</v>
      </c>
      <c r="C704" s="10">
        <v>0</v>
      </c>
      <c r="D704" s="10">
        <v>0</v>
      </c>
      <c r="E704" s="10">
        <v>53.61</v>
      </c>
      <c r="F704" s="10">
        <v>78.260000000000005</v>
      </c>
      <c r="G704" s="10">
        <v>66.06</v>
      </c>
      <c r="H704" s="10">
        <v>57.47</v>
      </c>
      <c r="I704" s="10">
        <v>78.8</v>
      </c>
      <c r="J704" s="10">
        <v>53.37</v>
      </c>
      <c r="K704" s="10">
        <v>24.64</v>
      </c>
      <c r="L704" s="10">
        <f t="shared" si="50"/>
        <v>412.21</v>
      </c>
    </row>
    <row r="705" spans="1:12" ht="13" hidden="1" x14ac:dyDescent="0.15">
      <c r="A705" s="65" t="s">
        <v>83</v>
      </c>
      <c r="B705" s="10">
        <v>0</v>
      </c>
      <c r="C705" s="10">
        <v>0</v>
      </c>
      <c r="D705" s="10">
        <v>0</v>
      </c>
      <c r="E705" s="10">
        <v>4366.62</v>
      </c>
      <c r="F705" s="10">
        <v>11039.48</v>
      </c>
      <c r="G705" s="10">
        <v>4859.33</v>
      </c>
      <c r="H705" s="10">
        <v>5846.36</v>
      </c>
      <c r="I705" s="10">
        <v>5965.69</v>
      </c>
      <c r="J705" s="10">
        <v>8265.36</v>
      </c>
      <c r="K705" s="10">
        <v>2553.13</v>
      </c>
      <c r="L705" s="10">
        <f t="shared" si="50"/>
        <v>42895.969999999994</v>
      </c>
    </row>
    <row r="706" spans="1:12" ht="13" hidden="1" x14ac:dyDescent="0.15">
      <c r="A706" s="65" t="s">
        <v>82</v>
      </c>
      <c r="B706" s="10">
        <v>0</v>
      </c>
      <c r="C706" s="10">
        <v>0</v>
      </c>
      <c r="D706" s="10">
        <v>0</v>
      </c>
      <c r="E706" s="10">
        <v>8730.5400000000009</v>
      </c>
      <c r="F706" s="10">
        <v>12773.65</v>
      </c>
      <c r="G706" s="10">
        <v>11313.34</v>
      </c>
      <c r="H706" s="10">
        <v>8379.42</v>
      </c>
      <c r="I706" s="10">
        <v>13194</v>
      </c>
      <c r="J706" s="10">
        <v>9234.61</v>
      </c>
      <c r="K706" s="10">
        <v>3025.56</v>
      </c>
      <c r="L706" s="10">
        <f t="shared" si="50"/>
        <v>66651.12</v>
      </c>
    </row>
    <row r="707" spans="1:12" ht="13" hidden="1" x14ac:dyDescent="0.15">
      <c r="A707" s="65" t="s">
        <v>81</v>
      </c>
      <c r="B707" s="10">
        <v>0</v>
      </c>
      <c r="C707" s="10">
        <v>0</v>
      </c>
      <c r="D707" s="10">
        <v>0</v>
      </c>
      <c r="E707" s="10">
        <v>730.02</v>
      </c>
      <c r="F707" s="10">
        <v>1310.26</v>
      </c>
      <c r="G707" s="10">
        <v>514.71</v>
      </c>
      <c r="H707" s="10">
        <v>539.61</v>
      </c>
      <c r="I707" s="10">
        <v>563.49</v>
      </c>
      <c r="J707" s="10">
        <v>799.82</v>
      </c>
      <c r="K707" s="10">
        <v>344.83</v>
      </c>
      <c r="L707" s="10">
        <f t="shared" si="50"/>
        <v>4802.74</v>
      </c>
    </row>
    <row r="708" spans="1:12" ht="13" hidden="1" x14ac:dyDescent="0.15">
      <c r="A708" s="65" t="s">
        <v>77</v>
      </c>
      <c r="B708" s="10">
        <v>0</v>
      </c>
      <c r="C708" s="10">
        <v>0</v>
      </c>
      <c r="D708" s="10">
        <v>0</v>
      </c>
      <c r="E708" s="10">
        <v>0</v>
      </c>
      <c r="F708" s="10">
        <v>7000</v>
      </c>
      <c r="G708" s="10">
        <v>-25</v>
      </c>
      <c r="H708" s="10">
        <v>0</v>
      </c>
      <c r="I708" s="10">
        <v>0</v>
      </c>
      <c r="J708" s="10">
        <v>0</v>
      </c>
      <c r="K708" s="10">
        <v>0</v>
      </c>
      <c r="L708" s="10">
        <f t="shared" si="50"/>
        <v>6975</v>
      </c>
    </row>
    <row r="709" spans="1:12" ht="13" hidden="1" x14ac:dyDescent="0.15">
      <c r="A709" s="65" t="s">
        <v>74</v>
      </c>
      <c r="B709" s="10">
        <v>0</v>
      </c>
      <c r="C709" s="10">
        <v>0</v>
      </c>
      <c r="D709" s="10">
        <v>0</v>
      </c>
      <c r="E709" s="10">
        <v>14103.34</v>
      </c>
      <c r="F709" s="10">
        <v>14778.52</v>
      </c>
      <c r="G709" s="10">
        <v>6141.96</v>
      </c>
      <c r="H709" s="10">
        <v>6887.58</v>
      </c>
      <c r="I709" s="10">
        <v>6842.4</v>
      </c>
      <c r="J709" s="10">
        <v>10231.799999999999</v>
      </c>
      <c r="K709" s="10">
        <v>-3352.72</v>
      </c>
      <c r="L709" s="10">
        <f t="shared" si="50"/>
        <v>55632.880000000005</v>
      </c>
    </row>
    <row r="710" spans="1:12" ht="13" hidden="1" x14ac:dyDescent="0.15">
      <c r="A710" s="65" t="s">
        <v>73</v>
      </c>
      <c r="B710" s="10">
        <v>0</v>
      </c>
      <c r="C710" s="10">
        <v>0</v>
      </c>
      <c r="D710" s="10">
        <v>0</v>
      </c>
      <c r="E710" s="10">
        <v>981.46</v>
      </c>
      <c r="F710" s="10">
        <v>-1046.25</v>
      </c>
      <c r="G710" s="10">
        <v>-1397.99</v>
      </c>
      <c r="H710" s="10">
        <v>2063.12</v>
      </c>
      <c r="I710" s="10">
        <v>-1222.9000000000001</v>
      </c>
      <c r="J710" s="10">
        <v>1913.17</v>
      </c>
      <c r="K710" s="10">
        <v>-4598.28</v>
      </c>
      <c r="L710" s="10">
        <f t="shared" si="50"/>
        <v>-3307.67</v>
      </c>
    </row>
    <row r="711" spans="1:12" ht="13" hidden="1" x14ac:dyDescent="0.15">
      <c r="A711" s="65" t="s">
        <v>71</v>
      </c>
      <c r="B711" s="10">
        <v>0</v>
      </c>
      <c r="C711" s="10">
        <v>0</v>
      </c>
      <c r="D711" s="10">
        <v>0</v>
      </c>
      <c r="E711" s="10">
        <v>52935.11</v>
      </c>
      <c r="F711" s="10">
        <v>100782.35</v>
      </c>
      <c r="G711" s="10">
        <v>74487.56</v>
      </c>
      <c r="H711" s="10">
        <v>62810.07</v>
      </c>
      <c r="I711" s="10">
        <v>80673.58</v>
      </c>
      <c r="J711" s="10">
        <v>69908.13</v>
      </c>
      <c r="K711" s="10">
        <v>41174.14</v>
      </c>
      <c r="L711" s="10">
        <f t="shared" si="50"/>
        <v>482770.94000000006</v>
      </c>
    </row>
    <row r="712" spans="1:12" ht="13" hidden="1" x14ac:dyDescent="0.15">
      <c r="A712" s="66" t="s">
        <v>210</v>
      </c>
      <c r="B712" s="16">
        <f t="shared" ref="B712:L712" si="51">SUM(B682:B711)</f>
        <v>0</v>
      </c>
      <c r="C712" s="16">
        <f t="shared" si="51"/>
        <v>0</v>
      </c>
      <c r="D712" s="16">
        <f t="shared" si="51"/>
        <v>0</v>
      </c>
      <c r="E712" s="16">
        <f t="shared" si="51"/>
        <v>240736.31999999995</v>
      </c>
      <c r="F712" s="16">
        <f t="shared" si="51"/>
        <v>743906.74000000011</v>
      </c>
      <c r="G712" s="16">
        <f t="shared" si="51"/>
        <v>393964.58000000007</v>
      </c>
      <c r="H712" s="16">
        <f t="shared" si="51"/>
        <v>591818.71</v>
      </c>
      <c r="I712" s="16">
        <f t="shared" si="51"/>
        <v>886546.71999999986</v>
      </c>
      <c r="J712" s="16">
        <f t="shared" si="51"/>
        <v>609733.12000000011</v>
      </c>
      <c r="K712" s="16">
        <f t="shared" si="51"/>
        <v>274594</v>
      </c>
      <c r="L712" s="16">
        <f t="shared" si="51"/>
        <v>3741300.19</v>
      </c>
    </row>
    <row r="713" spans="1:12" ht="13" hidden="1" x14ac:dyDescent="0.15">
      <c r="A713" s="64" t="s">
        <v>211</v>
      </c>
      <c r="B713" s="7"/>
      <c r="C713" s="7"/>
      <c r="D713" s="7"/>
      <c r="E713" s="7"/>
      <c r="F713" s="7"/>
      <c r="G713" s="7"/>
      <c r="H713" s="7"/>
      <c r="I713" s="7"/>
      <c r="J713" s="7"/>
      <c r="K713" s="7"/>
      <c r="L713" s="7"/>
    </row>
    <row r="714" spans="1:12" ht="13" hidden="1" x14ac:dyDescent="0.15">
      <c r="A714" s="65" t="s">
        <v>129</v>
      </c>
      <c r="B714" s="10">
        <v>0</v>
      </c>
      <c r="C714" s="10">
        <v>0</v>
      </c>
      <c r="D714" s="10">
        <v>0</v>
      </c>
      <c r="E714" s="10">
        <v>5986.63</v>
      </c>
      <c r="F714" s="10">
        <v>6531.3</v>
      </c>
      <c r="G714" s="10">
        <v>8678.69</v>
      </c>
      <c r="H714" s="10">
        <v>7151.79</v>
      </c>
      <c r="I714" s="10">
        <v>8615.84</v>
      </c>
      <c r="J714" s="10">
        <v>6073.61</v>
      </c>
      <c r="K714" s="10">
        <v>0</v>
      </c>
      <c r="L714" s="10">
        <f t="shared" ref="L714:L752" si="52">SUM(B714:K714)</f>
        <v>43037.86</v>
      </c>
    </row>
    <row r="715" spans="1:12" ht="13" hidden="1" x14ac:dyDescent="0.15">
      <c r="A715" s="65" t="s">
        <v>127</v>
      </c>
      <c r="B715" s="10">
        <v>0</v>
      </c>
      <c r="C715" s="10">
        <v>0</v>
      </c>
      <c r="D715" s="10">
        <v>0</v>
      </c>
      <c r="E715" s="10">
        <v>2928.92</v>
      </c>
      <c r="F715" s="10">
        <v>2988.71</v>
      </c>
      <c r="G715" s="10">
        <v>2223.56</v>
      </c>
      <c r="H715" s="10">
        <v>1671.33</v>
      </c>
      <c r="I715" s="10">
        <v>2437.4899999999998</v>
      </c>
      <c r="J715" s="10">
        <v>1556.55</v>
      </c>
      <c r="K715" s="10">
        <v>0</v>
      </c>
      <c r="L715" s="10">
        <f t="shared" si="52"/>
        <v>13806.56</v>
      </c>
    </row>
    <row r="716" spans="1:12" ht="13" hidden="1" x14ac:dyDescent="0.15">
      <c r="A716" s="65" t="s">
        <v>126</v>
      </c>
      <c r="B716" s="10">
        <v>0</v>
      </c>
      <c r="C716" s="10">
        <v>0</v>
      </c>
      <c r="D716" s="10">
        <v>0</v>
      </c>
      <c r="E716" s="10">
        <v>2117.4</v>
      </c>
      <c r="F716" s="10">
        <v>2453.5700000000002</v>
      </c>
      <c r="G716" s="10">
        <v>1212.1400000000001</v>
      </c>
      <c r="H716" s="10">
        <v>1174.53</v>
      </c>
      <c r="I716" s="10">
        <v>1140.25</v>
      </c>
      <c r="J716" s="10">
        <v>1318.34</v>
      </c>
      <c r="K716" s="10">
        <v>0</v>
      </c>
      <c r="L716" s="10">
        <f t="shared" si="52"/>
        <v>9416.23</v>
      </c>
    </row>
    <row r="717" spans="1:12" ht="13" hidden="1" x14ac:dyDescent="0.15">
      <c r="A717" s="65" t="s">
        <v>125</v>
      </c>
      <c r="B717" s="10">
        <v>0</v>
      </c>
      <c r="C717" s="10">
        <v>0</v>
      </c>
      <c r="D717" s="10">
        <v>0</v>
      </c>
      <c r="E717" s="10">
        <v>0</v>
      </c>
      <c r="F717" s="10">
        <v>277.27</v>
      </c>
      <c r="G717" s="10">
        <v>697.75</v>
      </c>
      <c r="H717" s="10">
        <v>1083.44</v>
      </c>
      <c r="I717" s="10">
        <v>970.24</v>
      </c>
      <c r="J717" s="10">
        <v>1904.62</v>
      </c>
      <c r="K717" s="10">
        <v>0</v>
      </c>
      <c r="L717" s="10">
        <f t="shared" si="52"/>
        <v>4933.32</v>
      </c>
    </row>
    <row r="718" spans="1:12" ht="13" hidden="1" x14ac:dyDescent="0.15">
      <c r="A718" s="65" t="s">
        <v>123</v>
      </c>
      <c r="B718" s="10">
        <v>0</v>
      </c>
      <c r="C718" s="10">
        <v>0</v>
      </c>
      <c r="D718" s="10">
        <v>0</v>
      </c>
      <c r="E718" s="10">
        <v>492.95</v>
      </c>
      <c r="F718" s="10">
        <v>1893.39</v>
      </c>
      <c r="G718" s="10">
        <v>1984.66</v>
      </c>
      <c r="H718" s="10">
        <v>1980.12</v>
      </c>
      <c r="I718" s="10">
        <v>1894.86</v>
      </c>
      <c r="J718" s="10">
        <v>1368.88</v>
      </c>
      <c r="K718" s="10">
        <v>1110.4100000000001</v>
      </c>
      <c r="L718" s="10">
        <f t="shared" si="52"/>
        <v>10725.27</v>
      </c>
    </row>
    <row r="719" spans="1:12" ht="13" hidden="1" x14ac:dyDescent="0.15">
      <c r="A719" s="65" t="s">
        <v>120</v>
      </c>
      <c r="B719" s="10">
        <v>0</v>
      </c>
      <c r="C719" s="10">
        <v>0</v>
      </c>
      <c r="D719" s="10">
        <v>0</v>
      </c>
      <c r="E719" s="10">
        <v>0</v>
      </c>
      <c r="F719" s="10">
        <v>0</v>
      </c>
      <c r="G719" s="10">
        <v>97.67</v>
      </c>
      <c r="H719" s="10">
        <v>806.34</v>
      </c>
      <c r="I719" s="10">
        <v>10</v>
      </c>
      <c r="J719" s="10">
        <v>0</v>
      </c>
      <c r="K719" s="10">
        <v>0</v>
      </c>
      <c r="L719" s="10">
        <f t="shared" si="52"/>
        <v>914.01</v>
      </c>
    </row>
    <row r="720" spans="1:12" ht="13" hidden="1" x14ac:dyDescent="0.15">
      <c r="A720" s="65" t="s">
        <v>119</v>
      </c>
      <c r="B720" s="10">
        <v>0</v>
      </c>
      <c r="C720" s="10">
        <v>0</v>
      </c>
      <c r="D720" s="10">
        <v>0</v>
      </c>
      <c r="E720" s="10">
        <v>149.04</v>
      </c>
      <c r="F720" s="10">
        <v>0</v>
      </c>
      <c r="G720" s="10">
        <v>0</v>
      </c>
      <c r="H720" s="10">
        <v>0</v>
      </c>
      <c r="I720" s="10">
        <v>0</v>
      </c>
      <c r="J720" s="10">
        <v>0</v>
      </c>
      <c r="K720" s="10">
        <v>0</v>
      </c>
      <c r="L720" s="10">
        <f t="shared" si="52"/>
        <v>149.04</v>
      </c>
    </row>
    <row r="721" spans="1:12" ht="13" hidden="1" x14ac:dyDescent="0.15">
      <c r="A721" s="65" t="s">
        <v>109</v>
      </c>
      <c r="B721" s="10">
        <v>0</v>
      </c>
      <c r="C721" s="10">
        <v>0</v>
      </c>
      <c r="D721" s="10">
        <v>0</v>
      </c>
      <c r="E721" s="10">
        <v>0</v>
      </c>
      <c r="F721" s="10">
        <v>0</v>
      </c>
      <c r="G721" s="10">
        <v>142.71</v>
      </c>
      <c r="H721" s="10">
        <v>42.08</v>
      </c>
      <c r="I721" s="10">
        <v>0</v>
      </c>
      <c r="J721" s="10">
        <v>0</v>
      </c>
      <c r="K721" s="10">
        <v>0</v>
      </c>
      <c r="L721" s="10">
        <f t="shared" si="52"/>
        <v>184.79000000000002</v>
      </c>
    </row>
    <row r="722" spans="1:12" ht="13" hidden="1" x14ac:dyDescent="0.15">
      <c r="A722" s="65" t="s">
        <v>133</v>
      </c>
      <c r="B722" s="10">
        <v>0</v>
      </c>
      <c r="C722" s="10">
        <v>0</v>
      </c>
      <c r="D722" s="10">
        <v>0</v>
      </c>
      <c r="E722" s="10">
        <v>0</v>
      </c>
      <c r="F722" s="10">
        <v>0</v>
      </c>
      <c r="G722" s="10">
        <v>0</v>
      </c>
      <c r="H722" s="10">
        <v>6500</v>
      </c>
      <c r="I722" s="10">
        <v>0</v>
      </c>
      <c r="J722" s="10">
        <v>0</v>
      </c>
      <c r="K722" s="10">
        <v>0</v>
      </c>
      <c r="L722" s="10">
        <f t="shared" si="52"/>
        <v>6500</v>
      </c>
    </row>
    <row r="723" spans="1:12" ht="13" hidden="1" x14ac:dyDescent="0.15">
      <c r="A723" s="65" t="s">
        <v>107</v>
      </c>
      <c r="B723" s="10">
        <v>0</v>
      </c>
      <c r="C723" s="10">
        <v>0</v>
      </c>
      <c r="D723" s="10">
        <v>0</v>
      </c>
      <c r="E723" s="10">
        <v>0</v>
      </c>
      <c r="F723" s="10">
        <v>0</v>
      </c>
      <c r="G723" s="10">
        <v>0</v>
      </c>
      <c r="H723" s="10">
        <v>0</v>
      </c>
      <c r="I723" s="10">
        <v>0</v>
      </c>
      <c r="J723" s="10">
        <v>90.28</v>
      </c>
      <c r="K723" s="10">
        <v>0</v>
      </c>
      <c r="L723" s="10">
        <f t="shared" si="52"/>
        <v>90.28</v>
      </c>
    </row>
    <row r="724" spans="1:12" ht="13" hidden="1" x14ac:dyDescent="0.15">
      <c r="A724" s="65" t="s">
        <v>105</v>
      </c>
      <c r="B724" s="10">
        <v>0</v>
      </c>
      <c r="C724" s="10">
        <v>0</v>
      </c>
      <c r="D724" s="10">
        <v>0</v>
      </c>
      <c r="E724" s="10">
        <v>0</v>
      </c>
      <c r="F724" s="10">
        <v>0</v>
      </c>
      <c r="G724" s="10">
        <v>0</v>
      </c>
      <c r="H724" s="10">
        <v>0</v>
      </c>
      <c r="I724" s="10">
        <v>630.25</v>
      </c>
      <c r="J724" s="10">
        <v>0</v>
      </c>
      <c r="K724" s="10">
        <v>0</v>
      </c>
      <c r="L724" s="10">
        <f t="shared" si="52"/>
        <v>630.25</v>
      </c>
    </row>
    <row r="725" spans="1:12" ht="13" hidden="1" x14ac:dyDescent="0.15">
      <c r="A725" s="65" t="s">
        <v>104</v>
      </c>
      <c r="B725" s="10">
        <v>0</v>
      </c>
      <c r="C725" s="10">
        <v>0</v>
      </c>
      <c r="D725" s="10">
        <v>0</v>
      </c>
      <c r="E725" s="10">
        <v>0</v>
      </c>
      <c r="F725" s="10">
        <v>0</v>
      </c>
      <c r="G725" s="10">
        <v>0</v>
      </c>
      <c r="H725" s="10">
        <v>0</v>
      </c>
      <c r="I725" s="10">
        <v>259.74</v>
      </c>
      <c r="J725" s="10">
        <v>0</v>
      </c>
      <c r="K725" s="10">
        <v>0</v>
      </c>
      <c r="L725" s="10">
        <f t="shared" si="52"/>
        <v>259.74</v>
      </c>
    </row>
    <row r="726" spans="1:12" ht="13" hidden="1" x14ac:dyDescent="0.15">
      <c r="A726" s="65" t="s">
        <v>103</v>
      </c>
      <c r="B726" s="10">
        <v>0</v>
      </c>
      <c r="C726" s="10">
        <v>0</v>
      </c>
      <c r="D726" s="10">
        <v>0</v>
      </c>
      <c r="E726" s="10">
        <v>1389.59</v>
      </c>
      <c r="F726" s="10">
        <v>11345.05</v>
      </c>
      <c r="G726" s="10">
        <v>28890.82</v>
      </c>
      <c r="H726" s="10">
        <v>42214.09</v>
      </c>
      <c r="I726" s="10">
        <v>70957.94</v>
      </c>
      <c r="J726" s="10">
        <v>22817.41</v>
      </c>
      <c r="K726" s="10">
        <v>7813.56</v>
      </c>
      <c r="L726" s="10">
        <f t="shared" si="52"/>
        <v>185428.46</v>
      </c>
    </row>
    <row r="727" spans="1:12" ht="13" hidden="1" x14ac:dyDescent="0.15">
      <c r="A727" s="65" t="s">
        <v>101</v>
      </c>
      <c r="B727" s="10">
        <v>0</v>
      </c>
      <c r="C727" s="10">
        <v>0</v>
      </c>
      <c r="D727" s="10">
        <v>0</v>
      </c>
      <c r="E727" s="10">
        <v>0</v>
      </c>
      <c r="F727" s="10">
        <v>19182</v>
      </c>
      <c r="G727" s="10">
        <v>291155.74</v>
      </c>
      <c r="H727" s="10">
        <v>56685.06</v>
      </c>
      <c r="I727" s="10">
        <v>125548.97</v>
      </c>
      <c r="J727" s="10">
        <v>37085.949999999997</v>
      </c>
      <c r="K727" s="10">
        <v>3352.02</v>
      </c>
      <c r="L727" s="10">
        <f t="shared" si="52"/>
        <v>533009.74</v>
      </c>
    </row>
    <row r="728" spans="1:12" ht="13" hidden="1" x14ac:dyDescent="0.15">
      <c r="A728" s="65" t="s">
        <v>197</v>
      </c>
      <c r="B728" s="10">
        <v>0</v>
      </c>
      <c r="C728" s="10">
        <v>0</v>
      </c>
      <c r="D728" s="10">
        <v>0</v>
      </c>
      <c r="E728" s="10">
        <v>0</v>
      </c>
      <c r="F728" s="10">
        <v>0</v>
      </c>
      <c r="G728" s="10">
        <v>0</v>
      </c>
      <c r="H728" s="10">
        <v>31250</v>
      </c>
      <c r="I728" s="10">
        <v>46875</v>
      </c>
      <c r="J728" s="10">
        <v>31250</v>
      </c>
      <c r="K728" s="10">
        <v>0</v>
      </c>
      <c r="L728" s="10">
        <f t="shared" si="52"/>
        <v>109375</v>
      </c>
    </row>
    <row r="729" spans="1:12" ht="13" hidden="1" x14ac:dyDescent="0.15">
      <c r="A729" s="65" t="s">
        <v>199</v>
      </c>
      <c r="B729" s="10">
        <v>0</v>
      </c>
      <c r="C729" s="10">
        <v>0</v>
      </c>
      <c r="D729" s="10">
        <v>0</v>
      </c>
      <c r="E729" s="10">
        <v>0</v>
      </c>
      <c r="F729" s="10">
        <v>0</v>
      </c>
      <c r="G729" s="10">
        <v>1735.91</v>
      </c>
      <c r="H729" s="10">
        <v>8908.08</v>
      </c>
      <c r="I729" s="10">
        <v>5042.46</v>
      </c>
      <c r="J729" s="10">
        <v>0</v>
      </c>
      <c r="K729" s="10">
        <v>0</v>
      </c>
      <c r="L729" s="10">
        <f t="shared" si="52"/>
        <v>15686.45</v>
      </c>
    </row>
    <row r="730" spans="1:12" ht="13" hidden="1" x14ac:dyDescent="0.15">
      <c r="A730" s="65" t="s">
        <v>100</v>
      </c>
      <c r="B730" s="10">
        <v>0</v>
      </c>
      <c r="C730" s="10">
        <v>0</v>
      </c>
      <c r="D730" s="10">
        <v>0</v>
      </c>
      <c r="E730" s="10">
        <v>8367.82</v>
      </c>
      <c r="F730" s="10">
        <v>298</v>
      </c>
      <c r="G730" s="10">
        <v>119792.67</v>
      </c>
      <c r="H730" s="10">
        <v>124712.36</v>
      </c>
      <c r="I730" s="10">
        <v>226820.72</v>
      </c>
      <c r="J730" s="10">
        <v>48458.3</v>
      </c>
      <c r="K730" s="10">
        <v>0</v>
      </c>
      <c r="L730" s="10">
        <f t="shared" si="52"/>
        <v>528449.87</v>
      </c>
    </row>
    <row r="731" spans="1:12" ht="13" hidden="1" x14ac:dyDescent="0.15">
      <c r="A731" s="65" t="s">
        <v>201</v>
      </c>
      <c r="B731" s="10">
        <v>0</v>
      </c>
      <c r="C731" s="10">
        <v>0</v>
      </c>
      <c r="D731" s="10">
        <v>0</v>
      </c>
      <c r="E731" s="10">
        <v>74422.81</v>
      </c>
      <c r="F731" s="10">
        <v>8047.85</v>
      </c>
      <c r="G731" s="10">
        <v>199352.34</v>
      </c>
      <c r="H731" s="10">
        <v>101448.58</v>
      </c>
      <c r="I731" s="10">
        <v>110823.19</v>
      </c>
      <c r="J731" s="10">
        <v>115637.73</v>
      </c>
      <c r="K731" s="10">
        <v>16640</v>
      </c>
      <c r="L731" s="10">
        <f t="shared" si="52"/>
        <v>626372.5</v>
      </c>
    </row>
    <row r="732" spans="1:12" ht="13" hidden="1" x14ac:dyDescent="0.15">
      <c r="A732" s="65" t="s">
        <v>99</v>
      </c>
      <c r="B732" s="10">
        <v>0</v>
      </c>
      <c r="C732" s="10">
        <v>0</v>
      </c>
      <c r="D732" s="10">
        <v>0</v>
      </c>
      <c r="E732" s="10">
        <v>55227.56</v>
      </c>
      <c r="F732" s="10">
        <v>218401.73</v>
      </c>
      <c r="G732" s="10">
        <v>2580077.86</v>
      </c>
      <c r="H732" s="10">
        <v>1462576.65</v>
      </c>
      <c r="I732" s="10">
        <v>3088693.16</v>
      </c>
      <c r="J732" s="10">
        <v>611190.94999999995</v>
      </c>
      <c r="K732" s="10">
        <v>29260.73</v>
      </c>
      <c r="L732" s="10">
        <f t="shared" si="52"/>
        <v>8045428.6400000006</v>
      </c>
    </row>
    <row r="733" spans="1:12" ht="13" hidden="1" x14ac:dyDescent="0.15">
      <c r="A733" s="65" t="s">
        <v>202</v>
      </c>
      <c r="B733" s="10">
        <v>0</v>
      </c>
      <c r="C733" s="10">
        <v>0</v>
      </c>
      <c r="D733" s="10">
        <v>0</v>
      </c>
      <c r="E733" s="10">
        <v>0</v>
      </c>
      <c r="F733" s="10">
        <v>350</v>
      </c>
      <c r="G733" s="10">
        <v>2000</v>
      </c>
      <c r="H733" s="10">
        <v>0</v>
      </c>
      <c r="I733" s="10">
        <v>0</v>
      </c>
      <c r="J733" s="10">
        <v>0</v>
      </c>
      <c r="K733" s="10">
        <v>0</v>
      </c>
      <c r="L733" s="10">
        <f t="shared" si="52"/>
        <v>2350</v>
      </c>
    </row>
    <row r="734" spans="1:12" ht="13" hidden="1" x14ac:dyDescent="0.15">
      <c r="A734" s="65" t="s">
        <v>203</v>
      </c>
      <c r="B734" s="10">
        <v>0</v>
      </c>
      <c r="C734" s="10">
        <v>0</v>
      </c>
      <c r="D734" s="10">
        <v>0</v>
      </c>
      <c r="E734" s="10">
        <v>0</v>
      </c>
      <c r="F734" s="10">
        <v>0</v>
      </c>
      <c r="G734" s="10">
        <v>30000</v>
      </c>
      <c r="H734" s="10">
        <v>0</v>
      </c>
      <c r="I734" s="10">
        <v>0</v>
      </c>
      <c r="J734" s="10">
        <v>0</v>
      </c>
      <c r="K734" s="10">
        <v>0</v>
      </c>
      <c r="L734" s="10">
        <f t="shared" si="52"/>
        <v>30000</v>
      </c>
    </row>
    <row r="735" spans="1:12" ht="13" hidden="1" x14ac:dyDescent="0.15">
      <c r="A735" s="65" t="s">
        <v>132</v>
      </c>
      <c r="B735" s="10">
        <v>0</v>
      </c>
      <c r="C735" s="10">
        <v>0</v>
      </c>
      <c r="D735" s="10">
        <v>0</v>
      </c>
      <c r="E735" s="10">
        <v>0</v>
      </c>
      <c r="F735" s="10">
        <v>3746.68</v>
      </c>
      <c r="G735" s="10">
        <v>15733.41</v>
      </c>
      <c r="H735" s="10">
        <v>17940.18</v>
      </c>
      <c r="I735" s="10">
        <v>20863.03</v>
      </c>
      <c r="J735" s="10">
        <v>4014.38</v>
      </c>
      <c r="K735" s="10">
        <v>0</v>
      </c>
      <c r="L735" s="10">
        <f t="shared" si="52"/>
        <v>62297.68</v>
      </c>
    </row>
    <row r="736" spans="1:12" ht="13" hidden="1" x14ac:dyDescent="0.15">
      <c r="A736" s="65" t="s">
        <v>98</v>
      </c>
      <c r="B736" s="10">
        <v>0</v>
      </c>
      <c r="C736" s="10">
        <v>0</v>
      </c>
      <c r="D736" s="10">
        <v>0</v>
      </c>
      <c r="E736" s="10">
        <v>0</v>
      </c>
      <c r="F736" s="10">
        <v>0</v>
      </c>
      <c r="G736" s="10">
        <v>1632.68</v>
      </c>
      <c r="H736" s="10">
        <v>0</v>
      </c>
      <c r="I736" s="10">
        <v>5901.81</v>
      </c>
      <c r="J736" s="10">
        <v>5054.62</v>
      </c>
      <c r="K736" s="10">
        <v>0</v>
      </c>
      <c r="L736" s="10">
        <f t="shared" si="52"/>
        <v>12589.11</v>
      </c>
    </row>
    <row r="737" spans="1:12" ht="13" hidden="1" x14ac:dyDescent="0.15">
      <c r="A737" s="65" t="s">
        <v>96</v>
      </c>
      <c r="B737" s="10">
        <v>0</v>
      </c>
      <c r="C737" s="10">
        <v>0</v>
      </c>
      <c r="D737" s="10">
        <v>0</v>
      </c>
      <c r="E737" s="10">
        <v>0</v>
      </c>
      <c r="F737" s="10">
        <v>0</v>
      </c>
      <c r="G737" s="10">
        <v>0</v>
      </c>
      <c r="H737" s="10">
        <v>14036.4</v>
      </c>
      <c r="I737" s="10">
        <v>0</v>
      </c>
      <c r="J737" s="10">
        <v>0</v>
      </c>
      <c r="K737" s="10">
        <v>0</v>
      </c>
      <c r="L737" s="10">
        <f t="shared" si="52"/>
        <v>14036.4</v>
      </c>
    </row>
    <row r="738" spans="1:12" ht="13" hidden="1" x14ac:dyDescent="0.15">
      <c r="A738" s="65" t="s">
        <v>95</v>
      </c>
      <c r="B738" s="10">
        <v>0</v>
      </c>
      <c r="C738" s="10">
        <v>0</v>
      </c>
      <c r="D738" s="10">
        <v>0</v>
      </c>
      <c r="E738" s="10">
        <v>0</v>
      </c>
      <c r="F738" s="10">
        <v>0</v>
      </c>
      <c r="G738" s="10">
        <v>200.63</v>
      </c>
      <c r="H738" s="10">
        <v>0</v>
      </c>
      <c r="I738" s="10">
        <v>28.89</v>
      </c>
      <c r="J738" s="10">
        <v>28.89</v>
      </c>
      <c r="K738" s="10">
        <v>0</v>
      </c>
      <c r="L738" s="10">
        <f t="shared" si="52"/>
        <v>258.40999999999997</v>
      </c>
    </row>
    <row r="739" spans="1:12" ht="13" hidden="1" x14ac:dyDescent="0.15">
      <c r="A739" s="65" t="s">
        <v>93</v>
      </c>
      <c r="B739" s="10">
        <v>0</v>
      </c>
      <c r="C739" s="10">
        <v>0</v>
      </c>
      <c r="D739" s="10">
        <v>0</v>
      </c>
      <c r="E739" s="10">
        <v>0</v>
      </c>
      <c r="F739" s="10">
        <v>0</v>
      </c>
      <c r="G739" s="10">
        <v>39121.910000000003</v>
      </c>
      <c r="H739" s="10">
        <v>16014.81</v>
      </c>
      <c r="I739" s="10">
        <v>90912.54</v>
      </c>
      <c r="J739" s="10">
        <v>14638.13</v>
      </c>
      <c r="K739" s="10">
        <v>0</v>
      </c>
      <c r="L739" s="10">
        <f t="shared" si="52"/>
        <v>160687.39000000001</v>
      </c>
    </row>
    <row r="740" spans="1:12" ht="13" hidden="1" x14ac:dyDescent="0.15">
      <c r="A740" s="65" t="s">
        <v>91</v>
      </c>
      <c r="B740" s="10">
        <v>0</v>
      </c>
      <c r="C740" s="10">
        <v>0</v>
      </c>
      <c r="D740" s="10">
        <v>0</v>
      </c>
      <c r="E740" s="10">
        <v>25.95</v>
      </c>
      <c r="F740" s="10">
        <v>2180.56</v>
      </c>
      <c r="G740" s="10">
        <v>12200.09</v>
      </c>
      <c r="H740" s="10">
        <v>20197.38</v>
      </c>
      <c r="I740" s="10">
        <v>6012</v>
      </c>
      <c r="J740" s="10">
        <v>210.06</v>
      </c>
      <c r="K740" s="10">
        <v>0</v>
      </c>
      <c r="L740" s="10">
        <f t="shared" si="52"/>
        <v>40826.04</v>
      </c>
    </row>
    <row r="741" spans="1:12" ht="13" hidden="1" x14ac:dyDescent="0.15">
      <c r="A741" s="65" t="s">
        <v>90</v>
      </c>
      <c r="B741" s="10">
        <v>0</v>
      </c>
      <c r="C741" s="10">
        <v>0</v>
      </c>
      <c r="D741" s="10">
        <v>0</v>
      </c>
      <c r="E741" s="10">
        <v>0</v>
      </c>
      <c r="F741" s="10">
        <v>1290.3</v>
      </c>
      <c r="G741" s="10">
        <v>3458.11</v>
      </c>
      <c r="H741" s="10">
        <v>7609.37</v>
      </c>
      <c r="I741" s="10">
        <v>7114.9</v>
      </c>
      <c r="J741" s="10">
        <v>459.41</v>
      </c>
      <c r="K741" s="10">
        <v>0</v>
      </c>
      <c r="L741" s="10">
        <f t="shared" si="52"/>
        <v>19932.09</v>
      </c>
    </row>
    <row r="742" spans="1:12" ht="13" hidden="1" x14ac:dyDescent="0.15">
      <c r="A742" s="65" t="s">
        <v>88</v>
      </c>
      <c r="B742" s="10">
        <v>0</v>
      </c>
      <c r="C742" s="10">
        <v>0</v>
      </c>
      <c r="D742" s="10">
        <v>0</v>
      </c>
      <c r="E742" s="10">
        <v>110.15</v>
      </c>
      <c r="F742" s="10">
        <v>0</v>
      </c>
      <c r="G742" s="10">
        <v>0</v>
      </c>
      <c r="H742" s="10">
        <v>427.89</v>
      </c>
      <c r="I742" s="10">
        <v>433.14</v>
      </c>
      <c r="J742" s="10">
        <v>-0.95</v>
      </c>
      <c r="K742" s="10">
        <v>0</v>
      </c>
      <c r="L742" s="10">
        <f t="shared" si="52"/>
        <v>970.2299999999999</v>
      </c>
    </row>
    <row r="743" spans="1:12" ht="13" hidden="1" x14ac:dyDescent="0.15">
      <c r="A743" s="65" t="s">
        <v>87</v>
      </c>
      <c r="B743" s="10">
        <v>0</v>
      </c>
      <c r="C743" s="10">
        <v>0</v>
      </c>
      <c r="D743" s="10">
        <v>0</v>
      </c>
      <c r="E743" s="10">
        <v>0</v>
      </c>
      <c r="F743" s="10">
        <v>0</v>
      </c>
      <c r="G743" s="10">
        <v>0</v>
      </c>
      <c r="H743" s="10">
        <v>300.55</v>
      </c>
      <c r="I743" s="10">
        <v>314.5</v>
      </c>
      <c r="J743" s="10">
        <v>-0.4</v>
      </c>
      <c r="K743" s="10">
        <v>0</v>
      </c>
      <c r="L743" s="10">
        <f t="shared" si="52"/>
        <v>614.65</v>
      </c>
    </row>
    <row r="744" spans="1:12" ht="13" hidden="1" x14ac:dyDescent="0.15">
      <c r="A744" s="65" t="s">
        <v>86</v>
      </c>
      <c r="B744" s="10">
        <v>0</v>
      </c>
      <c r="C744" s="10">
        <v>0</v>
      </c>
      <c r="D744" s="10">
        <v>0</v>
      </c>
      <c r="E744" s="10">
        <v>1130.3399999999999</v>
      </c>
      <c r="F744" s="10">
        <v>0</v>
      </c>
      <c r="G744" s="10">
        <v>0</v>
      </c>
      <c r="H744" s="10">
        <v>1556.76</v>
      </c>
      <c r="I744" s="10">
        <v>1689.13</v>
      </c>
      <c r="J744" s="10">
        <v>-3.48</v>
      </c>
      <c r="K744" s="10">
        <v>0</v>
      </c>
      <c r="L744" s="10">
        <f t="shared" si="52"/>
        <v>4372.75</v>
      </c>
    </row>
    <row r="745" spans="1:12" ht="13" hidden="1" x14ac:dyDescent="0.15">
      <c r="A745" s="65" t="s">
        <v>85</v>
      </c>
      <c r="B745" s="10">
        <v>0</v>
      </c>
      <c r="C745" s="10">
        <v>0</v>
      </c>
      <c r="D745" s="10">
        <v>0</v>
      </c>
      <c r="E745" s="10">
        <v>8147.85</v>
      </c>
      <c r="F745" s="10">
        <v>0</v>
      </c>
      <c r="G745" s="10">
        <v>0</v>
      </c>
      <c r="H745" s="10">
        <v>5640.95</v>
      </c>
      <c r="I745" s="10">
        <v>16492.54</v>
      </c>
      <c r="J745" s="10">
        <v>-12.82</v>
      </c>
      <c r="K745" s="10">
        <v>0</v>
      </c>
      <c r="L745" s="10">
        <f t="shared" si="52"/>
        <v>30268.52</v>
      </c>
    </row>
    <row r="746" spans="1:12" ht="13" hidden="1" x14ac:dyDescent="0.15">
      <c r="A746" s="65" t="s">
        <v>84</v>
      </c>
      <c r="B746" s="10">
        <v>0</v>
      </c>
      <c r="C746" s="10">
        <v>0</v>
      </c>
      <c r="D746" s="10">
        <v>0</v>
      </c>
      <c r="E746" s="10">
        <v>35.74</v>
      </c>
      <c r="F746" s="10">
        <v>52.17</v>
      </c>
      <c r="G746" s="10">
        <v>56.72</v>
      </c>
      <c r="H746" s="10">
        <v>48.1</v>
      </c>
      <c r="I746" s="10">
        <v>52.53</v>
      </c>
      <c r="J746" s="10">
        <v>35.200000000000003</v>
      </c>
      <c r="K746" s="10">
        <v>0</v>
      </c>
      <c r="L746" s="10">
        <f t="shared" si="52"/>
        <v>280.45999999999998</v>
      </c>
    </row>
    <row r="747" spans="1:12" ht="13" hidden="1" x14ac:dyDescent="0.15">
      <c r="A747" s="65" t="s">
        <v>83</v>
      </c>
      <c r="B747" s="10">
        <v>0</v>
      </c>
      <c r="C747" s="10">
        <v>0</v>
      </c>
      <c r="D747" s="10">
        <v>0</v>
      </c>
      <c r="E747" s="10">
        <v>1529.42</v>
      </c>
      <c r="F747" s="10">
        <v>9011.77</v>
      </c>
      <c r="G747" s="10">
        <v>4852.78</v>
      </c>
      <c r="H747" s="10">
        <v>3515.86</v>
      </c>
      <c r="I747" s="10">
        <v>2154.4</v>
      </c>
      <c r="J747" s="10">
        <v>3197.41</v>
      </c>
      <c r="K747" s="10">
        <v>0</v>
      </c>
      <c r="L747" s="10">
        <f t="shared" si="52"/>
        <v>24261.640000000003</v>
      </c>
    </row>
    <row r="748" spans="1:12" ht="13" hidden="1" x14ac:dyDescent="0.15">
      <c r="A748" s="65" t="s">
        <v>82</v>
      </c>
      <c r="B748" s="10">
        <v>0</v>
      </c>
      <c r="C748" s="10">
        <v>0</v>
      </c>
      <c r="D748" s="10">
        <v>0</v>
      </c>
      <c r="E748" s="10">
        <v>34008.22</v>
      </c>
      <c r="F748" s="10">
        <v>8387.5499999999993</v>
      </c>
      <c r="G748" s="10">
        <v>8506.18</v>
      </c>
      <c r="H748" s="10">
        <v>6765.35</v>
      </c>
      <c r="I748" s="10">
        <v>8730.6299999999992</v>
      </c>
      <c r="J748" s="10">
        <v>6004.09</v>
      </c>
      <c r="K748" s="10">
        <v>0</v>
      </c>
      <c r="L748" s="10">
        <f t="shared" si="52"/>
        <v>72402.02</v>
      </c>
    </row>
    <row r="749" spans="1:12" ht="13" hidden="1" x14ac:dyDescent="0.15">
      <c r="A749" s="65" t="s">
        <v>81</v>
      </c>
      <c r="B749" s="10">
        <v>0</v>
      </c>
      <c r="C749" s="10">
        <v>0</v>
      </c>
      <c r="D749" s="10">
        <v>0</v>
      </c>
      <c r="E749" s="10">
        <v>556.25</v>
      </c>
      <c r="F749" s="10">
        <v>1143.08</v>
      </c>
      <c r="G749" s="10">
        <v>1143.52</v>
      </c>
      <c r="H749" s="10">
        <v>1049.51</v>
      </c>
      <c r="I749" s="10">
        <v>1010.58</v>
      </c>
      <c r="J749" s="10">
        <v>1011.61</v>
      </c>
      <c r="K749" s="10">
        <v>0</v>
      </c>
      <c r="L749" s="10">
        <f t="shared" si="52"/>
        <v>5914.5499999999993</v>
      </c>
    </row>
    <row r="750" spans="1:12" ht="13" hidden="1" x14ac:dyDescent="0.15">
      <c r="A750" s="65" t="s">
        <v>74</v>
      </c>
      <c r="B750" s="10">
        <v>0</v>
      </c>
      <c r="C750" s="10">
        <v>0</v>
      </c>
      <c r="D750" s="10">
        <v>0</v>
      </c>
      <c r="E750" s="10">
        <v>7835</v>
      </c>
      <c r="F750" s="10">
        <v>8024.02</v>
      </c>
      <c r="G750" s="10">
        <v>7522.95</v>
      </c>
      <c r="H750" s="10">
        <v>4974.45</v>
      </c>
      <c r="I750" s="10">
        <v>6175</v>
      </c>
      <c r="J750" s="10">
        <v>1359.36</v>
      </c>
      <c r="K750" s="10">
        <v>0</v>
      </c>
      <c r="L750" s="10">
        <f t="shared" si="52"/>
        <v>35890.78</v>
      </c>
    </row>
    <row r="751" spans="1:12" ht="13" hidden="1" x14ac:dyDescent="0.15">
      <c r="A751" s="65" t="s">
        <v>73</v>
      </c>
      <c r="B751" s="10">
        <v>0</v>
      </c>
      <c r="C751" s="10">
        <v>0</v>
      </c>
      <c r="D751" s="10">
        <v>0</v>
      </c>
      <c r="E751" s="10">
        <v>7030.08</v>
      </c>
      <c r="F751" s="10">
        <v>12.02</v>
      </c>
      <c r="G751" s="10">
        <v>1634.62</v>
      </c>
      <c r="H751" s="10">
        <v>-2556.9899999999998</v>
      </c>
      <c r="I751" s="10">
        <v>1021.61</v>
      </c>
      <c r="J751" s="10">
        <v>-2884.62</v>
      </c>
      <c r="K751" s="10">
        <v>0</v>
      </c>
      <c r="L751" s="10">
        <f t="shared" si="52"/>
        <v>4256.7200000000012</v>
      </c>
    </row>
    <row r="752" spans="1:12" ht="13" hidden="1" x14ac:dyDescent="0.15">
      <c r="A752" s="65" t="s">
        <v>71</v>
      </c>
      <c r="B752" s="10">
        <v>0</v>
      </c>
      <c r="C752" s="10">
        <v>0</v>
      </c>
      <c r="D752" s="10">
        <v>0</v>
      </c>
      <c r="E752" s="10">
        <v>28572.7</v>
      </c>
      <c r="F752" s="10">
        <v>50000.04</v>
      </c>
      <c r="G752" s="10">
        <v>50000.04</v>
      </c>
      <c r="H752" s="10">
        <v>60644.59</v>
      </c>
      <c r="I752" s="10">
        <v>64597.57</v>
      </c>
      <c r="J752" s="10">
        <v>32429.51</v>
      </c>
      <c r="K752" s="10">
        <v>0</v>
      </c>
      <c r="L752" s="10">
        <f t="shared" si="52"/>
        <v>286244.45</v>
      </c>
    </row>
    <row r="753" spans="1:12" ht="13" hidden="1" x14ac:dyDescent="0.15">
      <c r="A753" s="66" t="s">
        <v>212</v>
      </c>
      <c r="B753" s="16">
        <f t="shared" ref="B753:L753" si="53">SUM(B714:B752)</f>
        <v>0</v>
      </c>
      <c r="C753" s="16">
        <f t="shared" si="53"/>
        <v>0</v>
      </c>
      <c r="D753" s="16">
        <f t="shared" si="53"/>
        <v>0</v>
      </c>
      <c r="E753" s="16">
        <f t="shared" si="53"/>
        <v>240064.42</v>
      </c>
      <c r="F753" s="16">
        <f t="shared" si="53"/>
        <v>355617.06</v>
      </c>
      <c r="G753" s="16">
        <f t="shared" si="53"/>
        <v>3414106.16</v>
      </c>
      <c r="H753" s="16">
        <f t="shared" si="53"/>
        <v>2006369.61</v>
      </c>
      <c r="I753" s="16">
        <f t="shared" si="53"/>
        <v>3924224.9099999997</v>
      </c>
      <c r="J753" s="16">
        <f t="shared" si="53"/>
        <v>944293.02</v>
      </c>
      <c r="K753" s="16">
        <f t="shared" si="53"/>
        <v>58176.72</v>
      </c>
      <c r="L753" s="16">
        <f t="shared" si="53"/>
        <v>10942851.900000002</v>
      </c>
    </row>
    <row r="754" spans="1:12" ht="13" hidden="1" x14ac:dyDescent="0.15">
      <c r="A754" s="64" t="s">
        <v>213</v>
      </c>
      <c r="B754" s="7"/>
      <c r="C754" s="7"/>
      <c r="D754" s="7"/>
      <c r="E754" s="7"/>
      <c r="F754" s="7"/>
      <c r="G754" s="7"/>
      <c r="H754" s="7"/>
      <c r="I754" s="7"/>
      <c r="J754" s="7"/>
      <c r="K754" s="7"/>
      <c r="L754" s="7"/>
    </row>
    <row r="755" spans="1:12" ht="13" hidden="1" x14ac:dyDescent="0.15">
      <c r="A755" s="65" t="s">
        <v>129</v>
      </c>
      <c r="B755" s="10">
        <v>0</v>
      </c>
      <c r="C755" s="10">
        <v>0</v>
      </c>
      <c r="D755" s="10">
        <v>0</v>
      </c>
      <c r="E755" s="10">
        <v>5986.63</v>
      </c>
      <c r="F755" s="10">
        <v>6531.3</v>
      </c>
      <c r="G755" s="10">
        <v>8678.69</v>
      </c>
      <c r="H755" s="10">
        <v>8639.9699999999993</v>
      </c>
      <c r="I755" s="10">
        <v>8615.84</v>
      </c>
      <c r="J755" s="10">
        <v>9126.5300000000007</v>
      </c>
      <c r="K755" s="10">
        <v>3603.49</v>
      </c>
      <c r="L755" s="10">
        <f t="shared" ref="L755:L782" si="54">SUM(B755:K755)</f>
        <v>51182.450000000004</v>
      </c>
    </row>
    <row r="756" spans="1:12" ht="13" hidden="1" x14ac:dyDescent="0.15">
      <c r="A756" s="65" t="s">
        <v>127</v>
      </c>
      <c r="B756" s="10">
        <v>0</v>
      </c>
      <c r="C756" s="10">
        <v>0</v>
      </c>
      <c r="D756" s="10">
        <v>0</v>
      </c>
      <c r="E756" s="10">
        <v>2020.15</v>
      </c>
      <c r="F756" s="10">
        <v>2988.71</v>
      </c>
      <c r="G756" s="10">
        <v>2223.56</v>
      </c>
      <c r="H756" s="10">
        <v>1935.56</v>
      </c>
      <c r="I756" s="10">
        <v>2437.4899999999998</v>
      </c>
      <c r="J756" s="10">
        <v>2602.83</v>
      </c>
      <c r="K756" s="10">
        <v>871.46</v>
      </c>
      <c r="L756" s="10">
        <f t="shared" si="54"/>
        <v>15079.759999999998</v>
      </c>
    </row>
    <row r="757" spans="1:12" ht="13" hidden="1" x14ac:dyDescent="0.15">
      <c r="A757" s="65" t="s">
        <v>126</v>
      </c>
      <c r="B757" s="10">
        <v>0</v>
      </c>
      <c r="C757" s="10">
        <v>0</v>
      </c>
      <c r="D757" s="10">
        <v>0</v>
      </c>
      <c r="E757" s="10">
        <v>2117.4</v>
      </c>
      <c r="F757" s="10">
        <v>2453.5700000000002</v>
      </c>
      <c r="G757" s="10">
        <v>1212.1400000000001</v>
      </c>
      <c r="H757" s="10">
        <v>1378.62</v>
      </c>
      <c r="I757" s="10">
        <v>1140.25</v>
      </c>
      <c r="J757" s="10">
        <v>1448.18</v>
      </c>
      <c r="K757" s="10">
        <v>161.35</v>
      </c>
      <c r="L757" s="10">
        <f t="shared" si="54"/>
        <v>9911.51</v>
      </c>
    </row>
    <row r="758" spans="1:12" ht="13" hidden="1" x14ac:dyDescent="0.15">
      <c r="A758" s="65" t="s">
        <v>125</v>
      </c>
      <c r="B758" s="10">
        <v>0</v>
      </c>
      <c r="C758" s="10">
        <v>0</v>
      </c>
      <c r="D758" s="10">
        <v>0</v>
      </c>
      <c r="E758" s="10">
        <v>0</v>
      </c>
      <c r="F758" s="10">
        <v>138.63999999999999</v>
      </c>
      <c r="G758" s="10">
        <v>348.87</v>
      </c>
      <c r="H758" s="10">
        <v>541.72</v>
      </c>
      <c r="I758" s="10">
        <v>485.12</v>
      </c>
      <c r="J758" s="10">
        <v>1182.46</v>
      </c>
      <c r="K758" s="10">
        <v>333.25</v>
      </c>
      <c r="L758" s="10">
        <f t="shared" si="54"/>
        <v>3030.06</v>
      </c>
    </row>
    <row r="759" spans="1:12" ht="13" hidden="1" x14ac:dyDescent="0.15">
      <c r="A759" s="65" t="s">
        <v>123</v>
      </c>
      <c r="B759" s="10">
        <v>0</v>
      </c>
      <c r="C759" s="10">
        <v>0</v>
      </c>
      <c r="D759" s="10">
        <v>0</v>
      </c>
      <c r="E759" s="10">
        <v>246.47</v>
      </c>
      <c r="F759" s="10">
        <v>946.7</v>
      </c>
      <c r="G759" s="10">
        <v>992.34</v>
      </c>
      <c r="H759" s="10">
        <v>990.07</v>
      </c>
      <c r="I759" s="10">
        <v>947.43</v>
      </c>
      <c r="J759" s="10">
        <v>684.44</v>
      </c>
      <c r="K759" s="10">
        <v>555.21</v>
      </c>
      <c r="L759" s="10">
        <f t="shared" si="54"/>
        <v>5362.6600000000008</v>
      </c>
    </row>
    <row r="760" spans="1:12" ht="13" hidden="1" x14ac:dyDescent="0.15">
      <c r="A760" s="65" t="s">
        <v>120</v>
      </c>
      <c r="B760" s="10">
        <v>0</v>
      </c>
      <c r="C760" s="10">
        <v>0</v>
      </c>
      <c r="D760" s="10">
        <v>0</v>
      </c>
      <c r="E760" s="10">
        <v>0</v>
      </c>
      <c r="F760" s="10">
        <v>0</v>
      </c>
      <c r="G760" s="10">
        <v>0</v>
      </c>
      <c r="H760" s="10">
        <v>90</v>
      </c>
      <c r="I760" s="10">
        <v>0</v>
      </c>
      <c r="J760" s="10">
        <v>0</v>
      </c>
      <c r="K760" s="10">
        <v>0</v>
      </c>
      <c r="L760" s="10">
        <f t="shared" si="54"/>
        <v>90</v>
      </c>
    </row>
    <row r="761" spans="1:12" ht="13" hidden="1" x14ac:dyDescent="0.15">
      <c r="A761" s="65" t="s">
        <v>112</v>
      </c>
      <c r="B761" s="10">
        <v>0</v>
      </c>
      <c r="C761" s="10">
        <v>0</v>
      </c>
      <c r="D761" s="10">
        <v>0</v>
      </c>
      <c r="E761" s="10">
        <v>69.72</v>
      </c>
      <c r="F761" s="10">
        <v>209.16</v>
      </c>
      <c r="G761" s="10">
        <v>139.43</v>
      </c>
      <c r="H761" s="10">
        <v>0</v>
      </c>
      <c r="I761" s="10">
        <v>0</v>
      </c>
      <c r="J761" s="10">
        <v>0</v>
      </c>
      <c r="K761" s="10">
        <v>0</v>
      </c>
      <c r="L761" s="10">
        <f t="shared" si="54"/>
        <v>418.31</v>
      </c>
    </row>
    <row r="762" spans="1:12" ht="13" hidden="1" x14ac:dyDescent="0.15">
      <c r="A762" s="65" t="s">
        <v>107</v>
      </c>
      <c r="B762" s="10">
        <v>0</v>
      </c>
      <c r="C762" s="10">
        <v>0</v>
      </c>
      <c r="D762" s="10">
        <v>0</v>
      </c>
      <c r="E762" s="10">
        <v>0</v>
      </c>
      <c r="F762" s="10">
        <v>331.88</v>
      </c>
      <c r="G762" s="10">
        <v>181.54</v>
      </c>
      <c r="H762" s="10">
        <v>412.92</v>
      </c>
      <c r="I762" s="10">
        <v>0</v>
      </c>
      <c r="J762" s="10">
        <v>0</v>
      </c>
      <c r="K762" s="10">
        <v>0</v>
      </c>
      <c r="L762" s="10">
        <f t="shared" si="54"/>
        <v>926.33999999999992</v>
      </c>
    </row>
    <row r="763" spans="1:12" ht="13" hidden="1" x14ac:dyDescent="0.15">
      <c r="A763" s="65" t="s">
        <v>105</v>
      </c>
      <c r="B763" s="10">
        <v>0</v>
      </c>
      <c r="C763" s="10">
        <v>0</v>
      </c>
      <c r="D763" s="10">
        <v>0</v>
      </c>
      <c r="E763" s="10">
        <v>2020.83</v>
      </c>
      <c r="F763" s="10">
        <v>6062.49</v>
      </c>
      <c r="G763" s="10">
        <v>6062.49</v>
      </c>
      <c r="H763" s="10">
        <v>6062.49</v>
      </c>
      <c r="I763" s="10">
        <v>6062.51</v>
      </c>
      <c r="J763" s="10">
        <v>6062.49</v>
      </c>
      <c r="K763" s="10">
        <v>4041.66</v>
      </c>
      <c r="L763" s="10">
        <f t="shared" si="54"/>
        <v>36374.959999999992</v>
      </c>
    </row>
    <row r="764" spans="1:12" ht="13" hidden="1" x14ac:dyDescent="0.15">
      <c r="A764" s="65" t="s">
        <v>103</v>
      </c>
      <c r="B764" s="10">
        <v>0</v>
      </c>
      <c r="C764" s="10">
        <v>0</v>
      </c>
      <c r="D764" s="10">
        <v>0</v>
      </c>
      <c r="E764" s="10">
        <v>0</v>
      </c>
      <c r="F764" s="10">
        <v>0</v>
      </c>
      <c r="G764" s="10">
        <v>35526.800000000003</v>
      </c>
      <c r="H764" s="10">
        <v>0</v>
      </c>
      <c r="I764" s="10">
        <v>0</v>
      </c>
      <c r="J764" s="10">
        <v>0</v>
      </c>
      <c r="K764" s="10">
        <v>0</v>
      </c>
      <c r="L764" s="10">
        <f t="shared" si="54"/>
        <v>35526.800000000003</v>
      </c>
    </row>
    <row r="765" spans="1:12" ht="13" hidden="1" x14ac:dyDescent="0.15">
      <c r="A765" s="65" t="s">
        <v>101</v>
      </c>
      <c r="B765" s="10">
        <v>0</v>
      </c>
      <c r="C765" s="10">
        <v>0</v>
      </c>
      <c r="D765" s="10">
        <v>0</v>
      </c>
      <c r="E765" s="10">
        <v>0</v>
      </c>
      <c r="F765" s="10">
        <v>0</v>
      </c>
      <c r="G765" s="10">
        <v>11250</v>
      </c>
      <c r="H765" s="10">
        <v>31230</v>
      </c>
      <c r="I765" s="10">
        <v>6743.97</v>
      </c>
      <c r="J765" s="10">
        <v>0</v>
      </c>
      <c r="K765" s="10">
        <v>0</v>
      </c>
      <c r="L765" s="10">
        <f t="shared" si="54"/>
        <v>49223.97</v>
      </c>
    </row>
    <row r="766" spans="1:12" ht="13" hidden="1" x14ac:dyDescent="0.15">
      <c r="A766" s="65" t="s">
        <v>100</v>
      </c>
      <c r="B766" s="10">
        <v>0</v>
      </c>
      <c r="C766" s="10">
        <v>0</v>
      </c>
      <c r="D766" s="10">
        <v>0</v>
      </c>
      <c r="E766" s="10">
        <v>0</v>
      </c>
      <c r="F766" s="10">
        <v>5000</v>
      </c>
      <c r="G766" s="10">
        <v>0</v>
      </c>
      <c r="H766" s="10">
        <v>0</v>
      </c>
      <c r="I766" s="10">
        <v>0</v>
      </c>
      <c r="J766" s="10">
        <v>0</v>
      </c>
      <c r="K766" s="10">
        <v>0</v>
      </c>
      <c r="L766" s="10">
        <f t="shared" si="54"/>
        <v>5000</v>
      </c>
    </row>
    <row r="767" spans="1:12" ht="13" hidden="1" x14ac:dyDescent="0.15">
      <c r="A767" s="65" t="s">
        <v>200</v>
      </c>
      <c r="B767" s="10">
        <v>0</v>
      </c>
      <c r="C767" s="10">
        <v>0</v>
      </c>
      <c r="D767" s="10">
        <v>0</v>
      </c>
      <c r="E767" s="10">
        <v>2550</v>
      </c>
      <c r="F767" s="10">
        <v>17650.5</v>
      </c>
      <c r="G767" s="10">
        <v>49924.99</v>
      </c>
      <c r="H767" s="10">
        <v>66645.58</v>
      </c>
      <c r="I767" s="10">
        <v>63570.59</v>
      </c>
      <c r="J767" s="10">
        <v>8460.82</v>
      </c>
      <c r="K767" s="10">
        <v>30317.09</v>
      </c>
      <c r="L767" s="10">
        <f t="shared" si="54"/>
        <v>239119.57</v>
      </c>
    </row>
    <row r="768" spans="1:12" ht="13" hidden="1" x14ac:dyDescent="0.15">
      <c r="A768" s="65" t="s">
        <v>99</v>
      </c>
      <c r="B768" s="10">
        <v>0</v>
      </c>
      <c r="C768" s="10">
        <v>0</v>
      </c>
      <c r="D768" s="10">
        <v>0</v>
      </c>
      <c r="E768" s="10">
        <v>0</v>
      </c>
      <c r="F768" s="10">
        <v>0</v>
      </c>
      <c r="G768" s="10">
        <v>400</v>
      </c>
      <c r="H768" s="10">
        <v>0</v>
      </c>
      <c r="I768" s="10">
        <v>42800</v>
      </c>
      <c r="J768" s="10">
        <v>0</v>
      </c>
      <c r="K768" s="10">
        <v>0</v>
      </c>
      <c r="L768" s="10">
        <f t="shared" si="54"/>
        <v>43200</v>
      </c>
    </row>
    <row r="769" spans="1:12" ht="13" hidden="1" x14ac:dyDescent="0.15">
      <c r="A769" s="65" t="s">
        <v>202</v>
      </c>
      <c r="B769" s="10">
        <v>0</v>
      </c>
      <c r="C769" s="10">
        <v>0</v>
      </c>
      <c r="D769" s="10">
        <v>0</v>
      </c>
      <c r="E769" s="10">
        <v>0</v>
      </c>
      <c r="F769" s="10">
        <v>22166.67</v>
      </c>
      <c r="G769" s="10">
        <v>109119.29</v>
      </c>
      <c r="H769" s="10">
        <v>206205.03</v>
      </c>
      <c r="I769" s="10">
        <v>199003.56</v>
      </c>
      <c r="J769" s="10">
        <v>137134.18</v>
      </c>
      <c r="K769" s="10">
        <v>122588.79</v>
      </c>
      <c r="L769" s="10">
        <f t="shared" si="54"/>
        <v>796217.52</v>
      </c>
    </row>
    <row r="770" spans="1:12" ht="13" hidden="1" x14ac:dyDescent="0.15">
      <c r="A770" s="65" t="s">
        <v>203</v>
      </c>
      <c r="B770" s="10">
        <v>0</v>
      </c>
      <c r="C770" s="10">
        <v>0</v>
      </c>
      <c r="D770" s="10">
        <v>0</v>
      </c>
      <c r="E770" s="10">
        <v>0</v>
      </c>
      <c r="F770" s="10">
        <v>0</v>
      </c>
      <c r="G770" s="10">
        <v>11500</v>
      </c>
      <c r="H770" s="10">
        <v>6000</v>
      </c>
      <c r="I770" s="10">
        <v>0</v>
      </c>
      <c r="J770" s="10">
        <v>0</v>
      </c>
      <c r="K770" s="10">
        <v>0</v>
      </c>
      <c r="L770" s="10">
        <f t="shared" si="54"/>
        <v>17500</v>
      </c>
    </row>
    <row r="771" spans="1:12" ht="13" hidden="1" x14ac:dyDescent="0.15">
      <c r="A771" s="65" t="s">
        <v>95</v>
      </c>
      <c r="B771" s="10">
        <v>0</v>
      </c>
      <c r="C771" s="10">
        <v>0</v>
      </c>
      <c r="D771" s="10">
        <v>0</v>
      </c>
      <c r="E771" s="10">
        <v>0</v>
      </c>
      <c r="F771" s="10">
        <v>0</v>
      </c>
      <c r="G771" s="10">
        <v>18.2</v>
      </c>
      <c r="H771" s="10">
        <v>0</v>
      </c>
      <c r="I771" s="10">
        <v>0</v>
      </c>
      <c r="J771" s="10">
        <v>0</v>
      </c>
      <c r="K771" s="10">
        <v>0</v>
      </c>
      <c r="L771" s="10">
        <f t="shared" si="54"/>
        <v>18.2</v>
      </c>
    </row>
    <row r="772" spans="1:12" ht="13" hidden="1" x14ac:dyDescent="0.15">
      <c r="A772" s="65" t="s">
        <v>94</v>
      </c>
      <c r="B772" s="10">
        <v>0</v>
      </c>
      <c r="C772" s="10">
        <v>0</v>
      </c>
      <c r="D772" s="10">
        <v>0</v>
      </c>
      <c r="E772" s="10">
        <v>0</v>
      </c>
      <c r="F772" s="10">
        <v>0</v>
      </c>
      <c r="G772" s="10">
        <v>0</v>
      </c>
      <c r="H772" s="10">
        <v>96.54</v>
      </c>
      <c r="I772" s="10">
        <v>0</v>
      </c>
      <c r="J772" s="10">
        <v>0</v>
      </c>
      <c r="K772" s="10">
        <v>0</v>
      </c>
      <c r="L772" s="10">
        <f t="shared" si="54"/>
        <v>96.54</v>
      </c>
    </row>
    <row r="773" spans="1:12" ht="13" hidden="1" x14ac:dyDescent="0.15">
      <c r="A773" s="65" t="s">
        <v>93</v>
      </c>
      <c r="B773" s="10">
        <v>0</v>
      </c>
      <c r="C773" s="10">
        <v>0</v>
      </c>
      <c r="D773" s="10">
        <v>0</v>
      </c>
      <c r="E773" s="10">
        <v>0</v>
      </c>
      <c r="F773" s="10">
        <v>1036.68</v>
      </c>
      <c r="G773" s="10">
        <v>2720</v>
      </c>
      <c r="H773" s="10">
        <v>1780.69</v>
      </c>
      <c r="I773" s="10">
        <v>863.94</v>
      </c>
      <c r="J773" s="10">
        <v>0</v>
      </c>
      <c r="K773" s="10">
        <v>0</v>
      </c>
      <c r="L773" s="10">
        <f t="shared" si="54"/>
        <v>6401.3100000000013</v>
      </c>
    </row>
    <row r="774" spans="1:12" ht="13" hidden="1" x14ac:dyDescent="0.15">
      <c r="A774" s="65" t="s">
        <v>91</v>
      </c>
      <c r="B774" s="10">
        <v>0</v>
      </c>
      <c r="C774" s="10">
        <v>0</v>
      </c>
      <c r="D774" s="10">
        <v>0</v>
      </c>
      <c r="E774" s="10">
        <v>0</v>
      </c>
      <c r="F774" s="10">
        <v>208.44</v>
      </c>
      <c r="G774" s="10">
        <v>466.7</v>
      </c>
      <c r="H774" s="10">
        <v>1087.8499999999999</v>
      </c>
      <c r="I774" s="10">
        <v>391.45</v>
      </c>
      <c r="J774" s="10">
        <v>0</v>
      </c>
      <c r="K774" s="10">
        <v>0</v>
      </c>
      <c r="L774" s="10">
        <f t="shared" si="54"/>
        <v>2154.4399999999996</v>
      </c>
    </row>
    <row r="775" spans="1:12" ht="13" hidden="1" x14ac:dyDescent="0.15">
      <c r="A775" s="65" t="s">
        <v>90</v>
      </c>
      <c r="B775" s="10">
        <v>0</v>
      </c>
      <c r="C775" s="10">
        <v>0</v>
      </c>
      <c r="D775" s="10">
        <v>0</v>
      </c>
      <c r="E775" s="10">
        <v>0</v>
      </c>
      <c r="F775" s="10">
        <v>1453.84</v>
      </c>
      <c r="G775" s="10">
        <v>1256.69</v>
      </c>
      <c r="H775" s="10">
        <v>3440.66</v>
      </c>
      <c r="I775" s="10">
        <v>1103.99</v>
      </c>
      <c r="J775" s="10">
        <v>0</v>
      </c>
      <c r="K775" s="10">
        <v>0</v>
      </c>
      <c r="L775" s="10">
        <f t="shared" si="54"/>
        <v>7255.1799999999994</v>
      </c>
    </row>
    <row r="776" spans="1:12" ht="13" hidden="1" x14ac:dyDescent="0.15">
      <c r="A776" s="65" t="s">
        <v>84</v>
      </c>
      <c r="B776" s="10">
        <v>0</v>
      </c>
      <c r="C776" s="10">
        <v>0</v>
      </c>
      <c r="D776" s="10">
        <v>0</v>
      </c>
      <c r="E776" s="10">
        <v>35.74</v>
      </c>
      <c r="F776" s="10">
        <v>52.17</v>
      </c>
      <c r="G776" s="10">
        <v>56.72</v>
      </c>
      <c r="H776" s="10">
        <v>57.47</v>
      </c>
      <c r="I776" s="10">
        <v>52.53</v>
      </c>
      <c r="J776" s="10">
        <v>53.37</v>
      </c>
      <c r="K776" s="10">
        <v>24.64</v>
      </c>
      <c r="L776" s="10">
        <f t="shared" si="54"/>
        <v>332.64</v>
      </c>
    </row>
    <row r="777" spans="1:12" ht="13" hidden="1" x14ac:dyDescent="0.15">
      <c r="A777" s="65" t="s">
        <v>83</v>
      </c>
      <c r="B777" s="10">
        <v>0</v>
      </c>
      <c r="C777" s="10">
        <v>0</v>
      </c>
      <c r="D777" s="10">
        <v>0</v>
      </c>
      <c r="E777" s="10">
        <v>1372.45</v>
      </c>
      <c r="F777" s="10">
        <v>9876.57</v>
      </c>
      <c r="G777" s="10">
        <v>9320.7900000000009</v>
      </c>
      <c r="H777" s="10">
        <v>2924.24</v>
      </c>
      <c r="I777" s="10">
        <v>1955.58</v>
      </c>
      <c r="J777" s="10">
        <v>10556.94</v>
      </c>
      <c r="K777" s="10">
        <v>6956.41</v>
      </c>
      <c r="L777" s="10">
        <f t="shared" si="54"/>
        <v>42962.98000000001</v>
      </c>
    </row>
    <row r="778" spans="1:12" ht="13" hidden="1" x14ac:dyDescent="0.15">
      <c r="A778" s="65" t="s">
        <v>82</v>
      </c>
      <c r="B778" s="10">
        <v>0</v>
      </c>
      <c r="C778" s="10">
        <v>0</v>
      </c>
      <c r="D778" s="10">
        <v>0</v>
      </c>
      <c r="E778" s="10">
        <v>5714.33</v>
      </c>
      <c r="F778" s="10">
        <v>8387.5499999999993</v>
      </c>
      <c r="G778" s="10">
        <v>8506.18</v>
      </c>
      <c r="H778" s="10">
        <v>7915.86</v>
      </c>
      <c r="I778" s="10">
        <v>8571.6299999999992</v>
      </c>
      <c r="J778" s="10">
        <v>8905.3799999999992</v>
      </c>
      <c r="K778" s="10">
        <v>2802.41</v>
      </c>
      <c r="L778" s="10">
        <f t="shared" si="54"/>
        <v>50803.34</v>
      </c>
    </row>
    <row r="779" spans="1:12" ht="13" hidden="1" x14ac:dyDescent="0.15">
      <c r="A779" s="65" t="s">
        <v>81</v>
      </c>
      <c r="B779" s="10">
        <v>0</v>
      </c>
      <c r="C779" s="10">
        <v>0</v>
      </c>
      <c r="D779" s="10">
        <v>0</v>
      </c>
      <c r="E779" s="10">
        <v>1008.75</v>
      </c>
      <c r="F779" s="10">
        <v>2380.37</v>
      </c>
      <c r="G779" s="10">
        <v>2425.4299999999998</v>
      </c>
      <c r="H779" s="10">
        <v>2396.0300000000002</v>
      </c>
      <c r="I779" s="10">
        <v>2063.7600000000002</v>
      </c>
      <c r="J779" s="10">
        <v>2388.1799999999998</v>
      </c>
      <c r="K779" s="10">
        <v>1368.14</v>
      </c>
      <c r="L779" s="10">
        <f t="shared" si="54"/>
        <v>14030.66</v>
      </c>
    </row>
    <row r="780" spans="1:12" ht="13" hidden="1" x14ac:dyDescent="0.15">
      <c r="A780" s="65" t="s">
        <v>74</v>
      </c>
      <c r="B780" s="10">
        <v>0</v>
      </c>
      <c r="C780" s="10">
        <v>0</v>
      </c>
      <c r="D780" s="10">
        <v>0</v>
      </c>
      <c r="E780" s="10">
        <v>11595</v>
      </c>
      <c r="F780" s="10">
        <v>12098.53</v>
      </c>
      <c r="G780" s="10">
        <v>11342.29</v>
      </c>
      <c r="H780" s="10">
        <v>9817.2900000000009</v>
      </c>
      <c r="I780" s="10">
        <v>9311</v>
      </c>
      <c r="J780" s="10">
        <v>12311.69</v>
      </c>
      <c r="K780" s="10">
        <v>0</v>
      </c>
      <c r="L780" s="10">
        <f t="shared" si="54"/>
        <v>66475.8</v>
      </c>
    </row>
    <row r="781" spans="1:12" ht="13" hidden="1" x14ac:dyDescent="0.15">
      <c r="A781" s="65" t="s">
        <v>73</v>
      </c>
      <c r="B781" s="10">
        <v>0</v>
      </c>
      <c r="C781" s="10">
        <v>0</v>
      </c>
      <c r="D781" s="10">
        <v>0</v>
      </c>
      <c r="E781" s="10">
        <v>-2182.6999999999998</v>
      </c>
      <c r="F781" s="10">
        <v>-1089.4100000000001</v>
      </c>
      <c r="G781" s="10">
        <v>524.03</v>
      </c>
      <c r="H781" s="10">
        <v>466.36</v>
      </c>
      <c r="I781" s="10">
        <v>3504.8</v>
      </c>
      <c r="J781" s="10">
        <v>-2379.8000000000002</v>
      </c>
      <c r="K781" s="10">
        <v>-3795.6</v>
      </c>
      <c r="L781" s="10">
        <f t="shared" si="54"/>
        <v>-4952.32</v>
      </c>
    </row>
    <row r="782" spans="1:12" ht="13" hidden="1" x14ac:dyDescent="0.15">
      <c r="A782" s="65" t="s">
        <v>71</v>
      </c>
      <c r="B782" s="10">
        <v>0</v>
      </c>
      <c r="C782" s="10">
        <v>0</v>
      </c>
      <c r="D782" s="10">
        <v>0</v>
      </c>
      <c r="E782" s="10">
        <v>33625.019999999997</v>
      </c>
      <c r="F782" s="10">
        <v>67750.039999999994</v>
      </c>
      <c r="G782" s="10">
        <v>68750.039999999994</v>
      </c>
      <c r="H782" s="10">
        <v>68750.039999999994</v>
      </c>
      <c r="I782" s="10">
        <v>68750.039999999994</v>
      </c>
      <c r="J782" s="10">
        <v>68750.039999999994</v>
      </c>
      <c r="K782" s="10">
        <v>32419.65</v>
      </c>
      <c r="L782" s="10">
        <f t="shared" si="54"/>
        <v>408794.86999999994</v>
      </c>
    </row>
    <row r="783" spans="1:12" ht="13" hidden="1" x14ac:dyDescent="0.15">
      <c r="A783" s="66" t="s">
        <v>214</v>
      </c>
      <c r="B783" s="16">
        <f t="shared" ref="B783:L783" si="55">SUM(B755:B782)</f>
        <v>0</v>
      </c>
      <c r="C783" s="16">
        <f t="shared" si="55"/>
        <v>0</v>
      </c>
      <c r="D783" s="16">
        <f t="shared" si="55"/>
        <v>0</v>
      </c>
      <c r="E783" s="16">
        <f t="shared" si="55"/>
        <v>66179.789999999994</v>
      </c>
      <c r="F783" s="16">
        <f t="shared" si="55"/>
        <v>166634.39999999997</v>
      </c>
      <c r="G783" s="16">
        <f t="shared" si="55"/>
        <v>342947.21</v>
      </c>
      <c r="H783" s="16">
        <f t="shared" si="55"/>
        <v>428864.98999999982</v>
      </c>
      <c r="I783" s="16">
        <f t="shared" si="55"/>
        <v>428375.48000000004</v>
      </c>
      <c r="J783" s="16">
        <f t="shared" si="55"/>
        <v>267287.73</v>
      </c>
      <c r="K783" s="16">
        <f t="shared" si="55"/>
        <v>202247.95</v>
      </c>
      <c r="L783" s="16">
        <f t="shared" si="55"/>
        <v>1902537.5499999998</v>
      </c>
    </row>
    <row r="784" spans="1:12" ht="13" hidden="1" x14ac:dyDescent="0.15">
      <c r="A784" s="64" t="s">
        <v>215</v>
      </c>
      <c r="B784" s="7"/>
      <c r="C784" s="7"/>
      <c r="D784" s="7"/>
      <c r="E784" s="7"/>
      <c r="F784" s="7"/>
      <c r="G784" s="7"/>
      <c r="H784" s="7"/>
      <c r="I784" s="7"/>
      <c r="J784" s="7"/>
      <c r="K784" s="7"/>
      <c r="L784" s="7"/>
    </row>
    <row r="785" spans="1:12" ht="13" hidden="1" x14ac:dyDescent="0.15">
      <c r="A785" s="65" t="s">
        <v>129</v>
      </c>
      <c r="B785" s="10">
        <v>0</v>
      </c>
      <c r="C785" s="10">
        <v>0</v>
      </c>
      <c r="D785" s="10">
        <v>0</v>
      </c>
      <c r="E785" s="10">
        <v>11010.9</v>
      </c>
      <c r="F785" s="10">
        <v>16084.05</v>
      </c>
      <c r="G785" s="10">
        <v>22672.61</v>
      </c>
      <c r="H785" s="10">
        <v>22460.05</v>
      </c>
      <c r="I785" s="10">
        <v>22484.06</v>
      </c>
      <c r="J785" s="10">
        <v>23788.89</v>
      </c>
      <c r="K785" s="10">
        <v>18675.61</v>
      </c>
      <c r="L785" s="10">
        <f t="shared" ref="L785:L812" si="56">SUM(B785:K785)</f>
        <v>137176.16999999998</v>
      </c>
    </row>
    <row r="786" spans="1:12" ht="13" hidden="1" x14ac:dyDescent="0.15">
      <c r="A786" s="65" t="s">
        <v>127</v>
      </c>
      <c r="B786" s="10">
        <v>0</v>
      </c>
      <c r="C786" s="10">
        <v>0</v>
      </c>
      <c r="D786" s="10">
        <v>0</v>
      </c>
      <c r="E786" s="10">
        <v>3551.28</v>
      </c>
      <c r="F786" s="10">
        <v>8524.7099999999991</v>
      </c>
      <c r="G786" s="10">
        <v>6670.66</v>
      </c>
      <c r="H786" s="10">
        <v>5806.66</v>
      </c>
      <c r="I786" s="10">
        <v>7312.44</v>
      </c>
      <c r="J786" s="10">
        <v>7808.48</v>
      </c>
      <c r="K786" s="10">
        <v>5228.76</v>
      </c>
      <c r="L786" s="10">
        <f t="shared" si="56"/>
        <v>44902.99</v>
      </c>
    </row>
    <row r="787" spans="1:12" ht="13" hidden="1" x14ac:dyDescent="0.15">
      <c r="A787" s="65" t="s">
        <v>126</v>
      </c>
      <c r="B787" s="10">
        <v>0</v>
      </c>
      <c r="C787" s="10">
        <v>0</v>
      </c>
      <c r="D787" s="10">
        <v>0</v>
      </c>
      <c r="E787" s="10">
        <v>4072.64</v>
      </c>
      <c r="F787" s="10">
        <v>5577.17</v>
      </c>
      <c r="G787" s="10">
        <v>3169.11</v>
      </c>
      <c r="H787" s="10">
        <v>3621.1</v>
      </c>
      <c r="I787" s="10">
        <v>2943.38</v>
      </c>
      <c r="J787" s="10">
        <v>3765.84</v>
      </c>
      <c r="K787" s="10">
        <v>968.26</v>
      </c>
      <c r="L787" s="10">
        <f t="shared" si="56"/>
        <v>24117.5</v>
      </c>
    </row>
    <row r="788" spans="1:12" ht="13" hidden="1" x14ac:dyDescent="0.15">
      <c r="A788" s="65" t="s">
        <v>125</v>
      </c>
      <c r="B788" s="10">
        <v>0</v>
      </c>
      <c r="C788" s="10">
        <v>0</v>
      </c>
      <c r="D788" s="10">
        <v>0</v>
      </c>
      <c r="E788" s="10">
        <v>0</v>
      </c>
      <c r="F788" s="10">
        <v>277.27</v>
      </c>
      <c r="G788" s="10">
        <v>697.75</v>
      </c>
      <c r="H788" s="10">
        <v>1083.44</v>
      </c>
      <c r="I788" s="10">
        <v>970.24</v>
      </c>
      <c r="J788" s="10">
        <v>2364.92</v>
      </c>
      <c r="K788" s="10">
        <v>1999.48</v>
      </c>
      <c r="L788" s="10">
        <f t="shared" si="56"/>
        <v>7393.1</v>
      </c>
    </row>
    <row r="789" spans="1:12" ht="13" hidden="1" x14ac:dyDescent="0.15">
      <c r="A789" s="65" t="s">
        <v>123</v>
      </c>
      <c r="B789" s="10">
        <v>0</v>
      </c>
      <c r="C789" s="10">
        <v>0</v>
      </c>
      <c r="D789" s="10">
        <v>0</v>
      </c>
      <c r="E789" s="10">
        <v>492.95</v>
      </c>
      <c r="F789" s="10">
        <v>1893.39</v>
      </c>
      <c r="G789" s="10">
        <v>1984.66</v>
      </c>
      <c r="H789" s="10">
        <v>1980.12</v>
      </c>
      <c r="I789" s="10">
        <v>1894.86</v>
      </c>
      <c r="J789" s="10">
        <v>1368.88</v>
      </c>
      <c r="K789" s="10">
        <v>1110.4100000000001</v>
      </c>
      <c r="L789" s="10">
        <f t="shared" si="56"/>
        <v>10725.27</v>
      </c>
    </row>
    <row r="790" spans="1:12" ht="13" hidden="1" x14ac:dyDescent="0.15">
      <c r="A790" s="65" t="s">
        <v>120</v>
      </c>
      <c r="B790" s="10">
        <v>0</v>
      </c>
      <c r="C790" s="10">
        <v>0</v>
      </c>
      <c r="D790" s="10">
        <v>0</v>
      </c>
      <c r="E790" s="10">
        <v>130.87</v>
      </c>
      <c r="F790" s="10">
        <v>0</v>
      </c>
      <c r="G790" s="10">
        <v>0</v>
      </c>
      <c r="H790" s="10">
        <v>0</v>
      </c>
      <c r="I790" s="10">
        <v>0</v>
      </c>
      <c r="J790" s="10">
        <v>0</v>
      </c>
      <c r="K790" s="10">
        <v>0</v>
      </c>
      <c r="L790" s="10">
        <f t="shared" si="56"/>
        <v>130.87</v>
      </c>
    </row>
    <row r="791" spans="1:12" ht="13" hidden="1" x14ac:dyDescent="0.15">
      <c r="A791" s="65" t="s">
        <v>112</v>
      </c>
      <c r="B791" s="10">
        <v>0</v>
      </c>
      <c r="C791" s="10">
        <v>0</v>
      </c>
      <c r="D791" s="10">
        <v>0</v>
      </c>
      <c r="E791" s="10">
        <v>0</v>
      </c>
      <c r="F791" s="10">
        <v>720.66</v>
      </c>
      <c r="G791" s="10">
        <v>856.14</v>
      </c>
      <c r="H791" s="10">
        <v>856.14</v>
      </c>
      <c r="I791" s="10">
        <v>856.14</v>
      </c>
      <c r="J791" s="10">
        <v>856.14</v>
      </c>
      <c r="K791" s="10">
        <v>570.76</v>
      </c>
      <c r="L791" s="10">
        <f t="shared" si="56"/>
        <v>4715.9800000000005</v>
      </c>
    </row>
    <row r="792" spans="1:12" ht="13" hidden="1" x14ac:dyDescent="0.15">
      <c r="A792" s="65" t="s">
        <v>109</v>
      </c>
      <c r="B792" s="10">
        <v>0</v>
      </c>
      <c r="C792" s="10">
        <v>0</v>
      </c>
      <c r="D792" s="10">
        <v>0</v>
      </c>
      <c r="E792" s="10">
        <v>0</v>
      </c>
      <c r="F792" s="10">
        <v>85.91</v>
      </c>
      <c r="G792" s="10">
        <v>0</v>
      </c>
      <c r="H792" s="10">
        <v>0</v>
      </c>
      <c r="I792" s="10">
        <v>150</v>
      </c>
      <c r="J792" s="10">
        <v>0</v>
      </c>
      <c r="K792" s="10">
        <v>0</v>
      </c>
      <c r="L792" s="10">
        <f t="shared" si="56"/>
        <v>235.91</v>
      </c>
    </row>
    <row r="793" spans="1:12" ht="13" hidden="1" x14ac:dyDescent="0.15">
      <c r="A793" s="65" t="s">
        <v>105</v>
      </c>
      <c r="B793" s="10">
        <v>0</v>
      </c>
      <c r="C793" s="10">
        <v>0</v>
      </c>
      <c r="D793" s="10">
        <v>0</v>
      </c>
      <c r="E793" s="10">
        <v>1508.34</v>
      </c>
      <c r="F793" s="10">
        <v>17342.98</v>
      </c>
      <c r="G793" s="10">
        <v>24603.19</v>
      </c>
      <c r="H793" s="10">
        <v>23942.59</v>
      </c>
      <c r="I793" s="10">
        <v>24354.2</v>
      </c>
      <c r="J793" s="10">
        <v>26565.03</v>
      </c>
      <c r="K793" s="10">
        <v>17464.48</v>
      </c>
      <c r="L793" s="10">
        <f t="shared" si="56"/>
        <v>135780.81</v>
      </c>
    </row>
    <row r="794" spans="1:12" ht="13" hidden="1" x14ac:dyDescent="0.15">
      <c r="A794" s="65" t="s">
        <v>103</v>
      </c>
      <c r="B794" s="10">
        <v>0</v>
      </c>
      <c r="C794" s="10">
        <v>0</v>
      </c>
      <c r="D794" s="10">
        <v>0</v>
      </c>
      <c r="E794" s="10">
        <v>0</v>
      </c>
      <c r="F794" s="10">
        <v>46.63</v>
      </c>
      <c r="G794" s="10">
        <v>77.290000000000006</v>
      </c>
      <c r="H794" s="10">
        <v>12.64</v>
      </c>
      <c r="I794" s="10">
        <v>24.5</v>
      </c>
      <c r="J794" s="10">
        <v>0</v>
      </c>
      <c r="K794" s="10">
        <v>0</v>
      </c>
      <c r="L794" s="10">
        <f t="shared" si="56"/>
        <v>161.06</v>
      </c>
    </row>
    <row r="795" spans="1:12" ht="13" hidden="1" x14ac:dyDescent="0.15">
      <c r="A795" s="65" t="s">
        <v>101</v>
      </c>
      <c r="B795" s="10">
        <v>0</v>
      </c>
      <c r="C795" s="10">
        <v>0</v>
      </c>
      <c r="D795" s="10">
        <v>0</v>
      </c>
      <c r="E795" s="10">
        <v>0</v>
      </c>
      <c r="F795" s="10">
        <v>12500</v>
      </c>
      <c r="G795" s="10">
        <v>12500</v>
      </c>
      <c r="H795" s="10">
        <v>0</v>
      </c>
      <c r="I795" s="10">
        <v>0</v>
      </c>
      <c r="J795" s="10">
        <v>0</v>
      </c>
      <c r="K795" s="10">
        <v>0</v>
      </c>
      <c r="L795" s="10">
        <f t="shared" si="56"/>
        <v>25000</v>
      </c>
    </row>
    <row r="796" spans="1:12" ht="13" hidden="1" x14ac:dyDescent="0.15">
      <c r="A796" s="65" t="s">
        <v>199</v>
      </c>
      <c r="B796" s="10">
        <v>0</v>
      </c>
      <c r="C796" s="10">
        <v>0</v>
      </c>
      <c r="D796" s="10">
        <v>0</v>
      </c>
      <c r="E796" s="10">
        <v>0</v>
      </c>
      <c r="F796" s="10">
        <v>0</v>
      </c>
      <c r="G796" s="10">
        <v>0</v>
      </c>
      <c r="H796" s="10">
        <v>0</v>
      </c>
      <c r="I796" s="10">
        <v>0</v>
      </c>
      <c r="J796" s="10">
        <v>152530</v>
      </c>
      <c r="K796" s="10">
        <v>0</v>
      </c>
      <c r="L796" s="10">
        <f t="shared" si="56"/>
        <v>152530</v>
      </c>
    </row>
    <row r="797" spans="1:12" ht="13" hidden="1" x14ac:dyDescent="0.15">
      <c r="A797" s="65" t="s">
        <v>100</v>
      </c>
      <c r="B797" s="10">
        <v>0</v>
      </c>
      <c r="C797" s="10">
        <v>0</v>
      </c>
      <c r="D797" s="10">
        <v>0</v>
      </c>
      <c r="E797" s="10">
        <v>0</v>
      </c>
      <c r="F797" s="10">
        <v>369</v>
      </c>
      <c r="G797" s="10">
        <v>0</v>
      </c>
      <c r="H797" s="10">
        <v>0</v>
      </c>
      <c r="I797" s="10">
        <v>0</v>
      </c>
      <c r="J797" s="10">
        <v>369</v>
      </c>
      <c r="K797" s="10">
        <v>0</v>
      </c>
      <c r="L797" s="10">
        <f t="shared" si="56"/>
        <v>738</v>
      </c>
    </row>
    <row r="798" spans="1:12" ht="13" hidden="1" x14ac:dyDescent="0.15">
      <c r="A798" s="65" t="s">
        <v>99</v>
      </c>
      <c r="B798" s="10">
        <v>0</v>
      </c>
      <c r="C798" s="10">
        <v>0</v>
      </c>
      <c r="D798" s="10">
        <v>0</v>
      </c>
      <c r="E798" s="10">
        <v>0</v>
      </c>
      <c r="F798" s="10">
        <v>0</v>
      </c>
      <c r="G798" s="10">
        <v>0</v>
      </c>
      <c r="H798" s="10">
        <v>375</v>
      </c>
      <c r="I798" s="10">
        <v>0</v>
      </c>
      <c r="J798" s="10">
        <v>0</v>
      </c>
      <c r="K798" s="10">
        <v>0</v>
      </c>
      <c r="L798" s="10">
        <f t="shared" si="56"/>
        <v>375</v>
      </c>
    </row>
    <row r="799" spans="1:12" ht="13" hidden="1" x14ac:dyDescent="0.15">
      <c r="A799" s="65" t="s">
        <v>132</v>
      </c>
      <c r="B799" s="10">
        <v>0</v>
      </c>
      <c r="C799" s="10">
        <v>0</v>
      </c>
      <c r="D799" s="10">
        <v>0</v>
      </c>
      <c r="E799" s="10">
        <v>58</v>
      </c>
      <c r="F799" s="10">
        <v>87</v>
      </c>
      <c r="G799" s="10">
        <v>58</v>
      </c>
      <c r="H799" s="10">
        <v>0</v>
      </c>
      <c r="I799" s="10">
        <v>0</v>
      </c>
      <c r="J799" s="10">
        <v>0</v>
      </c>
      <c r="K799" s="10">
        <v>0</v>
      </c>
      <c r="L799" s="10">
        <f t="shared" si="56"/>
        <v>203</v>
      </c>
    </row>
    <row r="800" spans="1:12" ht="13" hidden="1" x14ac:dyDescent="0.15">
      <c r="A800" s="65" t="s">
        <v>98</v>
      </c>
      <c r="B800" s="10">
        <v>0</v>
      </c>
      <c r="C800" s="10">
        <v>0</v>
      </c>
      <c r="D800" s="10">
        <v>0</v>
      </c>
      <c r="E800" s="10">
        <v>0</v>
      </c>
      <c r="F800" s="10">
        <v>0</v>
      </c>
      <c r="G800" s="10">
        <v>299</v>
      </c>
      <c r="H800" s="10">
        <v>0</v>
      </c>
      <c r="I800" s="10">
        <v>1000</v>
      </c>
      <c r="J800" s="10">
        <v>0</v>
      </c>
      <c r="K800" s="10">
        <v>0</v>
      </c>
      <c r="L800" s="10">
        <f t="shared" si="56"/>
        <v>1299</v>
      </c>
    </row>
    <row r="801" spans="1:12" ht="13" hidden="1" x14ac:dyDescent="0.15">
      <c r="A801" s="65" t="s">
        <v>95</v>
      </c>
      <c r="B801" s="10">
        <v>0</v>
      </c>
      <c r="C801" s="10">
        <v>0</v>
      </c>
      <c r="D801" s="10">
        <v>0</v>
      </c>
      <c r="E801" s="10">
        <v>0</v>
      </c>
      <c r="F801" s="10">
        <v>0</v>
      </c>
      <c r="G801" s="10">
        <v>0</v>
      </c>
      <c r="H801" s="10">
        <v>0</v>
      </c>
      <c r="I801" s="10">
        <v>0</v>
      </c>
      <c r="J801" s="10">
        <v>38.520000000000003</v>
      </c>
      <c r="K801" s="10">
        <v>38.520000000000003</v>
      </c>
      <c r="L801" s="10">
        <f t="shared" si="56"/>
        <v>77.040000000000006</v>
      </c>
    </row>
    <row r="802" spans="1:12" ht="13" hidden="1" x14ac:dyDescent="0.15">
      <c r="A802" s="65" t="s">
        <v>93</v>
      </c>
      <c r="B802" s="10">
        <v>0</v>
      </c>
      <c r="C802" s="10">
        <v>0</v>
      </c>
      <c r="D802" s="10">
        <v>0</v>
      </c>
      <c r="E802" s="10">
        <v>0</v>
      </c>
      <c r="F802" s="10">
        <v>0</v>
      </c>
      <c r="G802" s="10">
        <v>0</v>
      </c>
      <c r="H802" s="10">
        <v>0</v>
      </c>
      <c r="I802" s="10">
        <v>1405.9</v>
      </c>
      <c r="J802" s="10">
        <v>0</v>
      </c>
      <c r="K802" s="10">
        <v>0</v>
      </c>
      <c r="L802" s="10">
        <f t="shared" si="56"/>
        <v>1405.9</v>
      </c>
    </row>
    <row r="803" spans="1:12" ht="13" hidden="1" x14ac:dyDescent="0.15">
      <c r="A803" s="65" t="s">
        <v>91</v>
      </c>
      <c r="B803" s="10">
        <v>0</v>
      </c>
      <c r="C803" s="10">
        <v>0</v>
      </c>
      <c r="D803" s="10">
        <v>0</v>
      </c>
      <c r="E803" s="10">
        <v>0</v>
      </c>
      <c r="F803" s="10">
        <v>0</v>
      </c>
      <c r="G803" s="10">
        <v>19.690000000000001</v>
      </c>
      <c r="H803" s="10">
        <v>0</v>
      </c>
      <c r="I803" s="10">
        <v>223.77</v>
      </c>
      <c r="J803" s="10">
        <v>39.090000000000003</v>
      </c>
      <c r="K803" s="10">
        <v>0</v>
      </c>
      <c r="L803" s="10">
        <f t="shared" si="56"/>
        <v>282.55</v>
      </c>
    </row>
    <row r="804" spans="1:12" ht="13" hidden="1" x14ac:dyDescent="0.15">
      <c r="A804" s="65" t="s">
        <v>90</v>
      </c>
      <c r="B804" s="10">
        <v>0</v>
      </c>
      <c r="C804" s="10">
        <v>0</v>
      </c>
      <c r="D804" s="10">
        <v>0</v>
      </c>
      <c r="E804" s="10">
        <v>0</v>
      </c>
      <c r="F804" s="10">
        <v>0</v>
      </c>
      <c r="G804" s="10">
        <v>105.5</v>
      </c>
      <c r="H804" s="10">
        <v>358.85</v>
      </c>
      <c r="I804" s="10">
        <v>694.87</v>
      </c>
      <c r="J804" s="10">
        <v>34</v>
      </c>
      <c r="K804" s="10">
        <v>0</v>
      </c>
      <c r="L804" s="10">
        <f t="shared" si="56"/>
        <v>1193.22</v>
      </c>
    </row>
    <row r="805" spans="1:12" ht="13" hidden="1" x14ac:dyDescent="0.15">
      <c r="A805" s="65" t="s">
        <v>84</v>
      </c>
      <c r="B805" s="10">
        <v>0</v>
      </c>
      <c r="C805" s="10">
        <v>0</v>
      </c>
      <c r="D805" s="10">
        <v>0</v>
      </c>
      <c r="E805" s="10">
        <v>62.49</v>
      </c>
      <c r="F805" s="10">
        <v>121.67</v>
      </c>
      <c r="G805" s="10">
        <v>141.80000000000001</v>
      </c>
      <c r="H805" s="10">
        <v>143.66999999999999</v>
      </c>
      <c r="I805" s="10">
        <v>131.33000000000001</v>
      </c>
      <c r="J805" s="10">
        <v>133.43</v>
      </c>
      <c r="K805" s="10">
        <v>123.2</v>
      </c>
      <c r="L805" s="10">
        <f t="shared" si="56"/>
        <v>857.59000000000015</v>
      </c>
    </row>
    <row r="806" spans="1:12" ht="13" hidden="1" x14ac:dyDescent="0.15">
      <c r="A806" s="65" t="s">
        <v>83</v>
      </c>
      <c r="B806" s="10">
        <v>0</v>
      </c>
      <c r="C806" s="10">
        <v>0</v>
      </c>
      <c r="D806" s="10">
        <v>0</v>
      </c>
      <c r="E806" s="10">
        <v>3702.52</v>
      </c>
      <c r="F806" s="10">
        <v>30249.23</v>
      </c>
      <c r="G806" s="10">
        <v>9636.67</v>
      </c>
      <c r="H806" s="10">
        <v>5724.51</v>
      </c>
      <c r="I806" s="10">
        <v>7304.07</v>
      </c>
      <c r="J806" s="10">
        <v>25593.03</v>
      </c>
      <c r="K806" s="10">
        <v>14910.67</v>
      </c>
      <c r="L806" s="10">
        <f t="shared" si="56"/>
        <v>97120.7</v>
      </c>
    </row>
    <row r="807" spans="1:12" ht="13" hidden="1" x14ac:dyDescent="0.15">
      <c r="A807" s="65" t="s">
        <v>82</v>
      </c>
      <c r="B807" s="10">
        <v>0</v>
      </c>
      <c r="C807" s="10">
        <v>0</v>
      </c>
      <c r="D807" s="10">
        <v>0</v>
      </c>
      <c r="E807" s="10">
        <v>9992.7000000000007</v>
      </c>
      <c r="F807" s="10">
        <v>19740.87</v>
      </c>
      <c r="G807" s="10">
        <v>22359.14</v>
      </c>
      <c r="H807" s="10">
        <v>20044.400000000001</v>
      </c>
      <c r="I807" s="10">
        <v>21411.55</v>
      </c>
      <c r="J807" s="10">
        <v>22455.47</v>
      </c>
      <c r="K807" s="10">
        <v>12220.86</v>
      </c>
      <c r="L807" s="10">
        <f t="shared" si="56"/>
        <v>128224.99</v>
      </c>
    </row>
    <row r="808" spans="1:12" ht="13" hidden="1" x14ac:dyDescent="0.15">
      <c r="A808" s="65" t="s">
        <v>81</v>
      </c>
      <c r="B808" s="10">
        <v>0</v>
      </c>
      <c r="C808" s="10">
        <v>0</v>
      </c>
      <c r="D808" s="10">
        <v>0</v>
      </c>
      <c r="E808" s="10">
        <v>1256.57</v>
      </c>
      <c r="F808" s="10">
        <v>4362.37</v>
      </c>
      <c r="G808" s="10">
        <v>4768.62</v>
      </c>
      <c r="H808" s="10">
        <v>4696.88</v>
      </c>
      <c r="I808" s="10">
        <v>3267.45</v>
      </c>
      <c r="J808" s="10">
        <v>4672.6499999999996</v>
      </c>
      <c r="K808" s="10">
        <v>3352.61</v>
      </c>
      <c r="L808" s="10">
        <f t="shared" si="56"/>
        <v>26377.15</v>
      </c>
    </row>
    <row r="809" spans="1:12" ht="13" hidden="1" x14ac:dyDescent="0.15">
      <c r="A809" s="65" t="s">
        <v>78</v>
      </c>
      <c r="B809" s="10">
        <v>0</v>
      </c>
      <c r="C809" s="10">
        <v>0</v>
      </c>
      <c r="D809" s="10">
        <v>0</v>
      </c>
      <c r="E809" s="10">
        <v>0</v>
      </c>
      <c r="F809" s="10">
        <v>0</v>
      </c>
      <c r="G809" s="10">
        <v>0</v>
      </c>
      <c r="H809" s="10">
        <v>0</v>
      </c>
      <c r="I809" s="10">
        <v>0</v>
      </c>
      <c r="J809" s="10">
        <v>0.88</v>
      </c>
      <c r="K809" s="10">
        <v>0</v>
      </c>
      <c r="L809" s="10">
        <f t="shared" si="56"/>
        <v>0.88</v>
      </c>
    </row>
    <row r="810" spans="1:12" ht="13" hidden="1" x14ac:dyDescent="0.15">
      <c r="A810" s="65" t="s">
        <v>74</v>
      </c>
      <c r="B810" s="10">
        <v>0</v>
      </c>
      <c r="C810" s="10">
        <v>0</v>
      </c>
      <c r="D810" s="10">
        <v>0</v>
      </c>
      <c r="E810" s="10">
        <v>23038.99</v>
      </c>
      <c r="F810" s="10">
        <v>24775.91</v>
      </c>
      <c r="G810" s="10">
        <v>24176.17</v>
      </c>
      <c r="H810" s="10">
        <v>21149.75</v>
      </c>
      <c r="I810" s="10">
        <v>20080.25</v>
      </c>
      <c r="J810" s="10">
        <v>26548.95</v>
      </c>
      <c r="K810" s="10">
        <v>11.68</v>
      </c>
      <c r="L810" s="10">
        <f t="shared" si="56"/>
        <v>139781.70000000001</v>
      </c>
    </row>
    <row r="811" spans="1:12" ht="13" hidden="1" x14ac:dyDescent="0.15">
      <c r="A811" s="65" t="s">
        <v>73</v>
      </c>
      <c r="B811" s="10">
        <v>0</v>
      </c>
      <c r="C811" s="10">
        <v>0</v>
      </c>
      <c r="D811" s="10">
        <v>0</v>
      </c>
      <c r="E811" s="10">
        <v>-119.92</v>
      </c>
      <c r="F811" s="10">
        <v>6203.27</v>
      </c>
      <c r="G811" s="10">
        <v>3149.67</v>
      </c>
      <c r="H811" s="10">
        <v>3594.67</v>
      </c>
      <c r="I811" s="10">
        <v>461.81</v>
      </c>
      <c r="J811" s="10">
        <v>-1492.73</v>
      </c>
      <c r="K811" s="10">
        <v>-1299.6099999999999</v>
      </c>
      <c r="L811" s="10">
        <f t="shared" si="56"/>
        <v>10497.16</v>
      </c>
    </row>
    <row r="812" spans="1:12" ht="13" hidden="1" x14ac:dyDescent="0.15">
      <c r="A812" s="65" t="s">
        <v>71</v>
      </c>
      <c r="B812" s="10">
        <v>0</v>
      </c>
      <c r="C812" s="10">
        <v>0</v>
      </c>
      <c r="D812" s="10">
        <v>0</v>
      </c>
      <c r="E812" s="10">
        <v>68613.03</v>
      </c>
      <c r="F812" s="10">
        <v>166787.57</v>
      </c>
      <c r="G812" s="10">
        <v>176390.45</v>
      </c>
      <c r="H812" s="10">
        <v>179050.17</v>
      </c>
      <c r="I812" s="10">
        <v>175482.86</v>
      </c>
      <c r="J812" s="10">
        <v>178756.98</v>
      </c>
      <c r="K812" s="10">
        <v>119237.54</v>
      </c>
      <c r="L812" s="10">
        <f t="shared" si="56"/>
        <v>1064318.6000000001</v>
      </c>
    </row>
    <row r="813" spans="1:12" ht="13" hidden="1" x14ac:dyDescent="0.15">
      <c r="A813" s="66" t="s">
        <v>216</v>
      </c>
      <c r="B813" s="16">
        <f t="shared" ref="B813:L813" si="57">SUM(B785:B812)</f>
        <v>0</v>
      </c>
      <c r="C813" s="16">
        <f t="shared" si="57"/>
        <v>0</v>
      </c>
      <c r="D813" s="16">
        <f t="shared" si="57"/>
        <v>0</v>
      </c>
      <c r="E813" s="16">
        <f t="shared" si="57"/>
        <v>127371.36</v>
      </c>
      <c r="F813" s="16">
        <f t="shared" si="57"/>
        <v>315749.65999999997</v>
      </c>
      <c r="G813" s="16">
        <f t="shared" si="57"/>
        <v>314336.12</v>
      </c>
      <c r="H813" s="16">
        <f t="shared" si="57"/>
        <v>294900.64</v>
      </c>
      <c r="I813" s="16">
        <f t="shared" si="57"/>
        <v>292453.68</v>
      </c>
      <c r="J813" s="16">
        <f t="shared" si="57"/>
        <v>476197.45000000007</v>
      </c>
      <c r="K813" s="16">
        <f t="shared" si="57"/>
        <v>194613.22999999998</v>
      </c>
      <c r="L813" s="16">
        <f t="shared" si="57"/>
        <v>2015622.1400000001</v>
      </c>
    </row>
    <row r="814" spans="1:12" ht="13" hidden="1" x14ac:dyDescent="0.15">
      <c r="A814" s="64" t="s">
        <v>217</v>
      </c>
      <c r="B814" s="7"/>
      <c r="C814" s="7"/>
      <c r="D814" s="7"/>
      <c r="E814" s="7"/>
      <c r="F814" s="7"/>
      <c r="G814" s="7"/>
      <c r="H814" s="7"/>
      <c r="I814" s="7"/>
      <c r="J814" s="7"/>
      <c r="K814" s="7"/>
      <c r="L814" s="7"/>
    </row>
    <row r="815" spans="1:12" ht="13" hidden="1" x14ac:dyDescent="0.15">
      <c r="A815" s="65" t="s">
        <v>129</v>
      </c>
      <c r="B815" s="10">
        <v>0</v>
      </c>
      <c r="C815" s="10">
        <v>0</v>
      </c>
      <c r="D815" s="10">
        <v>0</v>
      </c>
      <c r="E815" s="10">
        <v>11973.25</v>
      </c>
      <c r="F815" s="10">
        <v>18361.41</v>
      </c>
      <c r="G815" s="10">
        <v>27644.39</v>
      </c>
      <c r="H815" s="10">
        <v>28894.05</v>
      </c>
      <c r="I815" s="10">
        <v>33243.14</v>
      </c>
      <c r="J815" s="10">
        <v>35952.239999999998</v>
      </c>
      <c r="K815" s="10">
        <v>20577.439999999999</v>
      </c>
      <c r="L815" s="10">
        <f t="shared" ref="L815:L853" si="58">SUM(B815:K815)</f>
        <v>176645.92</v>
      </c>
    </row>
    <row r="816" spans="1:12" ht="13" hidden="1" x14ac:dyDescent="0.15">
      <c r="A816" s="65" t="s">
        <v>127</v>
      </c>
      <c r="B816" s="10">
        <v>0</v>
      </c>
      <c r="C816" s="10">
        <v>0</v>
      </c>
      <c r="D816" s="10">
        <v>0</v>
      </c>
      <c r="E816" s="10">
        <v>3585.88</v>
      </c>
      <c r="F816" s="10">
        <v>8524.7099999999991</v>
      </c>
      <c r="G816" s="10">
        <v>6991.49</v>
      </c>
      <c r="H816" s="10">
        <v>6415.48</v>
      </c>
      <c r="I816" s="10">
        <v>9002.31</v>
      </c>
      <c r="J816" s="10">
        <v>11189.58</v>
      </c>
      <c r="K816" s="10">
        <v>5746.12</v>
      </c>
      <c r="L816" s="10">
        <f t="shared" si="58"/>
        <v>51455.570000000007</v>
      </c>
    </row>
    <row r="817" spans="1:12" ht="13" hidden="1" x14ac:dyDescent="0.15">
      <c r="A817" s="65" t="s">
        <v>126</v>
      </c>
      <c r="B817" s="10">
        <v>0</v>
      </c>
      <c r="C817" s="10">
        <v>0</v>
      </c>
      <c r="D817" s="10">
        <v>0</v>
      </c>
      <c r="E817" s="10">
        <v>4234.8</v>
      </c>
      <c r="F817" s="10">
        <v>6577.99</v>
      </c>
      <c r="G817" s="10">
        <v>3538.16</v>
      </c>
      <c r="H817" s="10">
        <v>4341.5</v>
      </c>
      <c r="I817" s="10">
        <v>4342.26</v>
      </c>
      <c r="J817" s="10">
        <v>5873.19</v>
      </c>
      <c r="K817" s="10">
        <v>1050.32</v>
      </c>
      <c r="L817" s="10">
        <f t="shared" si="58"/>
        <v>29958.219999999998</v>
      </c>
    </row>
    <row r="818" spans="1:12" ht="13" hidden="1" x14ac:dyDescent="0.15">
      <c r="A818" s="65" t="s">
        <v>125</v>
      </c>
      <c r="B818" s="10">
        <v>0</v>
      </c>
      <c r="C818" s="10">
        <v>0</v>
      </c>
      <c r="D818" s="10">
        <v>0</v>
      </c>
      <c r="E818" s="10">
        <v>516.22</v>
      </c>
      <c r="F818" s="10">
        <v>1730.57</v>
      </c>
      <c r="G818" s="10">
        <v>2093.2600000000002</v>
      </c>
      <c r="H818" s="10">
        <v>3250.31</v>
      </c>
      <c r="I818" s="10">
        <v>2910.71</v>
      </c>
      <c r="J818" s="10">
        <v>9394.06</v>
      </c>
      <c r="K818" s="10">
        <v>2223.71</v>
      </c>
      <c r="L818" s="10">
        <f t="shared" si="58"/>
        <v>22118.839999999997</v>
      </c>
    </row>
    <row r="819" spans="1:12" ht="13" hidden="1" x14ac:dyDescent="0.15">
      <c r="A819" s="65" t="s">
        <v>124</v>
      </c>
      <c r="B819" s="10">
        <v>0</v>
      </c>
      <c r="C819" s="10">
        <v>0</v>
      </c>
      <c r="D819" s="10">
        <v>0</v>
      </c>
      <c r="E819" s="10">
        <v>571.63</v>
      </c>
      <c r="F819" s="10">
        <v>1143.26</v>
      </c>
      <c r="G819" s="10">
        <v>0</v>
      </c>
      <c r="H819" s="10">
        <v>0</v>
      </c>
      <c r="I819" s="10">
        <v>0</v>
      </c>
      <c r="J819" s="10">
        <v>0</v>
      </c>
      <c r="K819" s="10">
        <v>0</v>
      </c>
      <c r="L819" s="10">
        <f t="shared" si="58"/>
        <v>1714.8899999999999</v>
      </c>
    </row>
    <row r="820" spans="1:12" ht="13" hidden="1" x14ac:dyDescent="0.15">
      <c r="A820" s="65" t="s">
        <v>123</v>
      </c>
      <c r="B820" s="10">
        <v>0</v>
      </c>
      <c r="C820" s="10">
        <v>0</v>
      </c>
      <c r="D820" s="10">
        <v>0</v>
      </c>
      <c r="E820" s="10">
        <v>1232.3699999999999</v>
      </c>
      <c r="F820" s="10">
        <v>5071.2700000000004</v>
      </c>
      <c r="G820" s="10">
        <v>6270.69</v>
      </c>
      <c r="H820" s="10">
        <v>6614.61</v>
      </c>
      <c r="I820" s="10">
        <v>5684.55</v>
      </c>
      <c r="J820" s="10">
        <v>5880.25</v>
      </c>
      <c r="K820" s="10">
        <v>4441.6400000000003</v>
      </c>
      <c r="L820" s="10">
        <f t="shared" si="58"/>
        <v>35195.379999999997</v>
      </c>
    </row>
    <row r="821" spans="1:12" ht="13" hidden="1" x14ac:dyDescent="0.15">
      <c r="A821" s="65" t="s">
        <v>120</v>
      </c>
      <c r="B821" s="10">
        <v>0</v>
      </c>
      <c r="C821" s="10">
        <v>0</v>
      </c>
      <c r="D821" s="10">
        <v>0</v>
      </c>
      <c r="E821" s="10">
        <v>66.91</v>
      </c>
      <c r="F821" s="10">
        <v>-50.19</v>
      </c>
      <c r="G821" s="10">
        <v>0</v>
      </c>
      <c r="H821" s="10">
        <v>0</v>
      </c>
      <c r="I821" s="10">
        <v>-225.63</v>
      </c>
      <c r="J821" s="10">
        <v>160</v>
      </c>
      <c r="K821" s="10">
        <v>0</v>
      </c>
      <c r="L821" s="10">
        <f t="shared" si="58"/>
        <v>-48.91</v>
      </c>
    </row>
    <row r="822" spans="1:12" ht="13" hidden="1" x14ac:dyDescent="0.15">
      <c r="A822" s="65" t="s">
        <v>112</v>
      </c>
      <c r="B822" s="10">
        <v>0</v>
      </c>
      <c r="C822" s="10">
        <v>0</v>
      </c>
      <c r="D822" s="10">
        <v>0</v>
      </c>
      <c r="E822" s="10">
        <v>0</v>
      </c>
      <c r="F822" s="10">
        <v>332.09</v>
      </c>
      <c r="G822" s="10">
        <v>531.37</v>
      </c>
      <c r="H822" s="10">
        <v>598.35</v>
      </c>
      <c r="I822" s="10">
        <v>598.35</v>
      </c>
      <c r="J822" s="10">
        <v>598.35</v>
      </c>
      <c r="K822" s="10">
        <v>398.9</v>
      </c>
      <c r="L822" s="10">
        <f t="shared" si="58"/>
        <v>3057.41</v>
      </c>
    </row>
    <row r="823" spans="1:12" ht="13" hidden="1" x14ac:dyDescent="0.15">
      <c r="A823" s="65" t="s">
        <v>107</v>
      </c>
      <c r="B823" s="10">
        <v>0</v>
      </c>
      <c r="C823" s="10">
        <v>0</v>
      </c>
      <c r="D823" s="10">
        <v>0</v>
      </c>
      <c r="E823" s="10">
        <v>455.86</v>
      </c>
      <c r="F823" s="10">
        <v>334.72</v>
      </c>
      <c r="G823" s="10">
        <v>964.64</v>
      </c>
      <c r="H823" s="10">
        <v>996.66</v>
      </c>
      <c r="I823" s="10">
        <v>834.46</v>
      </c>
      <c r="J823" s="10">
        <v>2340.12</v>
      </c>
      <c r="K823" s="10">
        <v>400.37</v>
      </c>
      <c r="L823" s="10">
        <f t="shared" si="58"/>
        <v>6326.83</v>
      </c>
    </row>
    <row r="824" spans="1:12" ht="13" hidden="1" x14ac:dyDescent="0.15">
      <c r="A824" s="65" t="s">
        <v>106</v>
      </c>
      <c r="B824" s="10">
        <v>0</v>
      </c>
      <c r="C824" s="10">
        <v>0</v>
      </c>
      <c r="D824" s="10">
        <v>0</v>
      </c>
      <c r="E824" s="10">
        <v>0</v>
      </c>
      <c r="F824" s="10">
        <v>19.579999999999998</v>
      </c>
      <c r="G824" s="10">
        <v>13.57</v>
      </c>
      <c r="H824" s="10">
        <v>13.74</v>
      </c>
      <c r="I824" s="10">
        <v>11.09</v>
      </c>
      <c r="J824" s="10">
        <v>0</v>
      </c>
      <c r="K824" s="10">
        <v>0</v>
      </c>
      <c r="L824" s="10">
        <f t="shared" si="58"/>
        <v>57.980000000000004</v>
      </c>
    </row>
    <row r="825" spans="1:12" ht="13" hidden="1" x14ac:dyDescent="0.15">
      <c r="A825" s="65" t="s">
        <v>102</v>
      </c>
      <c r="B825" s="10">
        <v>0</v>
      </c>
      <c r="C825" s="10">
        <v>0</v>
      </c>
      <c r="D825" s="10">
        <v>0</v>
      </c>
      <c r="E825" s="10">
        <v>0</v>
      </c>
      <c r="F825" s="10">
        <v>813.29</v>
      </c>
      <c r="G825" s="10">
        <v>571.67999999999995</v>
      </c>
      <c r="H825" s="10">
        <v>831.1</v>
      </c>
      <c r="I825" s="10">
        <v>2037.32</v>
      </c>
      <c r="J825" s="10">
        <v>0</v>
      </c>
      <c r="K825" s="10">
        <v>0</v>
      </c>
      <c r="L825" s="10">
        <f t="shared" si="58"/>
        <v>4253.3899999999994</v>
      </c>
    </row>
    <row r="826" spans="1:12" ht="13" hidden="1" x14ac:dyDescent="0.15">
      <c r="A826" s="65" t="s">
        <v>101</v>
      </c>
      <c r="B826" s="10">
        <v>0</v>
      </c>
      <c r="C826" s="10">
        <v>0</v>
      </c>
      <c r="D826" s="10">
        <v>0</v>
      </c>
      <c r="E826" s="10">
        <v>0</v>
      </c>
      <c r="F826" s="10">
        <v>2800</v>
      </c>
      <c r="G826" s="10">
        <v>0</v>
      </c>
      <c r="H826" s="10">
        <v>0</v>
      </c>
      <c r="I826" s="10">
        <v>2800</v>
      </c>
      <c r="J826" s="10">
        <v>0</v>
      </c>
      <c r="K826" s="10">
        <v>0</v>
      </c>
      <c r="L826" s="10">
        <f t="shared" si="58"/>
        <v>5600</v>
      </c>
    </row>
    <row r="827" spans="1:12" ht="13" hidden="1" x14ac:dyDescent="0.15">
      <c r="A827" s="65" t="s">
        <v>100</v>
      </c>
      <c r="B827" s="10">
        <v>0</v>
      </c>
      <c r="C827" s="10">
        <v>0</v>
      </c>
      <c r="D827" s="10">
        <v>0</v>
      </c>
      <c r="E827" s="10">
        <v>0</v>
      </c>
      <c r="F827" s="10">
        <v>192.16</v>
      </c>
      <c r="G827" s="10">
        <v>248.74</v>
      </c>
      <c r="H827" s="10">
        <v>0</v>
      </c>
      <c r="I827" s="10">
        <v>82.54</v>
      </c>
      <c r="J827" s="10">
        <v>177.44</v>
      </c>
      <c r="K827" s="10">
        <v>81.58</v>
      </c>
      <c r="L827" s="10">
        <f t="shared" si="58"/>
        <v>782.45999999999992</v>
      </c>
    </row>
    <row r="828" spans="1:12" ht="13" hidden="1" x14ac:dyDescent="0.15">
      <c r="A828" s="65" t="s">
        <v>99</v>
      </c>
      <c r="B828" s="10">
        <v>0</v>
      </c>
      <c r="C828" s="10">
        <v>0</v>
      </c>
      <c r="D828" s="10">
        <v>0</v>
      </c>
      <c r="E828" s="10">
        <v>0</v>
      </c>
      <c r="F828" s="10">
        <v>500</v>
      </c>
      <c r="G828" s="10">
        <v>3420.02</v>
      </c>
      <c r="H828" s="10">
        <v>0</v>
      </c>
      <c r="I828" s="10">
        <v>0</v>
      </c>
      <c r="J828" s="10">
        <v>0</v>
      </c>
      <c r="K828" s="10">
        <v>0</v>
      </c>
      <c r="L828" s="10">
        <f t="shared" si="58"/>
        <v>3920.02</v>
      </c>
    </row>
    <row r="829" spans="1:12" ht="13" hidden="1" x14ac:dyDescent="0.15">
      <c r="A829" s="65" t="s">
        <v>98</v>
      </c>
      <c r="B829" s="10">
        <v>0</v>
      </c>
      <c r="C829" s="10">
        <v>0</v>
      </c>
      <c r="D829" s="10">
        <v>0</v>
      </c>
      <c r="E829" s="10">
        <v>0</v>
      </c>
      <c r="F829" s="10">
        <v>595</v>
      </c>
      <c r="G829" s="10">
        <v>0</v>
      </c>
      <c r="H829" s="10">
        <v>0</v>
      </c>
      <c r="I829" s="10">
        <v>2595</v>
      </c>
      <c r="J829" s="10">
        <v>0</v>
      </c>
      <c r="K829" s="10">
        <v>0</v>
      </c>
      <c r="L829" s="10">
        <f t="shared" si="58"/>
        <v>3190</v>
      </c>
    </row>
    <row r="830" spans="1:12" ht="13" hidden="1" x14ac:dyDescent="0.15">
      <c r="A830" s="65" t="s">
        <v>97</v>
      </c>
      <c r="B830" s="10">
        <v>0</v>
      </c>
      <c r="C830" s="10">
        <v>0</v>
      </c>
      <c r="D830" s="10">
        <v>0</v>
      </c>
      <c r="E830" s="10">
        <v>0</v>
      </c>
      <c r="F830" s="10">
        <v>0</v>
      </c>
      <c r="G830" s="10">
        <v>0</v>
      </c>
      <c r="H830" s="10">
        <v>0</v>
      </c>
      <c r="I830" s="10">
        <v>5000</v>
      </c>
      <c r="J830" s="10">
        <v>0</v>
      </c>
      <c r="K830" s="10">
        <v>0</v>
      </c>
      <c r="L830" s="10">
        <f t="shared" si="58"/>
        <v>5000</v>
      </c>
    </row>
    <row r="831" spans="1:12" ht="13" hidden="1" x14ac:dyDescent="0.15">
      <c r="A831" s="65" t="s">
        <v>95</v>
      </c>
      <c r="B831" s="10">
        <v>0</v>
      </c>
      <c r="C831" s="10">
        <v>0</v>
      </c>
      <c r="D831" s="10">
        <v>0</v>
      </c>
      <c r="E831" s="10">
        <v>0</v>
      </c>
      <c r="F831" s="10">
        <v>0</v>
      </c>
      <c r="G831" s="10">
        <v>679.33</v>
      </c>
      <c r="H831" s="10">
        <v>763.54</v>
      </c>
      <c r="I831" s="10">
        <v>25.98</v>
      </c>
      <c r="J831" s="10">
        <v>467.6</v>
      </c>
      <c r="K831" s="10">
        <v>21.62</v>
      </c>
      <c r="L831" s="10">
        <f t="shared" si="58"/>
        <v>1958.0699999999997</v>
      </c>
    </row>
    <row r="832" spans="1:12" ht="13" hidden="1" x14ac:dyDescent="0.15">
      <c r="A832" s="65" t="s">
        <v>94</v>
      </c>
      <c r="B832" s="10">
        <v>0</v>
      </c>
      <c r="C832" s="10">
        <v>0</v>
      </c>
      <c r="D832" s="10">
        <v>0</v>
      </c>
      <c r="E832" s="10">
        <v>1618.03</v>
      </c>
      <c r="F832" s="10">
        <v>1778.98</v>
      </c>
      <c r="G832" s="10">
        <v>-2039.6</v>
      </c>
      <c r="H832" s="10">
        <v>877.98</v>
      </c>
      <c r="I832" s="10">
        <v>438.46</v>
      </c>
      <c r="J832" s="10">
        <v>0</v>
      </c>
      <c r="K832" s="10">
        <v>0</v>
      </c>
      <c r="L832" s="10">
        <f t="shared" si="58"/>
        <v>2673.8500000000004</v>
      </c>
    </row>
    <row r="833" spans="1:12" ht="13" hidden="1" x14ac:dyDescent="0.15">
      <c r="A833" s="65" t="s">
        <v>93</v>
      </c>
      <c r="B833" s="10">
        <v>0</v>
      </c>
      <c r="C833" s="10">
        <v>0</v>
      </c>
      <c r="D833" s="10">
        <v>0</v>
      </c>
      <c r="E833" s="10">
        <v>1634.64</v>
      </c>
      <c r="F833" s="10">
        <v>7034.56</v>
      </c>
      <c r="G833" s="10">
        <v>15803.12</v>
      </c>
      <c r="H833" s="10">
        <v>5330.03</v>
      </c>
      <c r="I833" s="10">
        <v>15799.03</v>
      </c>
      <c r="J833" s="10">
        <v>5271.46</v>
      </c>
      <c r="K833" s="10">
        <v>801.71</v>
      </c>
      <c r="L833" s="10">
        <f t="shared" si="58"/>
        <v>51674.549999999996</v>
      </c>
    </row>
    <row r="834" spans="1:12" ht="13" hidden="1" x14ac:dyDescent="0.15">
      <c r="A834" s="65" t="s">
        <v>91</v>
      </c>
      <c r="B834" s="10">
        <v>0</v>
      </c>
      <c r="C834" s="10">
        <v>0</v>
      </c>
      <c r="D834" s="10">
        <v>0</v>
      </c>
      <c r="E834" s="10">
        <v>185.09</v>
      </c>
      <c r="F834" s="10">
        <v>745.4</v>
      </c>
      <c r="G834" s="10">
        <v>5339.05</v>
      </c>
      <c r="H834" s="10">
        <v>1510.62</v>
      </c>
      <c r="I834" s="10">
        <v>8407.66</v>
      </c>
      <c r="J834" s="10">
        <v>2781.02</v>
      </c>
      <c r="K834" s="10">
        <v>720.76</v>
      </c>
      <c r="L834" s="10">
        <f t="shared" si="58"/>
        <v>19689.599999999999</v>
      </c>
    </row>
    <row r="835" spans="1:12" ht="13" hidden="1" x14ac:dyDescent="0.15">
      <c r="A835" s="65" t="s">
        <v>90</v>
      </c>
      <c r="B835" s="10">
        <v>0</v>
      </c>
      <c r="C835" s="10">
        <v>0</v>
      </c>
      <c r="D835" s="10">
        <v>0</v>
      </c>
      <c r="E835" s="10">
        <v>4405.24</v>
      </c>
      <c r="F835" s="10">
        <v>13467.01</v>
      </c>
      <c r="G835" s="10">
        <v>11696.64</v>
      </c>
      <c r="H835" s="10">
        <v>5465.99</v>
      </c>
      <c r="I835" s="10">
        <v>14733</v>
      </c>
      <c r="J835" s="10">
        <v>9561.85</v>
      </c>
      <c r="K835" s="10">
        <v>2388.23</v>
      </c>
      <c r="L835" s="10">
        <f t="shared" si="58"/>
        <v>61717.96</v>
      </c>
    </row>
    <row r="836" spans="1:12" ht="13" hidden="1" x14ac:dyDescent="0.15">
      <c r="A836" s="65" t="s">
        <v>89</v>
      </c>
      <c r="B836" s="10">
        <v>0</v>
      </c>
      <c r="C836" s="10">
        <v>0</v>
      </c>
      <c r="D836" s="10">
        <v>0</v>
      </c>
      <c r="E836" s="10">
        <v>0</v>
      </c>
      <c r="F836" s="10">
        <v>0</v>
      </c>
      <c r="G836" s="10">
        <v>2074.35</v>
      </c>
      <c r="H836" s="10">
        <v>-2074.35</v>
      </c>
      <c r="I836" s="10">
        <v>0</v>
      </c>
      <c r="J836" s="10">
        <v>0</v>
      </c>
      <c r="K836" s="10">
        <v>0</v>
      </c>
      <c r="L836" s="10">
        <f t="shared" si="58"/>
        <v>0</v>
      </c>
    </row>
    <row r="837" spans="1:12" ht="13" hidden="1" x14ac:dyDescent="0.15">
      <c r="A837" s="65" t="s">
        <v>88</v>
      </c>
      <c r="B837" s="10">
        <v>0</v>
      </c>
      <c r="C837" s="10">
        <v>0</v>
      </c>
      <c r="D837" s="10">
        <v>0</v>
      </c>
      <c r="E837" s="10">
        <v>0</v>
      </c>
      <c r="F837" s="10">
        <v>0</v>
      </c>
      <c r="G837" s="10">
        <v>645.97</v>
      </c>
      <c r="H837" s="10">
        <v>977.99</v>
      </c>
      <c r="I837" s="10">
        <v>0</v>
      </c>
      <c r="J837" s="10">
        <v>0</v>
      </c>
      <c r="K837" s="10">
        <v>0</v>
      </c>
      <c r="L837" s="10">
        <f t="shared" si="58"/>
        <v>1623.96</v>
      </c>
    </row>
    <row r="838" spans="1:12" ht="13" hidden="1" x14ac:dyDescent="0.15">
      <c r="A838" s="65" t="s">
        <v>87</v>
      </c>
      <c r="B838" s="10">
        <v>0</v>
      </c>
      <c r="C838" s="10">
        <v>0</v>
      </c>
      <c r="D838" s="10">
        <v>0</v>
      </c>
      <c r="E838" s="10">
        <v>0</v>
      </c>
      <c r="F838" s="10">
        <v>0</v>
      </c>
      <c r="G838" s="10">
        <v>520.30999999999995</v>
      </c>
      <c r="H838" s="10">
        <v>840.09</v>
      </c>
      <c r="I838" s="10">
        <v>1.17</v>
      </c>
      <c r="J838" s="10">
        <v>0</v>
      </c>
      <c r="K838" s="10">
        <v>0</v>
      </c>
      <c r="L838" s="10">
        <f t="shared" si="58"/>
        <v>1361.5700000000002</v>
      </c>
    </row>
    <row r="839" spans="1:12" ht="13" hidden="1" x14ac:dyDescent="0.15">
      <c r="A839" s="65" t="s">
        <v>86</v>
      </c>
      <c r="B839" s="10">
        <v>0</v>
      </c>
      <c r="C839" s="10">
        <v>0</v>
      </c>
      <c r="D839" s="10">
        <v>0</v>
      </c>
      <c r="E839" s="10">
        <v>0</v>
      </c>
      <c r="F839" s="10">
        <v>0</v>
      </c>
      <c r="G839" s="10">
        <v>3672.85</v>
      </c>
      <c r="H839" s="10">
        <v>6298.22</v>
      </c>
      <c r="I839" s="10">
        <v>9.81</v>
      </c>
      <c r="J839" s="10">
        <v>0</v>
      </c>
      <c r="K839" s="10">
        <v>0</v>
      </c>
      <c r="L839" s="10">
        <f t="shared" si="58"/>
        <v>9980.8799999999992</v>
      </c>
    </row>
    <row r="840" spans="1:12" ht="13" hidden="1" x14ac:dyDescent="0.15">
      <c r="A840" s="65" t="s">
        <v>85</v>
      </c>
      <c r="B840" s="10">
        <v>0</v>
      </c>
      <c r="C840" s="10">
        <v>0</v>
      </c>
      <c r="D840" s="10">
        <v>0</v>
      </c>
      <c r="E840" s="10">
        <v>0</v>
      </c>
      <c r="F840" s="10">
        <v>0</v>
      </c>
      <c r="G840" s="10">
        <v>66065.61</v>
      </c>
      <c r="H840" s="10">
        <v>13950.43</v>
      </c>
      <c r="I840" s="10">
        <v>16.61</v>
      </c>
      <c r="J840" s="10">
        <v>0</v>
      </c>
      <c r="K840" s="10">
        <v>0</v>
      </c>
      <c r="L840" s="10">
        <f t="shared" si="58"/>
        <v>80032.650000000009</v>
      </c>
    </row>
    <row r="841" spans="1:12" ht="13" hidden="1" x14ac:dyDescent="0.15">
      <c r="A841" s="65" t="s">
        <v>84</v>
      </c>
      <c r="B841" s="10">
        <v>0</v>
      </c>
      <c r="C841" s="10">
        <v>0</v>
      </c>
      <c r="D841" s="10">
        <v>0</v>
      </c>
      <c r="E841" s="10">
        <v>71.489999999999995</v>
      </c>
      <c r="F841" s="10">
        <v>147.75</v>
      </c>
      <c r="G841" s="10">
        <v>160.82</v>
      </c>
      <c r="H841" s="10">
        <v>172.39</v>
      </c>
      <c r="I841" s="10">
        <v>183.87</v>
      </c>
      <c r="J841" s="10">
        <v>204.38</v>
      </c>
      <c r="K841" s="10">
        <v>135.43</v>
      </c>
      <c r="L841" s="10">
        <f t="shared" si="58"/>
        <v>1076.1300000000001</v>
      </c>
    </row>
    <row r="842" spans="1:12" ht="13" hidden="1" x14ac:dyDescent="0.15">
      <c r="A842" s="65" t="s">
        <v>83</v>
      </c>
      <c r="B842" s="10">
        <v>0</v>
      </c>
      <c r="C842" s="10">
        <v>0</v>
      </c>
      <c r="D842" s="10">
        <v>0</v>
      </c>
      <c r="E842" s="10">
        <v>5239.47</v>
      </c>
      <c r="F842" s="10">
        <v>25652.19</v>
      </c>
      <c r="G842" s="10">
        <v>20508.25</v>
      </c>
      <c r="H842" s="10">
        <v>21623.91</v>
      </c>
      <c r="I842" s="10">
        <v>12436.32</v>
      </c>
      <c r="J842" s="10">
        <v>36337.279999999999</v>
      </c>
      <c r="K842" s="10">
        <v>17434.41</v>
      </c>
      <c r="L842" s="10">
        <f t="shared" si="58"/>
        <v>139231.83000000002</v>
      </c>
    </row>
    <row r="843" spans="1:12" ht="13" hidden="1" x14ac:dyDescent="0.15">
      <c r="A843" s="65" t="s">
        <v>82</v>
      </c>
      <c r="B843" s="10">
        <v>0</v>
      </c>
      <c r="C843" s="10">
        <v>0</v>
      </c>
      <c r="D843" s="10">
        <v>0</v>
      </c>
      <c r="E843" s="10">
        <v>11428.65</v>
      </c>
      <c r="F843" s="10">
        <v>23750.14</v>
      </c>
      <c r="G843" s="10">
        <v>26117.14</v>
      </c>
      <c r="H843" s="10">
        <v>26016.93</v>
      </c>
      <c r="I843" s="10">
        <v>30000.87</v>
      </c>
      <c r="J843" s="10">
        <v>34293.94</v>
      </c>
      <c r="K843" s="10">
        <v>15298.1</v>
      </c>
      <c r="L843" s="10">
        <f t="shared" si="58"/>
        <v>166905.76999999999</v>
      </c>
    </row>
    <row r="844" spans="1:12" ht="13" hidden="1" x14ac:dyDescent="0.15">
      <c r="A844" s="65" t="s">
        <v>81</v>
      </c>
      <c r="B844" s="10">
        <v>0</v>
      </c>
      <c r="C844" s="10">
        <v>0</v>
      </c>
      <c r="D844" s="10">
        <v>0</v>
      </c>
      <c r="E844" s="10">
        <v>778.26</v>
      </c>
      <c r="F844" s="10">
        <v>4149.49</v>
      </c>
      <c r="G844" s="10">
        <v>4465.2700000000004</v>
      </c>
      <c r="H844" s="10">
        <v>4387.76</v>
      </c>
      <c r="I844" s="10">
        <v>4009.84</v>
      </c>
      <c r="J844" s="10">
        <v>5859.22</v>
      </c>
      <c r="K844" s="10">
        <v>4639.8599999999997</v>
      </c>
      <c r="L844" s="10">
        <f t="shared" si="58"/>
        <v>28289.700000000004</v>
      </c>
    </row>
    <row r="845" spans="1:12" ht="13" hidden="1" x14ac:dyDescent="0.15">
      <c r="A845" s="65" t="s">
        <v>176</v>
      </c>
      <c r="B845" s="10">
        <v>0</v>
      </c>
      <c r="C845" s="10">
        <v>0</v>
      </c>
      <c r="D845" s="10">
        <v>0</v>
      </c>
      <c r="E845" s="10">
        <v>78345.990000000005</v>
      </c>
      <c r="F845" s="10">
        <v>235037.97</v>
      </c>
      <c r="G845" s="10">
        <v>1567229.35</v>
      </c>
      <c r="H845" s="10">
        <v>0</v>
      </c>
      <c r="I845" s="10">
        <v>0</v>
      </c>
      <c r="J845" s="10">
        <v>0</v>
      </c>
      <c r="K845" s="10">
        <v>0</v>
      </c>
      <c r="L845" s="10">
        <f t="shared" si="58"/>
        <v>1880613.31</v>
      </c>
    </row>
    <row r="846" spans="1:12" ht="13" hidden="1" x14ac:dyDescent="0.15">
      <c r="A846" s="65" t="s">
        <v>78</v>
      </c>
      <c r="B846" s="10">
        <v>0</v>
      </c>
      <c r="C846" s="10">
        <v>0</v>
      </c>
      <c r="D846" s="10">
        <v>0</v>
      </c>
      <c r="E846" s="10">
        <v>0</v>
      </c>
      <c r="F846" s="10">
        <v>0</v>
      </c>
      <c r="G846" s="10">
        <v>0</v>
      </c>
      <c r="H846" s="10">
        <v>0</v>
      </c>
      <c r="I846" s="10">
        <v>0</v>
      </c>
      <c r="J846" s="10">
        <v>2.67</v>
      </c>
      <c r="K846" s="10">
        <v>0</v>
      </c>
      <c r="L846" s="10">
        <f t="shared" si="58"/>
        <v>2.67</v>
      </c>
    </row>
    <row r="847" spans="1:12" ht="13" hidden="1" x14ac:dyDescent="0.15">
      <c r="A847" s="65" t="s">
        <v>77</v>
      </c>
      <c r="B847" s="10">
        <v>0</v>
      </c>
      <c r="C847" s="10">
        <v>0</v>
      </c>
      <c r="D847" s="10">
        <v>0</v>
      </c>
      <c r="E847" s="10">
        <v>0</v>
      </c>
      <c r="F847" s="10">
        <v>24960</v>
      </c>
      <c r="G847" s="10">
        <v>42240</v>
      </c>
      <c r="H847" s="10">
        <v>0</v>
      </c>
      <c r="I847" s="10">
        <v>0</v>
      </c>
      <c r="J847" s="10">
        <v>0</v>
      </c>
      <c r="K847" s="10">
        <v>0</v>
      </c>
      <c r="L847" s="10">
        <f t="shared" si="58"/>
        <v>67200</v>
      </c>
    </row>
    <row r="848" spans="1:12" ht="13" hidden="1" x14ac:dyDescent="0.15">
      <c r="A848" s="65" t="s">
        <v>218</v>
      </c>
      <c r="B848" s="10">
        <v>0</v>
      </c>
      <c r="C848" s="10">
        <v>0</v>
      </c>
      <c r="D848" s="10">
        <v>0</v>
      </c>
      <c r="E848" s="10">
        <v>0</v>
      </c>
      <c r="F848" s="10">
        <v>0</v>
      </c>
      <c r="G848" s="10">
        <v>0</v>
      </c>
      <c r="H848" s="10">
        <v>0</v>
      </c>
      <c r="I848" s="10">
        <v>0</v>
      </c>
      <c r="J848" s="10">
        <v>0</v>
      </c>
      <c r="K848" s="10">
        <v>78</v>
      </c>
      <c r="L848" s="10">
        <f t="shared" si="58"/>
        <v>78</v>
      </c>
    </row>
    <row r="849" spans="1:12" ht="13" hidden="1" x14ac:dyDescent="0.15">
      <c r="A849" s="65" t="s">
        <v>76</v>
      </c>
      <c r="B849" s="10">
        <v>0</v>
      </c>
      <c r="C849" s="10">
        <v>0</v>
      </c>
      <c r="D849" s="10">
        <v>0</v>
      </c>
      <c r="E849" s="10">
        <v>0</v>
      </c>
      <c r="F849" s="10">
        <v>0</v>
      </c>
      <c r="G849" s="10">
        <v>23525.66</v>
      </c>
      <c r="H849" s="10">
        <v>0</v>
      </c>
      <c r="I849" s="10">
        <v>0</v>
      </c>
      <c r="J849" s="10">
        <v>0</v>
      </c>
      <c r="K849" s="10">
        <v>0</v>
      </c>
      <c r="L849" s="10">
        <f t="shared" si="58"/>
        <v>23525.66</v>
      </c>
    </row>
    <row r="850" spans="1:12" ht="13" hidden="1" x14ac:dyDescent="0.15">
      <c r="A850" s="65" t="s">
        <v>75</v>
      </c>
      <c r="B850" s="10">
        <v>0</v>
      </c>
      <c r="C850" s="10">
        <v>0</v>
      </c>
      <c r="D850" s="10">
        <v>0</v>
      </c>
      <c r="E850" s="10">
        <v>0</v>
      </c>
      <c r="F850" s="10">
        <v>0</v>
      </c>
      <c r="G850" s="10">
        <v>-7152</v>
      </c>
      <c r="H850" s="10">
        <v>0</v>
      </c>
      <c r="I850" s="10">
        <v>7717</v>
      </c>
      <c r="J850" s="10">
        <v>22632.48</v>
      </c>
      <c r="K850" s="10">
        <v>-9798.33</v>
      </c>
      <c r="L850" s="10">
        <f t="shared" si="58"/>
        <v>13399.15</v>
      </c>
    </row>
    <row r="851" spans="1:12" ht="13" hidden="1" x14ac:dyDescent="0.15">
      <c r="A851" s="65" t="s">
        <v>74</v>
      </c>
      <c r="B851" s="10">
        <v>0</v>
      </c>
      <c r="C851" s="10">
        <v>0</v>
      </c>
      <c r="D851" s="10">
        <v>0</v>
      </c>
      <c r="E851" s="10">
        <v>26482</v>
      </c>
      <c r="F851" s="10">
        <v>52636.34</v>
      </c>
      <c r="G851" s="10">
        <v>50797.440000000002</v>
      </c>
      <c r="H851" s="10">
        <v>36395.64</v>
      </c>
      <c r="I851" s="10">
        <v>33953</v>
      </c>
      <c r="J851" s="10">
        <v>47181.37</v>
      </c>
      <c r="K851" s="10">
        <v>14.25</v>
      </c>
      <c r="L851" s="10">
        <f t="shared" si="58"/>
        <v>247460.03999999998</v>
      </c>
    </row>
    <row r="852" spans="1:12" ht="13" hidden="1" x14ac:dyDescent="0.15">
      <c r="A852" s="65" t="s">
        <v>73</v>
      </c>
      <c r="B852" s="10">
        <v>0</v>
      </c>
      <c r="C852" s="10">
        <v>0</v>
      </c>
      <c r="D852" s="10">
        <v>0</v>
      </c>
      <c r="E852" s="10">
        <v>1610.38</v>
      </c>
      <c r="F852" s="10">
        <v>12530.86</v>
      </c>
      <c r="G852" s="10">
        <v>15967.99</v>
      </c>
      <c r="H852" s="10">
        <v>8836.66</v>
      </c>
      <c r="I852" s="10">
        <v>6596.21</v>
      </c>
      <c r="J852" s="10">
        <v>989.01</v>
      </c>
      <c r="K852" s="10">
        <v>2817.34</v>
      </c>
      <c r="L852" s="10">
        <f t="shared" si="58"/>
        <v>49348.45</v>
      </c>
    </row>
    <row r="853" spans="1:12" ht="13" hidden="1" x14ac:dyDescent="0.15">
      <c r="A853" s="65" t="s">
        <v>71</v>
      </c>
      <c r="B853" s="10">
        <v>0</v>
      </c>
      <c r="C853" s="10">
        <v>0</v>
      </c>
      <c r="D853" s="10">
        <v>0</v>
      </c>
      <c r="E853" s="10">
        <v>81421.83</v>
      </c>
      <c r="F853" s="10">
        <v>199871.73</v>
      </c>
      <c r="G853" s="10">
        <v>237024.97</v>
      </c>
      <c r="H853" s="10">
        <v>246416.04</v>
      </c>
      <c r="I853" s="10">
        <v>216291.86</v>
      </c>
      <c r="J853" s="10">
        <v>247352.66</v>
      </c>
      <c r="K853" s="10">
        <v>143088.24</v>
      </c>
      <c r="L853" s="10">
        <f t="shared" si="58"/>
        <v>1371467.33</v>
      </c>
    </row>
    <row r="854" spans="1:12" ht="13" hidden="1" x14ac:dyDescent="0.15">
      <c r="A854" s="66" t="s">
        <v>219</v>
      </c>
      <c r="B854" s="16">
        <f t="shared" ref="B854:L854" si="59">SUM(B815:B853)</f>
        <v>0</v>
      </c>
      <c r="C854" s="16">
        <f t="shared" si="59"/>
        <v>0</v>
      </c>
      <c r="D854" s="16">
        <f t="shared" si="59"/>
        <v>0</v>
      </c>
      <c r="E854" s="16">
        <f t="shared" si="59"/>
        <v>235857.99</v>
      </c>
      <c r="F854" s="16">
        <f t="shared" si="59"/>
        <v>648708.28</v>
      </c>
      <c r="G854" s="16">
        <f t="shared" si="59"/>
        <v>2137630.5300000003</v>
      </c>
      <c r="H854" s="16">
        <f t="shared" si="59"/>
        <v>429745.67000000004</v>
      </c>
      <c r="I854" s="16">
        <f t="shared" si="59"/>
        <v>419536.79</v>
      </c>
      <c r="J854" s="16">
        <f t="shared" si="59"/>
        <v>484500.17000000004</v>
      </c>
      <c r="K854" s="16">
        <f t="shared" si="59"/>
        <v>212559.7</v>
      </c>
      <c r="L854" s="16">
        <f t="shared" si="59"/>
        <v>4568539.1300000008</v>
      </c>
    </row>
    <row r="855" spans="1:12" ht="13" hidden="1" x14ac:dyDescent="0.15">
      <c r="A855" s="64" t="s">
        <v>220</v>
      </c>
      <c r="B855" s="7"/>
      <c r="C855" s="7"/>
      <c r="D855" s="7"/>
      <c r="E855" s="7"/>
      <c r="F855" s="7"/>
      <c r="G855" s="7"/>
      <c r="H855" s="7"/>
      <c r="I855" s="7"/>
      <c r="J855" s="7"/>
      <c r="K855" s="7"/>
      <c r="L855" s="7"/>
    </row>
    <row r="856" spans="1:12" ht="13" hidden="1" x14ac:dyDescent="0.15">
      <c r="A856" s="65" t="s">
        <v>129</v>
      </c>
      <c r="B856" s="10">
        <v>0</v>
      </c>
      <c r="C856" s="10">
        <v>0</v>
      </c>
      <c r="D856" s="10">
        <v>0</v>
      </c>
      <c r="E856" s="10">
        <v>0</v>
      </c>
      <c r="F856" s="10">
        <v>0</v>
      </c>
      <c r="G856" s="10">
        <v>0</v>
      </c>
      <c r="H856" s="10">
        <v>0</v>
      </c>
      <c r="I856" s="10">
        <v>0</v>
      </c>
      <c r="J856" s="10">
        <v>3052.92</v>
      </c>
      <c r="K856" s="10">
        <v>7206.99</v>
      </c>
      <c r="L856" s="10">
        <f t="shared" ref="L856:L879" si="60">SUM(B856:K856)</f>
        <v>10259.91</v>
      </c>
    </row>
    <row r="857" spans="1:12" ht="13" hidden="1" x14ac:dyDescent="0.15">
      <c r="A857" s="65" t="s">
        <v>127</v>
      </c>
      <c r="B857" s="10">
        <v>0</v>
      </c>
      <c r="C857" s="10">
        <v>0</v>
      </c>
      <c r="D857" s="10">
        <v>0</v>
      </c>
      <c r="E857" s="10">
        <v>0</v>
      </c>
      <c r="F857" s="10">
        <v>0</v>
      </c>
      <c r="G857" s="10">
        <v>0</v>
      </c>
      <c r="H857" s="10">
        <v>0</v>
      </c>
      <c r="I857" s="10">
        <v>0</v>
      </c>
      <c r="J857" s="10">
        <v>1046.28</v>
      </c>
      <c r="K857" s="10">
        <v>1742.94</v>
      </c>
      <c r="L857" s="10">
        <f t="shared" si="60"/>
        <v>2789.2200000000003</v>
      </c>
    </row>
    <row r="858" spans="1:12" ht="13" hidden="1" x14ac:dyDescent="0.15">
      <c r="A858" s="65" t="s">
        <v>126</v>
      </c>
      <c r="B858" s="10">
        <v>0</v>
      </c>
      <c r="C858" s="10">
        <v>0</v>
      </c>
      <c r="D858" s="10">
        <v>0</v>
      </c>
      <c r="E858" s="10">
        <v>0</v>
      </c>
      <c r="F858" s="10">
        <v>0</v>
      </c>
      <c r="G858" s="10">
        <v>0</v>
      </c>
      <c r="H858" s="10">
        <v>0</v>
      </c>
      <c r="I858" s="10">
        <v>0</v>
      </c>
      <c r="J858" s="10">
        <v>129.84</v>
      </c>
      <c r="K858" s="10">
        <v>322.81</v>
      </c>
      <c r="L858" s="10">
        <f t="shared" si="60"/>
        <v>452.65</v>
      </c>
    </row>
    <row r="859" spans="1:12" ht="13" hidden="1" x14ac:dyDescent="0.15">
      <c r="A859" s="65" t="s">
        <v>125</v>
      </c>
      <c r="B859" s="10">
        <v>0</v>
      </c>
      <c r="C859" s="10">
        <v>0</v>
      </c>
      <c r="D859" s="10">
        <v>0</v>
      </c>
      <c r="E859" s="10">
        <v>0</v>
      </c>
      <c r="F859" s="10">
        <v>0</v>
      </c>
      <c r="G859" s="10">
        <v>0</v>
      </c>
      <c r="H859" s="10">
        <v>0</v>
      </c>
      <c r="I859" s="10">
        <v>0</v>
      </c>
      <c r="J859" s="10">
        <v>460.3</v>
      </c>
      <c r="K859" s="10">
        <v>666.52</v>
      </c>
      <c r="L859" s="10">
        <f t="shared" si="60"/>
        <v>1126.82</v>
      </c>
    </row>
    <row r="860" spans="1:12" ht="13" hidden="1" x14ac:dyDescent="0.15">
      <c r="A860" s="65" t="s">
        <v>120</v>
      </c>
      <c r="B860" s="10">
        <v>0</v>
      </c>
      <c r="C860" s="10">
        <v>0</v>
      </c>
      <c r="D860" s="10">
        <v>0</v>
      </c>
      <c r="E860" s="10">
        <v>0</v>
      </c>
      <c r="F860" s="10">
        <v>0</v>
      </c>
      <c r="G860" s="10">
        <v>0</v>
      </c>
      <c r="H860" s="10">
        <v>0</v>
      </c>
      <c r="I860" s="10">
        <v>0</v>
      </c>
      <c r="J860" s="10">
        <v>0</v>
      </c>
      <c r="K860" s="10">
        <v>10</v>
      </c>
      <c r="L860" s="10">
        <f t="shared" si="60"/>
        <v>10</v>
      </c>
    </row>
    <row r="861" spans="1:12" ht="13" hidden="1" x14ac:dyDescent="0.15">
      <c r="A861" s="65" t="s">
        <v>103</v>
      </c>
      <c r="B861" s="10">
        <v>0</v>
      </c>
      <c r="C861" s="10">
        <v>0</v>
      </c>
      <c r="D861" s="10">
        <v>0</v>
      </c>
      <c r="E861" s="10">
        <v>0</v>
      </c>
      <c r="F861" s="10">
        <v>0</v>
      </c>
      <c r="G861" s="10">
        <v>0</v>
      </c>
      <c r="H861" s="10">
        <v>0</v>
      </c>
      <c r="I861" s="10">
        <v>0</v>
      </c>
      <c r="J861" s="10">
        <v>48742.79</v>
      </c>
      <c r="K861" s="10">
        <v>8320.1</v>
      </c>
      <c r="L861" s="10">
        <f t="shared" si="60"/>
        <v>57062.89</v>
      </c>
    </row>
    <row r="862" spans="1:12" ht="13" hidden="1" x14ac:dyDescent="0.15">
      <c r="A862" s="65" t="s">
        <v>101</v>
      </c>
      <c r="B862" s="10">
        <v>0</v>
      </c>
      <c r="C862" s="10">
        <v>0</v>
      </c>
      <c r="D862" s="10">
        <v>0</v>
      </c>
      <c r="E862" s="10">
        <v>0</v>
      </c>
      <c r="F862" s="10">
        <v>0</v>
      </c>
      <c r="G862" s="10">
        <v>0</v>
      </c>
      <c r="H862" s="10">
        <v>0</v>
      </c>
      <c r="I862" s="10">
        <v>0</v>
      </c>
      <c r="J862" s="10">
        <v>19502.96</v>
      </c>
      <c r="K862" s="10">
        <v>18470</v>
      </c>
      <c r="L862" s="10">
        <f t="shared" si="60"/>
        <v>37972.959999999999</v>
      </c>
    </row>
    <row r="863" spans="1:12" ht="13" hidden="1" x14ac:dyDescent="0.15">
      <c r="A863" s="65" t="s">
        <v>197</v>
      </c>
      <c r="B863" s="10">
        <v>0</v>
      </c>
      <c r="C863" s="10">
        <v>0</v>
      </c>
      <c r="D863" s="10">
        <v>0</v>
      </c>
      <c r="E863" s="10">
        <v>0</v>
      </c>
      <c r="F863" s="10">
        <v>0</v>
      </c>
      <c r="G863" s="10">
        <v>0</v>
      </c>
      <c r="H863" s="10">
        <v>0</v>
      </c>
      <c r="I863" s="10">
        <v>0</v>
      </c>
      <c r="J863" s="10">
        <v>15625</v>
      </c>
      <c r="K863" s="10">
        <v>31250</v>
      </c>
      <c r="L863" s="10">
        <f t="shared" si="60"/>
        <v>46875</v>
      </c>
    </row>
    <row r="864" spans="1:12" ht="13" hidden="1" x14ac:dyDescent="0.15">
      <c r="A864" s="65" t="s">
        <v>100</v>
      </c>
      <c r="B864" s="10">
        <v>0</v>
      </c>
      <c r="C864" s="10">
        <v>0</v>
      </c>
      <c r="D864" s="10">
        <v>0</v>
      </c>
      <c r="E864" s="10">
        <v>0</v>
      </c>
      <c r="F864" s="10">
        <v>0</v>
      </c>
      <c r="G864" s="10">
        <v>0</v>
      </c>
      <c r="H864" s="10">
        <v>0</v>
      </c>
      <c r="I864" s="10">
        <v>0</v>
      </c>
      <c r="J864" s="10">
        <v>114898.03</v>
      </c>
      <c r="K864" s="10">
        <v>27276</v>
      </c>
      <c r="L864" s="10">
        <f t="shared" si="60"/>
        <v>142174.03</v>
      </c>
    </row>
    <row r="865" spans="1:12" ht="13" hidden="1" x14ac:dyDescent="0.15">
      <c r="A865" s="65" t="s">
        <v>201</v>
      </c>
      <c r="B865" s="10">
        <v>0</v>
      </c>
      <c r="C865" s="10">
        <v>0</v>
      </c>
      <c r="D865" s="10">
        <v>0</v>
      </c>
      <c r="E865" s="10">
        <v>0</v>
      </c>
      <c r="F865" s="10">
        <v>0</v>
      </c>
      <c r="G865" s="10">
        <v>0</v>
      </c>
      <c r="H865" s="10">
        <v>0</v>
      </c>
      <c r="I865" s="10">
        <v>0</v>
      </c>
      <c r="J865" s="10">
        <v>57494.22</v>
      </c>
      <c r="K865" s="10">
        <v>9065.41</v>
      </c>
      <c r="L865" s="10">
        <f t="shared" si="60"/>
        <v>66559.63</v>
      </c>
    </row>
    <row r="866" spans="1:12" ht="13" hidden="1" x14ac:dyDescent="0.15">
      <c r="A866" s="65" t="s">
        <v>99</v>
      </c>
      <c r="B866" s="10">
        <v>0</v>
      </c>
      <c r="C866" s="10">
        <v>0</v>
      </c>
      <c r="D866" s="10">
        <v>0</v>
      </c>
      <c r="E866" s="10">
        <v>0</v>
      </c>
      <c r="F866" s="10">
        <v>0</v>
      </c>
      <c r="G866" s="10">
        <v>0</v>
      </c>
      <c r="H866" s="10">
        <v>0</v>
      </c>
      <c r="I866" s="10">
        <v>0</v>
      </c>
      <c r="J866" s="10">
        <v>1099268.6000000001</v>
      </c>
      <c r="K866" s="10">
        <v>491362.35</v>
      </c>
      <c r="L866" s="10">
        <f t="shared" si="60"/>
        <v>1590630.9500000002</v>
      </c>
    </row>
    <row r="867" spans="1:12" ht="13" hidden="1" x14ac:dyDescent="0.15">
      <c r="A867" s="65" t="s">
        <v>203</v>
      </c>
      <c r="B867" s="10">
        <v>0</v>
      </c>
      <c r="C867" s="10">
        <v>0</v>
      </c>
      <c r="D867" s="10">
        <v>0</v>
      </c>
      <c r="E867" s="10">
        <v>0</v>
      </c>
      <c r="F867" s="10">
        <v>0</v>
      </c>
      <c r="G867" s="10">
        <v>0</v>
      </c>
      <c r="H867" s="10">
        <v>0</v>
      </c>
      <c r="I867" s="10">
        <v>0</v>
      </c>
      <c r="J867" s="10">
        <v>5711.2</v>
      </c>
      <c r="K867" s="10">
        <v>16688.8</v>
      </c>
      <c r="L867" s="10">
        <f t="shared" si="60"/>
        <v>22400</v>
      </c>
    </row>
    <row r="868" spans="1:12" ht="13" hidden="1" x14ac:dyDescent="0.15">
      <c r="A868" s="65" t="s">
        <v>132</v>
      </c>
      <c r="B868" s="10">
        <v>0</v>
      </c>
      <c r="C868" s="10">
        <v>0</v>
      </c>
      <c r="D868" s="10">
        <v>0</v>
      </c>
      <c r="E868" s="10">
        <v>0</v>
      </c>
      <c r="F868" s="10">
        <v>0</v>
      </c>
      <c r="G868" s="10">
        <v>0</v>
      </c>
      <c r="H868" s="10">
        <v>0</v>
      </c>
      <c r="I868" s="10">
        <v>0</v>
      </c>
      <c r="J868" s="10">
        <v>9206.68</v>
      </c>
      <c r="K868" s="10">
        <v>8836.69</v>
      </c>
      <c r="L868" s="10">
        <f t="shared" si="60"/>
        <v>18043.370000000003</v>
      </c>
    </row>
    <row r="869" spans="1:12" ht="13" hidden="1" x14ac:dyDescent="0.15">
      <c r="A869" s="65" t="s">
        <v>95</v>
      </c>
      <c r="B869" s="10">
        <v>0</v>
      </c>
      <c r="C869" s="10">
        <v>0</v>
      </c>
      <c r="D869" s="10">
        <v>0</v>
      </c>
      <c r="E869" s="10">
        <v>0</v>
      </c>
      <c r="F869" s="10">
        <v>0</v>
      </c>
      <c r="G869" s="10">
        <v>0</v>
      </c>
      <c r="H869" s="10">
        <v>0</v>
      </c>
      <c r="I869" s="10">
        <v>0</v>
      </c>
      <c r="J869" s="10">
        <v>479.9</v>
      </c>
      <c r="K869" s="10">
        <v>212.43</v>
      </c>
      <c r="L869" s="10">
        <f t="shared" si="60"/>
        <v>692.32999999999993</v>
      </c>
    </row>
    <row r="870" spans="1:12" ht="13" hidden="1" x14ac:dyDescent="0.15">
      <c r="A870" s="65" t="s">
        <v>93</v>
      </c>
      <c r="B870" s="10">
        <v>0</v>
      </c>
      <c r="C870" s="10">
        <v>0</v>
      </c>
      <c r="D870" s="10">
        <v>0</v>
      </c>
      <c r="E870" s="10">
        <v>0</v>
      </c>
      <c r="F870" s="10">
        <v>0</v>
      </c>
      <c r="G870" s="10">
        <v>0</v>
      </c>
      <c r="H870" s="10">
        <v>0</v>
      </c>
      <c r="I870" s="10">
        <v>0</v>
      </c>
      <c r="J870" s="10">
        <v>0</v>
      </c>
      <c r="K870" s="10">
        <v>1309.8499999999999</v>
      </c>
      <c r="L870" s="10">
        <f t="shared" si="60"/>
        <v>1309.8499999999999</v>
      </c>
    </row>
    <row r="871" spans="1:12" ht="13" hidden="1" x14ac:dyDescent="0.15">
      <c r="A871" s="65" t="s">
        <v>91</v>
      </c>
      <c r="B871" s="10">
        <v>0</v>
      </c>
      <c r="C871" s="10">
        <v>0</v>
      </c>
      <c r="D871" s="10">
        <v>0</v>
      </c>
      <c r="E871" s="10">
        <v>0</v>
      </c>
      <c r="F871" s="10">
        <v>0</v>
      </c>
      <c r="G871" s="10">
        <v>0</v>
      </c>
      <c r="H871" s="10">
        <v>0</v>
      </c>
      <c r="I871" s="10">
        <v>0</v>
      </c>
      <c r="J871" s="10">
        <v>159.32</v>
      </c>
      <c r="K871" s="10">
        <v>452.82</v>
      </c>
      <c r="L871" s="10">
        <f t="shared" si="60"/>
        <v>612.14</v>
      </c>
    </row>
    <row r="872" spans="1:12" ht="13" hidden="1" x14ac:dyDescent="0.15">
      <c r="A872" s="65" t="s">
        <v>90</v>
      </c>
      <c r="B872" s="10">
        <v>0</v>
      </c>
      <c r="C872" s="10">
        <v>0</v>
      </c>
      <c r="D872" s="10">
        <v>0</v>
      </c>
      <c r="E872" s="10">
        <v>0</v>
      </c>
      <c r="F872" s="10">
        <v>0</v>
      </c>
      <c r="G872" s="10">
        <v>0</v>
      </c>
      <c r="H872" s="10">
        <v>0</v>
      </c>
      <c r="I872" s="10">
        <v>0</v>
      </c>
      <c r="J872" s="10">
        <v>741.45</v>
      </c>
      <c r="K872" s="10">
        <v>490.02</v>
      </c>
      <c r="L872" s="10">
        <f t="shared" si="60"/>
        <v>1231.47</v>
      </c>
    </row>
    <row r="873" spans="1:12" ht="13" hidden="1" x14ac:dyDescent="0.15">
      <c r="A873" s="65" t="s">
        <v>84</v>
      </c>
      <c r="B873" s="10">
        <v>0</v>
      </c>
      <c r="C873" s="10">
        <v>0</v>
      </c>
      <c r="D873" s="10">
        <v>0</v>
      </c>
      <c r="E873" s="10">
        <v>0</v>
      </c>
      <c r="F873" s="10">
        <v>0</v>
      </c>
      <c r="G873" s="10">
        <v>0</v>
      </c>
      <c r="H873" s="10">
        <v>0</v>
      </c>
      <c r="I873" s="10">
        <v>0</v>
      </c>
      <c r="J873" s="10">
        <v>18.170000000000002</v>
      </c>
      <c r="K873" s="10">
        <v>49.28</v>
      </c>
      <c r="L873" s="10">
        <f t="shared" si="60"/>
        <v>67.45</v>
      </c>
    </row>
    <row r="874" spans="1:12" ht="13" hidden="1" x14ac:dyDescent="0.15">
      <c r="A874" s="65" t="s">
        <v>83</v>
      </c>
      <c r="B874" s="10">
        <v>0</v>
      </c>
      <c r="C874" s="10">
        <v>0</v>
      </c>
      <c r="D874" s="10">
        <v>0</v>
      </c>
      <c r="E874" s="10">
        <v>0</v>
      </c>
      <c r="F874" s="10">
        <v>0</v>
      </c>
      <c r="G874" s="10">
        <v>0</v>
      </c>
      <c r="H874" s="10">
        <v>0</v>
      </c>
      <c r="I874" s="10">
        <v>0</v>
      </c>
      <c r="J874" s="10">
        <v>1951.88</v>
      </c>
      <c r="K874" s="10">
        <v>2689.59</v>
      </c>
      <c r="L874" s="10">
        <f t="shared" si="60"/>
        <v>4641.47</v>
      </c>
    </row>
    <row r="875" spans="1:12" ht="13" hidden="1" x14ac:dyDescent="0.15">
      <c r="A875" s="65" t="s">
        <v>82</v>
      </c>
      <c r="B875" s="10">
        <v>0</v>
      </c>
      <c r="C875" s="10">
        <v>0</v>
      </c>
      <c r="D875" s="10">
        <v>0</v>
      </c>
      <c r="E875" s="10">
        <v>0</v>
      </c>
      <c r="F875" s="10">
        <v>0</v>
      </c>
      <c r="G875" s="10">
        <v>0</v>
      </c>
      <c r="H875" s="10">
        <v>0</v>
      </c>
      <c r="I875" s="10">
        <v>0</v>
      </c>
      <c r="J875" s="10">
        <v>2900.89</v>
      </c>
      <c r="K875" s="10">
        <v>5604.81</v>
      </c>
      <c r="L875" s="10">
        <f t="shared" si="60"/>
        <v>8505.7000000000007</v>
      </c>
    </row>
    <row r="876" spans="1:12" ht="13" hidden="1" x14ac:dyDescent="0.15">
      <c r="A876" s="65" t="s">
        <v>81</v>
      </c>
      <c r="B876" s="10">
        <v>0</v>
      </c>
      <c r="C876" s="10">
        <v>0</v>
      </c>
      <c r="D876" s="10">
        <v>0</v>
      </c>
      <c r="E876" s="10">
        <v>0</v>
      </c>
      <c r="F876" s="10">
        <v>0</v>
      </c>
      <c r="G876" s="10">
        <v>0</v>
      </c>
      <c r="H876" s="10">
        <v>0</v>
      </c>
      <c r="I876" s="10">
        <v>0</v>
      </c>
      <c r="J876" s="10">
        <v>525</v>
      </c>
      <c r="K876" s="10">
        <v>759.4</v>
      </c>
      <c r="L876" s="10">
        <f t="shared" si="60"/>
        <v>1284.4000000000001</v>
      </c>
    </row>
    <row r="877" spans="1:12" ht="13" hidden="1" x14ac:dyDescent="0.15">
      <c r="A877" s="65" t="s">
        <v>74</v>
      </c>
      <c r="B877" s="10">
        <v>0</v>
      </c>
      <c r="C877" s="10">
        <v>0</v>
      </c>
      <c r="D877" s="10">
        <v>0</v>
      </c>
      <c r="E877" s="10">
        <v>0</v>
      </c>
      <c r="F877" s="10">
        <v>0</v>
      </c>
      <c r="G877" s="10">
        <v>0</v>
      </c>
      <c r="H877" s="10">
        <v>0</v>
      </c>
      <c r="I877" s="10">
        <v>0</v>
      </c>
      <c r="J877" s="10">
        <v>8375</v>
      </c>
      <c r="K877" s="10">
        <v>0</v>
      </c>
      <c r="L877" s="10">
        <f t="shared" si="60"/>
        <v>8375</v>
      </c>
    </row>
    <row r="878" spans="1:12" ht="13" hidden="1" x14ac:dyDescent="0.15">
      <c r="A878" s="65" t="s">
        <v>73</v>
      </c>
      <c r="B878" s="10">
        <v>0</v>
      </c>
      <c r="C878" s="10">
        <v>0</v>
      </c>
      <c r="D878" s="10">
        <v>0</v>
      </c>
      <c r="E878" s="10">
        <v>0</v>
      </c>
      <c r="F878" s="10">
        <v>0</v>
      </c>
      <c r="G878" s="10">
        <v>0</v>
      </c>
      <c r="H878" s="10">
        <v>0</v>
      </c>
      <c r="I878" s="10">
        <v>0</v>
      </c>
      <c r="J878" s="10">
        <v>1168.26</v>
      </c>
      <c r="K878" s="10">
        <v>1971.16</v>
      </c>
      <c r="L878" s="10">
        <f t="shared" si="60"/>
        <v>3139.42</v>
      </c>
    </row>
    <row r="879" spans="1:12" ht="13" hidden="1" x14ac:dyDescent="0.15">
      <c r="A879" s="65" t="s">
        <v>71</v>
      </c>
      <c r="B879" s="10">
        <v>0</v>
      </c>
      <c r="C879" s="10">
        <v>0</v>
      </c>
      <c r="D879" s="10">
        <v>0</v>
      </c>
      <c r="E879" s="10">
        <v>0</v>
      </c>
      <c r="F879" s="10">
        <v>0</v>
      </c>
      <c r="G879" s="10">
        <v>0</v>
      </c>
      <c r="H879" s="10">
        <v>0</v>
      </c>
      <c r="I879" s="10">
        <v>0</v>
      </c>
      <c r="J879" s="10">
        <v>17500</v>
      </c>
      <c r="K879" s="10">
        <v>34166.68</v>
      </c>
      <c r="L879" s="10">
        <f t="shared" si="60"/>
        <v>51666.68</v>
      </c>
    </row>
    <row r="880" spans="1:12" ht="13" hidden="1" x14ac:dyDescent="0.15">
      <c r="A880" s="66" t="s">
        <v>221</v>
      </c>
      <c r="B880" s="16">
        <f t="shared" ref="B880:L880" si="61">SUM(B856:B879)</f>
        <v>0</v>
      </c>
      <c r="C880" s="16">
        <f t="shared" si="61"/>
        <v>0</v>
      </c>
      <c r="D880" s="16">
        <f t="shared" si="61"/>
        <v>0</v>
      </c>
      <c r="E880" s="16">
        <f t="shared" si="61"/>
        <v>0</v>
      </c>
      <c r="F880" s="16">
        <f t="shared" si="61"/>
        <v>0</v>
      </c>
      <c r="G880" s="16">
        <f t="shared" si="61"/>
        <v>0</v>
      </c>
      <c r="H880" s="16">
        <f t="shared" si="61"/>
        <v>0</v>
      </c>
      <c r="I880" s="16">
        <f t="shared" si="61"/>
        <v>0</v>
      </c>
      <c r="J880" s="16">
        <f t="shared" si="61"/>
        <v>1408958.6899999997</v>
      </c>
      <c r="K880" s="16">
        <f t="shared" si="61"/>
        <v>668924.65000000014</v>
      </c>
      <c r="L880" s="16">
        <f t="shared" si="61"/>
        <v>2077883.3399999999</v>
      </c>
    </row>
    <row r="881" spans="1:12" ht="13" hidden="1" x14ac:dyDescent="0.15">
      <c r="A881" s="64" t="s">
        <v>222</v>
      </c>
      <c r="B881" s="7"/>
      <c r="C881" s="7"/>
      <c r="D881" s="7"/>
      <c r="E881" s="7"/>
      <c r="F881" s="7"/>
      <c r="G881" s="7"/>
      <c r="H881" s="7"/>
      <c r="I881" s="7"/>
      <c r="J881" s="7"/>
      <c r="K881" s="7"/>
      <c r="L881" s="7"/>
    </row>
    <row r="882" spans="1:12" ht="13" hidden="1" x14ac:dyDescent="0.15">
      <c r="A882" s="65" t="s">
        <v>99</v>
      </c>
      <c r="B882" s="10">
        <v>0</v>
      </c>
      <c r="C882" s="10">
        <v>0</v>
      </c>
      <c r="D882" s="10">
        <v>0</v>
      </c>
      <c r="E882" s="10">
        <v>0</v>
      </c>
      <c r="F882" s="10">
        <v>0</v>
      </c>
      <c r="G882" s="10">
        <v>0</v>
      </c>
      <c r="H882" s="10">
        <v>0</v>
      </c>
      <c r="I882" s="10">
        <v>0</v>
      </c>
      <c r="J882" s="10">
        <v>0</v>
      </c>
      <c r="K882" s="10">
        <v>43931.360000000001</v>
      </c>
      <c r="L882" s="10">
        <f>SUM(B882:K882)</f>
        <v>43931.360000000001</v>
      </c>
    </row>
    <row r="883" spans="1:12" ht="13" hidden="1" x14ac:dyDescent="0.15">
      <c r="A883" s="66" t="s">
        <v>223</v>
      </c>
      <c r="B883" s="16">
        <f t="shared" ref="B883:L883" si="62">SUM(B882)</f>
        <v>0</v>
      </c>
      <c r="C883" s="16">
        <f t="shared" si="62"/>
        <v>0</v>
      </c>
      <c r="D883" s="16">
        <f t="shared" si="62"/>
        <v>0</v>
      </c>
      <c r="E883" s="16">
        <f t="shared" si="62"/>
        <v>0</v>
      </c>
      <c r="F883" s="16">
        <f t="shared" si="62"/>
        <v>0</v>
      </c>
      <c r="G883" s="16">
        <f t="shared" si="62"/>
        <v>0</v>
      </c>
      <c r="H883" s="16">
        <f t="shared" si="62"/>
        <v>0</v>
      </c>
      <c r="I883" s="16">
        <f t="shared" si="62"/>
        <v>0</v>
      </c>
      <c r="J883" s="16">
        <f t="shared" si="62"/>
        <v>0</v>
      </c>
      <c r="K883" s="16">
        <f t="shared" si="62"/>
        <v>43931.360000000001</v>
      </c>
      <c r="L883" s="16">
        <f t="shared" si="62"/>
        <v>43931.360000000001</v>
      </c>
    </row>
    <row r="884" spans="1:12" ht="13" hidden="1" x14ac:dyDescent="0.15">
      <c r="A884" s="64" t="s">
        <v>224</v>
      </c>
      <c r="B884" s="7"/>
      <c r="C884" s="7"/>
      <c r="D884" s="7"/>
      <c r="E884" s="7"/>
      <c r="F884" s="7"/>
      <c r="G884" s="7"/>
      <c r="H884" s="7"/>
      <c r="I884" s="7"/>
      <c r="J884" s="7"/>
      <c r="K884" s="7"/>
      <c r="L884" s="7"/>
    </row>
    <row r="885" spans="1:12" ht="13" hidden="1" x14ac:dyDescent="0.15">
      <c r="A885" s="65" t="s">
        <v>129</v>
      </c>
      <c r="B885" s="10">
        <v>0</v>
      </c>
      <c r="C885" s="10">
        <v>0</v>
      </c>
      <c r="D885" s="10">
        <v>0</v>
      </c>
      <c r="E885" s="10">
        <v>0</v>
      </c>
      <c r="F885" s="10">
        <v>0</v>
      </c>
      <c r="G885" s="10">
        <v>0</v>
      </c>
      <c r="H885" s="10">
        <v>0</v>
      </c>
      <c r="I885" s="10">
        <v>0</v>
      </c>
      <c r="J885" s="10">
        <v>827.22</v>
      </c>
      <c r="K885" s="10">
        <v>3311.71</v>
      </c>
      <c r="L885" s="10">
        <f t="shared" ref="L885:L915" si="63">SUM(B885:K885)</f>
        <v>4138.93</v>
      </c>
    </row>
    <row r="886" spans="1:12" ht="13" hidden="1" x14ac:dyDescent="0.15">
      <c r="A886" s="65" t="s">
        <v>127</v>
      </c>
      <c r="B886" s="10">
        <v>0</v>
      </c>
      <c r="C886" s="10">
        <v>0</v>
      </c>
      <c r="D886" s="10">
        <v>0</v>
      </c>
      <c r="E886" s="10">
        <v>0</v>
      </c>
      <c r="F886" s="10">
        <v>0</v>
      </c>
      <c r="G886" s="10">
        <v>0</v>
      </c>
      <c r="H886" s="10">
        <v>0</v>
      </c>
      <c r="I886" s="10">
        <v>0</v>
      </c>
      <c r="J886" s="10">
        <v>695.93</v>
      </c>
      <c r="K886" s="10">
        <v>1742.92</v>
      </c>
      <c r="L886" s="10">
        <f t="shared" si="63"/>
        <v>2438.85</v>
      </c>
    </row>
    <row r="887" spans="1:12" ht="13" hidden="1" x14ac:dyDescent="0.15">
      <c r="A887" s="65" t="s">
        <v>126</v>
      </c>
      <c r="B887" s="10">
        <v>0</v>
      </c>
      <c r="C887" s="10">
        <v>0</v>
      </c>
      <c r="D887" s="10">
        <v>0</v>
      </c>
      <c r="E887" s="10">
        <v>0</v>
      </c>
      <c r="F887" s="10">
        <v>0</v>
      </c>
      <c r="G887" s="10">
        <v>0</v>
      </c>
      <c r="H887" s="10">
        <v>0</v>
      </c>
      <c r="I887" s="10">
        <v>0</v>
      </c>
      <c r="J887" s="10">
        <v>60.79</v>
      </c>
      <c r="K887" s="10">
        <v>322.76</v>
      </c>
      <c r="L887" s="10">
        <f t="shared" si="63"/>
        <v>383.55</v>
      </c>
    </row>
    <row r="888" spans="1:12" ht="13" hidden="1" x14ac:dyDescent="0.15">
      <c r="A888" s="65" t="s">
        <v>125</v>
      </c>
      <c r="B888" s="10">
        <v>0</v>
      </c>
      <c r="C888" s="10">
        <v>0</v>
      </c>
      <c r="D888" s="10">
        <v>0</v>
      </c>
      <c r="E888" s="10">
        <v>0</v>
      </c>
      <c r="F888" s="10">
        <v>0</v>
      </c>
      <c r="G888" s="10">
        <v>0</v>
      </c>
      <c r="H888" s="10">
        <v>0</v>
      </c>
      <c r="I888" s="10">
        <v>0</v>
      </c>
      <c r="J888" s="10">
        <v>1394.33</v>
      </c>
      <c r="K888" s="10">
        <v>666.52</v>
      </c>
      <c r="L888" s="10">
        <f t="shared" si="63"/>
        <v>2060.85</v>
      </c>
    </row>
    <row r="889" spans="1:12" ht="13" hidden="1" x14ac:dyDescent="0.15">
      <c r="A889" s="65" t="s">
        <v>123</v>
      </c>
      <c r="B889" s="10">
        <v>0</v>
      </c>
      <c r="C889" s="10">
        <v>0</v>
      </c>
      <c r="D889" s="10">
        <v>0</v>
      </c>
      <c r="E889" s="10">
        <v>0</v>
      </c>
      <c r="F889" s="10">
        <v>0</v>
      </c>
      <c r="G889" s="10">
        <v>0</v>
      </c>
      <c r="H889" s="10">
        <v>0</v>
      </c>
      <c r="I889" s="10">
        <v>0</v>
      </c>
      <c r="J889" s="10">
        <v>839.07</v>
      </c>
      <c r="K889" s="10">
        <v>1665.62</v>
      </c>
      <c r="L889" s="10">
        <f t="shared" si="63"/>
        <v>2504.69</v>
      </c>
    </row>
    <row r="890" spans="1:12" ht="13" hidden="1" x14ac:dyDescent="0.15">
      <c r="A890" s="65" t="s">
        <v>120</v>
      </c>
      <c r="B890" s="10">
        <v>0</v>
      </c>
      <c r="C890" s="10">
        <v>0</v>
      </c>
      <c r="D890" s="10">
        <v>0</v>
      </c>
      <c r="E890" s="10">
        <v>0</v>
      </c>
      <c r="F890" s="10">
        <v>0</v>
      </c>
      <c r="G890" s="10">
        <v>0</v>
      </c>
      <c r="H890" s="10">
        <v>0</v>
      </c>
      <c r="I890" s="10">
        <v>0</v>
      </c>
      <c r="J890" s="10">
        <v>0</v>
      </c>
      <c r="K890" s="10">
        <v>32.340000000000003</v>
      </c>
      <c r="L890" s="10">
        <f t="shared" si="63"/>
        <v>32.340000000000003</v>
      </c>
    </row>
    <row r="891" spans="1:12" ht="13" hidden="1" x14ac:dyDescent="0.15">
      <c r="A891" s="65" t="s">
        <v>118</v>
      </c>
      <c r="B891" s="10">
        <v>0</v>
      </c>
      <c r="C891" s="10">
        <v>0</v>
      </c>
      <c r="D891" s="10">
        <v>0</v>
      </c>
      <c r="E891" s="10">
        <v>0</v>
      </c>
      <c r="F891" s="10">
        <v>0</v>
      </c>
      <c r="G891" s="10">
        <v>0</v>
      </c>
      <c r="H891" s="10">
        <v>0</v>
      </c>
      <c r="I891" s="10">
        <v>0</v>
      </c>
      <c r="J891" s="10">
        <v>0</v>
      </c>
      <c r="K891" s="10">
        <v>215.44</v>
      </c>
      <c r="L891" s="10">
        <f t="shared" si="63"/>
        <v>215.44</v>
      </c>
    </row>
    <row r="892" spans="1:12" ht="13" hidden="1" x14ac:dyDescent="0.15">
      <c r="A892" s="65" t="s">
        <v>107</v>
      </c>
      <c r="B892" s="10">
        <v>0</v>
      </c>
      <c r="C892" s="10">
        <v>0</v>
      </c>
      <c r="D892" s="10">
        <v>0</v>
      </c>
      <c r="E892" s="10">
        <v>0</v>
      </c>
      <c r="F892" s="10">
        <v>0</v>
      </c>
      <c r="G892" s="10">
        <v>0</v>
      </c>
      <c r="H892" s="10">
        <v>0</v>
      </c>
      <c r="I892" s="10">
        <v>0</v>
      </c>
      <c r="J892" s="10">
        <v>67.53</v>
      </c>
      <c r="K892" s="10">
        <v>354.67</v>
      </c>
      <c r="L892" s="10">
        <f t="shared" si="63"/>
        <v>422.20000000000005</v>
      </c>
    </row>
    <row r="893" spans="1:12" ht="13" hidden="1" x14ac:dyDescent="0.15">
      <c r="A893" s="65" t="s">
        <v>105</v>
      </c>
      <c r="B893" s="10">
        <v>0</v>
      </c>
      <c r="C893" s="10">
        <v>0</v>
      </c>
      <c r="D893" s="10">
        <v>0</v>
      </c>
      <c r="E893" s="10">
        <v>0</v>
      </c>
      <c r="F893" s="10">
        <v>0</v>
      </c>
      <c r="G893" s="10">
        <v>0</v>
      </c>
      <c r="H893" s="10">
        <v>0</v>
      </c>
      <c r="I893" s="10">
        <v>0</v>
      </c>
      <c r="J893" s="10">
        <v>0</v>
      </c>
      <c r="K893" s="10">
        <v>298</v>
      </c>
      <c r="L893" s="10">
        <f t="shared" si="63"/>
        <v>298</v>
      </c>
    </row>
    <row r="894" spans="1:12" ht="13" hidden="1" x14ac:dyDescent="0.15">
      <c r="A894" s="65" t="s">
        <v>104</v>
      </c>
      <c r="B894" s="10">
        <v>0</v>
      </c>
      <c r="C894" s="10">
        <v>0</v>
      </c>
      <c r="D894" s="10">
        <v>0</v>
      </c>
      <c r="E894" s="10">
        <v>0</v>
      </c>
      <c r="F894" s="10">
        <v>0</v>
      </c>
      <c r="G894" s="10">
        <v>0</v>
      </c>
      <c r="H894" s="10">
        <v>0</v>
      </c>
      <c r="I894" s="10">
        <v>0</v>
      </c>
      <c r="J894" s="10">
        <v>1701.61</v>
      </c>
      <c r="K894" s="10">
        <v>0</v>
      </c>
      <c r="L894" s="10">
        <f t="shared" si="63"/>
        <v>1701.61</v>
      </c>
    </row>
    <row r="895" spans="1:12" ht="13" hidden="1" x14ac:dyDescent="0.15">
      <c r="A895" s="65" t="s">
        <v>103</v>
      </c>
      <c r="B895" s="10">
        <v>0</v>
      </c>
      <c r="C895" s="10">
        <v>0</v>
      </c>
      <c r="D895" s="10">
        <v>0</v>
      </c>
      <c r="E895" s="10">
        <v>0</v>
      </c>
      <c r="F895" s="10">
        <v>0</v>
      </c>
      <c r="G895" s="10">
        <v>0</v>
      </c>
      <c r="H895" s="10">
        <v>0</v>
      </c>
      <c r="I895" s="10">
        <v>0</v>
      </c>
      <c r="J895" s="10">
        <v>8092.89</v>
      </c>
      <c r="K895" s="10">
        <v>12498.2</v>
      </c>
      <c r="L895" s="10">
        <f t="shared" si="63"/>
        <v>20591.09</v>
      </c>
    </row>
    <row r="896" spans="1:12" ht="13" hidden="1" x14ac:dyDescent="0.15">
      <c r="A896" s="65" t="s">
        <v>101</v>
      </c>
      <c r="B896" s="10">
        <v>0</v>
      </c>
      <c r="C896" s="10">
        <v>0</v>
      </c>
      <c r="D896" s="10">
        <v>0</v>
      </c>
      <c r="E896" s="10">
        <v>0</v>
      </c>
      <c r="F896" s="10">
        <v>0</v>
      </c>
      <c r="G896" s="10">
        <v>0</v>
      </c>
      <c r="H896" s="10">
        <v>0</v>
      </c>
      <c r="I896" s="10">
        <v>0</v>
      </c>
      <c r="J896" s="10">
        <v>10072.620000000001</v>
      </c>
      <c r="K896" s="10">
        <v>22575.06</v>
      </c>
      <c r="L896" s="10">
        <f t="shared" si="63"/>
        <v>32647.68</v>
      </c>
    </row>
    <row r="897" spans="1:12" ht="13" hidden="1" x14ac:dyDescent="0.15">
      <c r="A897" s="65" t="s">
        <v>199</v>
      </c>
      <c r="B897" s="10">
        <v>0</v>
      </c>
      <c r="C897" s="10">
        <v>0</v>
      </c>
      <c r="D897" s="10">
        <v>0</v>
      </c>
      <c r="E897" s="10">
        <v>0</v>
      </c>
      <c r="F897" s="10">
        <v>0</v>
      </c>
      <c r="G897" s="10">
        <v>0</v>
      </c>
      <c r="H897" s="10">
        <v>0</v>
      </c>
      <c r="I897" s="10">
        <v>0</v>
      </c>
      <c r="J897" s="10">
        <v>5691</v>
      </c>
      <c r="K897" s="10">
        <v>3105</v>
      </c>
      <c r="L897" s="10">
        <f t="shared" si="63"/>
        <v>8796</v>
      </c>
    </row>
    <row r="898" spans="1:12" ht="13" hidden="1" x14ac:dyDescent="0.15">
      <c r="A898" s="65" t="s">
        <v>100</v>
      </c>
      <c r="B898" s="10">
        <v>0</v>
      </c>
      <c r="C898" s="10">
        <v>0</v>
      </c>
      <c r="D898" s="10">
        <v>0</v>
      </c>
      <c r="E898" s="10">
        <v>0</v>
      </c>
      <c r="F898" s="10">
        <v>0</v>
      </c>
      <c r="G898" s="10">
        <v>0</v>
      </c>
      <c r="H898" s="10">
        <v>0</v>
      </c>
      <c r="I898" s="10">
        <v>0</v>
      </c>
      <c r="J898" s="10">
        <v>69.87</v>
      </c>
      <c r="K898" s="10">
        <v>4734.99</v>
      </c>
      <c r="L898" s="10">
        <f t="shared" si="63"/>
        <v>4804.8599999999997</v>
      </c>
    </row>
    <row r="899" spans="1:12" ht="13" hidden="1" x14ac:dyDescent="0.15">
      <c r="A899" s="65" t="s">
        <v>201</v>
      </c>
      <c r="B899" s="10">
        <v>0</v>
      </c>
      <c r="C899" s="10">
        <v>0</v>
      </c>
      <c r="D899" s="10">
        <v>0</v>
      </c>
      <c r="E899" s="10">
        <v>0</v>
      </c>
      <c r="F899" s="10">
        <v>0</v>
      </c>
      <c r="G899" s="10">
        <v>0</v>
      </c>
      <c r="H899" s="10">
        <v>0</v>
      </c>
      <c r="I899" s="10">
        <v>0</v>
      </c>
      <c r="J899" s="10">
        <v>7694.23</v>
      </c>
      <c r="K899" s="10">
        <v>13796.6</v>
      </c>
      <c r="L899" s="10">
        <f t="shared" si="63"/>
        <v>21490.83</v>
      </c>
    </row>
    <row r="900" spans="1:12" ht="13" hidden="1" x14ac:dyDescent="0.15">
      <c r="A900" s="65" t="s">
        <v>99</v>
      </c>
      <c r="B900" s="10">
        <v>0</v>
      </c>
      <c r="C900" s="10">
        <v>0</v>
      </c>
      <c r="D900" s="10">
        <v>0</v>
      </c>
      <c r="E900" s="10">
        <v>0</v>
      </c>
      <c r="F900" s="10">
        <v>0</v>
      </c>
      <c r="G900" s="10">
        <v>0</v>
      </c>
      <c r="H900" s="10">
        <v>0</v>
      </c>
      <c r="I900" s="10">
        <v>0</v>
      </c>
      <c r="J900" s="10">
        <v>212862.13</v>
      </c>
      <c r="K900" s="10">
        <v>251704.56</v>
      </c>
      <c r="L900" s="10">
        <f t="shared" si="63"/>
        <v>464566.69</v>
      </c>
    </row>
    <row r="901" spans="1:12" ht="13" hidden="1" x14ac:dyDescent="0.15">
      <c r="A901" s="65" t="s">
        <v>202</v>
      </c>
      <c r="B901" s="10">
        <v>0</v>
      </c>
      <c r="C901" s="10">
        <v>0</v>
      </c>
      <c r="D901" s="10">
        <v>0</v>
      </c>
      <c r="E901" s="10">
        <v>0</v>
      </c>
      <c r="F901" s="10">
        <v>0</v>
      </c>
      <c r="G901" s="10">
        <v>0</v>
      </c>
      <c r="H901" s="10">
        <v>0</v>
      </c>
      <c r="I901" s="10">
        <v>0</v>
      </c>
      <c r="J901" s="10">
        <v>23731.65</v>
      </c>
      <c r="K901" s="10">
        <v>64413.24</v>
      </c>
      <c r="L901" s="10">
        <f t="shared" si="63"/>
        <v>88144.89</v>
      </c>
    </row>
    <row r="902" spans="1:12" ht="13" hidden="1" x14ac:dyDescent="0.15">
      <c r="A902" s="65" t="s">
        <v>203</v>
      </c>
      <c r="B902" s="10">
        <v>0</v>
      </c>
      <c r="C902" s="10">
        <v>0</v>
      </c>
      <c r="D902" s="10">
        <v>0</v>
      </c>
      <c r="E902" s="10">
        <v>0</v>
      </c>
      <c r="F902" s="10">
        <v>0</v>
      </c>
      <c r="G902" s="10">
        <v>0</v>
      </c>
      <c r="H902" s="10">
        <v>0</v>
      </c>
      <c r="I902" s="10">
        <v>0</v>
      </c>
      <c r="J902" s="10">
        <v>0</v>
      </c>
      <c r="K902" s="10">
        <v>5384.16</v>
      </c>
      <c r="L902" s="10">
        <f t="shared" si="63"/>
        <v>5384.16</v>
      </c>
    </row>
    <row r="903" spans="1:12" ht="13" hidden="1" x14ac:dyDescent="0.15">
      <c r="A903" s="65" t="s">
        <v>132</v>
      </c>
      <c r="B903" s="10">
        <v>0</v>
      </c>
      <c r="C903" s="10">
        <v>0</v>
      </c>
      <c r="D903" s="10">
        <v>0</v>
      </c>
      <c r="E903" s="10">
        <v>0</v>
      </c>
      <c r="F903" s="10">
        <v>0</v>
      </c>
      <c r="G903" s="10">
        <v>0</v>
      </c>
      <c r="H903" s="10">
        <v>0</v>
      </c>
      <c r="I903" s="10">
        <v>0</v>
      </c>
      <c r="J903" s="10">
        <v>569.1</v>
      </c>
      <c r="K903" s="10">
        <v>379.4</v>
      </c>
      <c r="L903" s="10">
        <f t="shared" si="63"/>
        <v>948.5</v>
      </c>
    </row>
    <row r="904" spans="1:12" ht="13" hidden="1" x14ac:dyDescent="0.15">
      <c r="A904" s="65" t="s">
        <v>93</v>
      </c>
      <c r="B904" s="10">
        <v>0</v>
      </c>
      <c r="C904" s="10">
        <v>0</v>
      </c>
      <c r="D904" s="10">
        <v>0</v>
      </c>
      <c r="E904" s="10">
        <v>0</v>
      </c>
      <c r="F904" s="10">
        <v>0</v>
      </c>
      <c r="G904" s="10">
        <v>0</v>
      </c>
      <c r="H904" s="10">
        <v>0</v>
      </c>
      <c r="I904" s="10">
        <v>0</v>
      </c>
      <c r="J904" s="10">
        <v>-13404.27</v>
      </c>
      <c r="K904" s="10">
        <v>488.24</v>
      </c>
      <c r="L904" s="10">
        <f t="shared" si="63"/>
        <v>-12916.03</v>
      </c>
    </row>
    <row r="905" spans="1:12" ht="13" hidden="1" x14ac:dyDescent="0.15">
      <c r="A905" s="65" t="s">
        <v>91</v>
      </c>
      <c r="B905" s="10">
        <v>0</v>
      </c>
      <c r="C905" s="10">
        <v>0</v>
      </c>
      <c r="D905" s="10">
        <v>0</v>
      </c>
      <c r="E905" s="10">
        <v>0</v>
      </c>
      <c r="F905" s="10">
        <v>0</v>
      </c>
      <c r="G905" s="10">
        <v>0</v>
      </c>
      <c r="H905" s="10">
        <v>0</v>
      </c>
      <c r="I905" s="10">
        <v>0</v>
      </c>
      <c r="J905" s="10">
        <v>0</v>
      </c>
      <c r="K905" s="10">
        <v>317.10000000000002</v>
      </c>
      <c r="L905" s="10">
        <f t="shared" si="63"/>
        <v>317.10000000000002</v>
      </c>
    </row>
    <row r="906" spans="1:12" ht="13" hidden="1" x14ac:dyDescent="0.15">
      <c r="A906" s="65" t="s">
        <v>90</v>
      </c>
      <c r="B906" s="10">
        <v>0</v>
      </c>
      <c r="C906" s="10">
        <v>0</v>
      </c>
      <c r="D906" s="10">
        <v>0</v>
      </c>
      <c r="E906" s="10">
        <v>0</v>
      </c>
      <c r="F906" s="10">
        <v>0</v>
      </c>
      <c r="G906" s="10">
        <v>0</v>
      </c>
      <c r="H906" s="10">
        <v>0</v>
      </c>
      <c r="I906" s="10">
        <v>0</v>
      </c>
      <c r="J906" s="10">
        <v>0</v>
      </c>
      <c r="K906" s="10">
        <v>2655.84</v>
      </c>
      <c r="L906" s="10">
        <f t="shared" si="63"/>
        <v>2655.84</v>
      </c>
    </row>
    <row r="907" spans="1:12" ht="13" hidden="1" x14ac:dyDescent="0.15">
      <c r="A907" s="65" t="s">
        <v>89</v>
      </c>
      <c r="B907" s="10">
        <v>0</v>
      </c>
      <c r="C907" s="10">
        <v>0</v>
      </c>
      <c r="D907" s="10">
        <v>0</v>
      </c>
      <c r="E907" s="10">
        <v>0</v>
      </c>
      <c r="F907" s="10">
        <v>0</v>
      </c>
      <c r="G907" s="10">
        <v>0</v>
      </c>
      <c r="H907" s="10">
        <v>0</v>
      </c>
      <c r="I907" s="10">
        <v>0</v>
      </c>
      <c r="J907" s="10">
        <v>3578.48</v>
      </c>
      <c r="K907" s="10">
        <v>-3578.48</v>
      </c>
      <c r="L907" s="10">
        <f t="shared" si="63"/>
        <v>0</v>
      </c>
    </row>
    <row r="908" spans="1:12" ht="13" hidden="1" x14ac:dyDescent="0.15">
      <c r="A908" s="65" t="s">
        <v>88</v>
      </c>
      <c r="B908" s="10">
        <v>0</v>
      </c>
      <c r="C908" s="10">
        <v>0</v>
      </c>
      <c r="D908" s="10">
        <v>0</v>
      </c>
      <c r="E908" s="10">
        <v>0</v>
      </c>
      <c r="F908" s="10">
        <v>0</v>
      </c>
      <c r="G908" s="10">
        <v>0</v>
      </c>
      <c r="H908" s="10">
        <v>0</v>
      </c>
      <c r="I908" s="10">
        <v>0</v>
      </c>
      <c r="J908" s="10">
        <v>390.29</v>
      </c>
      <c r="K908" s="10">
        <v>836.52</v>
      </c>
      <c r="L908" s="10">
        <f t="shared" si="63"/>
        <v>1226.81</v>
      </c>
    </row>
    <row r="909" spans="1:12" ht="13" hidden="1" x14ac:dyDescent="0.15">
      <c r="A909" s="65" t="s">
        <v>87</v>
      </c>
      <c r="B909" s="10">
        <v>0</v>
      </c>
      <c r="C909" s="10">
        <v>0</v>
      </c>
      <c r="D909" s="10">
        <v>0</v>
      </c>
      <c r="E909" s="10">
        <v>0</v>
      </c>
      <c r="F909" s="10">
        <v>0</v>
      </c>
      <c r="G909" s="10">
        <v>0</v>
      </c>
      <c r="H909" s="10">
        <v>0</v>
      </c>
      <c r="I909" s="10">
        <v>0</v>
      </c>
      <c r="J909" s="10">
        <v>152.13999999999999</v>
      </c>
      <c r="K909" s="10">
        <v>145.9</v>
      </c>
      <c r="L909" s="10">
        <f t="shared" si="63"/>
        <v>298.03999999999996</v>
      </c>
    </row>
    <row r="910" spans="1:12" ht="13" hidden="1" x14ac:dyDescent="0.15">
      <c r="A910" s="65" t="s">
        <v>86</v>
      </c>
      <c r="B910" s="10">
        <v>0</v>
      </c>
      <c r="C910" s="10">
        <v>0</v>
      </c>
      <c r="D910" s="10">
        <v>0</v>
      </c>
      <c r="E910" s="10">
        <v>0</v>
      </c>
      <c r="F910" s="10">
        <v>0</v>
      </c>
      <c r="G910" s="10">
        <v>0</v>
      </c>
      <c r="H910" s="10">
        <v>0</v>
      </c>
      <c r="I910" s="10">
        <v>0</v>
      </c>
      <c r="J910" s="10">
        <v>1499.08</v>
      </c>
      <c r="K910" s="10">
        <v>3825.17</v>
      </c>
      <c r="L910" s="10">
        <f t="shared" si="63"/>
        <v>5324.25</v>
      </c>
    </row>
    <row r="911" spans="1:12" ht="13" hidden="1" x14ac:dyDescent="0.15">
      <c r="A911" s="65" t="s">
        <v>85</v>
      </c>
      <c r="B911" s="10">
        <v>0</v>
      </c>
      <c r="C911" s="10">
        <v>0</v>
      </c>
      <c r="D911" s="10">
        <v>0</v>
      </c>
      <c r="E911" s="10">
        <v>0</v>
      </c>
      <c r="F911" s="10">
        <v>0</v>
      </c>
      <c r="G911" s="10">
        <v>0</v>
      </c>
      <c r="H911" s="10">
        <v>0</v>
      </c>
      <c r="I911" s="10">
        <v>0</v>
      </c>
      <c r="J911" s="10">
        <v>6172.67</v>
      </c>
      <c r="K911" s="10">
        <v>25454.880000000001</v>
      </c>
      <c r="L911" s="10">
        <f t="shared" si="63"/>
        <v>31627.550000000003</v>
      </c>
    </row>
    <row r="912" spans="1:12" ht="13" hidden="1" x14ac:dyDescent="0.15">
      <c r="A912" s="65" t="s">
        <v>82</v>
      </c>
      <c r="B912" s="10">
        <v>0</v>
      </c>
      <c r="C912" s="10">
        <v>0</v>
      </c>
      <c r="D912" s="10">
        <v>0</v>
      </c>
      <c r="E912" s="10">
        <v>0</v>
      </c>
      <c r="F912" s="10">
        <v>0</v>
      </c>
      <c r="G912" s="10">
        <v>0</v>
      </c>
      <c r="H912" s="10">
        <v>0</v>
      </c>
      <c r="I912" s="10">
        <v>0</v>
      </c>
      <c r="J912" s="10">
        <v>127.68</v>
      </c>
      <c r="K912" s="10">
        <v>271.41000000000003</v>
      </c>
      <c r="L912" s="10">
        <f t="shared" si="63"/>
        <v>399.09000000000003</v>
      </c>
    </row>
    <row r="913" spans="1:12" ht="13" hidden="1" x14ac:dyDescent="0.15">
      <c r="A913" s="65" t="s">
        <v>74</v>
      </c>
      <c r="B913" s="10">
        <v>0</v>
      </c>
      <c r="C913" s="10">
        <v>0</v>
      </c>
      <c r="D913" s="10">
        <v>0</v>
      </c>
      <c r="E913" s="10">
        <v>0</v>
      </c>
      <c r="F913" s="10">
        <v>0</v>
      </c>
      <c r="G913" s="10">
        <v>0</v>
      </c>
      <c r="H913" s="10">
        <v>0</v>
      </c>
      <c r="I913" s="10">
        <v>0</v>
      </c>
      <c r="J913" s="10">
        <v>1707.3</v>
      </c>
      <c r="K913" s="10">
        <v>4973.6499999999996</v>
      </c>
      <c r="L913" s="10">
        <f t="shared" si="63"/>
        <v>6680.95</v>
      </c>
    </row>
    <row r="914" spans="1:12" ht="13" hidden="1" x14ac:dyDescent="0.15">
      <c r="A914" s="65" t="s">
        <v>73</v>
      </c>
      <c r="B914" s="10">
        <v>0</v>
      </c>
      <c r="C914" s="10">
        <v>0</v>
      </c>
      <c r="D914" s="10">
        <v>0</v>
      </c>
      <c r="E914" s="10">
        <v>0</v>
      </c>
      <c r="F914" s="10">
        <v>0</v>
      </c>
      <c r="G914" s="10">
        <v>0</v>
      </c>
      <c r="H914" s="10">
        <v>0</v>
      </c>
      <c r="I914" s="10">
        <v>0</v>
      </c>
      <c r="J914" s="10">
        <v>7952.16</v>
      </c>
      <c r="K914" s="10">
        <v>-7952.16</v>
      </c>
      <c r="L914" s="10">
        <f t="shared" si="63"/>
        <v>0</v>
      </c>
    </row>
    <row r="915" spans="1:12" ht="13" hidden="1" x14ac:dyDescent="0.15">
      <c r="A915" s="65" t="s">
        <v>71</v>
      </c>
      <c r="B915" s="10">
        <v>0</v>
      </c>
      <c r="C915" s="10">
        <v>0</v>
      </c>
      <c r="D915" s="10">
        <v>0</v>
      </c>
      <c r="E915" s="10">
        <v>0</v>
      </c>
      <c r="F915" s="10">
        <v>0</v>
      </c>
      <c r="G915" s="10">
        <v>0</v>
      </c>
      <c r="H915" s="10">
        <v>0</v>
      </c>
      <c r="I915" s="10">
        <v>0</v>
      </c>
      <c r="J915" s="10">
        <v>14559.48</v>
      </c>
      <c r="K915" s="10">
        <v>27886.12</v>
      </c>
      <c r="L915" s="10">
        <f t="shared" si="63"/>
        <v>42445.599999999999</v>
      </c>
    </row>
    <row r="916" spans="1:12" ht="13" hidden="1" x14ac:dyDescent="0.15">
      <c r="A916" s="66" t="s">
        <v>225</v>
      </c>
      <c r="B916" s="16">
        <f t="shared" ref="B916:L916" si="64">SUM(B885:B915)</f>
        <v>0</v>
      </c>
      <c r="C916" s="16">
        <f t="shared" si="64"/>
        <v>0</v>
      </c>
      <c r="D916" s="16">
        <f t="shared" si="64"/>
        <v>0</v>
      </c>
      <c r="E916" s="16">
        <f t="shared" si="64"/>
        <v>0</v>
      </c>
      <c r="F916" s="16">
        <f t="shared" si="64"/>
        <v>0</v>
      </c>
      <c r="G916" s="16">
        <f t="shared" si="64"/>
        <v>0</v>
      </c>
      <c r="H916" s="16">
        <f t="shared" si="64"/>
        <v>0</v>
      </c>
      <c r="I916" s="16">
        <f t="shared" si="64"/>
        <v>0</v>
      </c>
      <c r="J916" s="16">
        <f t="shared" si="64"/>
        <v>297104.97999999992</v>
      </c>
      <c r="K916" s="16">
        <f t="shared" si="64"/>
        <v>442525.38000000006</v>
      </c>
      <c r="L916" s="16">
        <f t="shared" si="64"/>
        <v>739630.36</v>
      </c>
    </row>
    <row r="917" spans="1:12" ht="13" hidden="1" x14ac:dyDescent="0.15">
      <c r="A917" s="27" t="s">
        <v>226</v>
      </c>
      <c r="B917" s="16">
        <f t="shared" ref="B917:L917" si="65">SUM(B598,B632,B680,B712,B753,B783,B813,B854,B880,B883,B916)</f>
        <v>5004845.32</v>
      </c>
      <c r="C917" s="16">
        <f t="shared" si="65"/>
        <v>4723842.2700000014</v>
      </c>
      <c r="D917" s="16">
        <f t="shared" si="65"/>
        <v>4682293.6399999997</v>
      </c>
      <c r="E917" s="16">
        <f t="shared" si="65"/>
        <v>6036373.4900000012</v>
      </c>
      <c r="F917" s="16">
        <f t="shared" si="65"/>
        <v>5435058.7700000005</v>
      </c>
      <c r="G917" s="16">
        <f t="shared" si="65"/>
        <v>8561942.3399999999</v>
      </c>
      <c r="H917" s="16">
        <f t="shared" si="65"/>
        <v>5329568.24</v>
      </c>
      <c r="I917" s="16">
        <f t="shared" si="65"/>
        <v>7445170.1599999992</v>
      </c>
      <c r="J917" s="16">
        <f t="shared" si="65"/>
        <v>5802672.9099999992</v>
      </c>
      <c r="K917" s="16">
        <f t="shared" si="65"/>
        <v>2973720.69</v>
      </c>
      <c r="L917" s="16">
        <f t="shared" si="65"/>
        <v>55995487.829999998</v>
      </c>
    </row>
    <row r="918" spans="1:12" ht="13" hidden="1" x14ac:dyDescent="0.15">
      <c r="A918" s="24" t="s">
        <v>227</v>
      </c>
      <c r="B918" s="7"/>
      <c r="C918" s="7"/>
      <c r="D918" s="7"/>
      <c r="E918" s="7"/>
      <c r="F918" s="7"/>
      <c r="G918" s="7"/>
      <c r="H918" s="7"/>
      <c r="I918" s="7"/>
      <c r="J918" s="7"/>
      <c r="K918" s="7"/>
      <c r="L918" s="7"/>
    </row>
    <row r="919" spans="1:12" ht="13" hidden="1" x14ac:dyDescent="0.15">
      <c r="A919" s="64" t="s">
        <v>228</v>
      </c>
      <c r="B919" s="7"/>
      <c r="C919" s="7"/>
      <c r="D919" s="7"/>
      <c r="E919" s="7"/>
      <c r="F919" s="7"/>
      <c r="G919" s="7"/>
      <c r="H919" s="7"/>
      <c r="I919" s="7"/>
      <c r="J919" s="7"/>
      <c r="K919" s="7"/>
      <c r="L919" s="7"/>
    </row>
    <row r="920" spans="1:12" ht="13" hidden="1" x14ac:dyDescent="0.15">
      <c r="A920" s="65" t="s">
        <v>129</v>
      </c>
      <c r="B920" s="10">
        <v>0</v>
      </c>
      <c r="C920" s="10">
        <v>0</v>
      </c>
      <c r="D920" s="10">
        <v>32382.45</v>
      </c>
      <c r="E920" s="10">
        <v>37850.79</v>
      </c>
      <c r="F920" s="10">
        <v>0</v>
      </c>
      <c r="G920" s="10">
        <v>0</v>
      </c>
      <c r="H920" s="10">
        <v>0</v>
      </c>
      <c r="I920" s="10">
        <v>0</v>
      </c>
      <c r="J920" s="10">
        <v>0</v>
      </c>
      <c r="K920" s="10">
        <v>0</v>
      </c>
      <c r="L920" s="10">
        <f t="shared" ref="L920:L967" si="66">SUM(B920:K920)</f>
        <v>70233.240000000005</v>
      </c>
    </row>
    <row r="921" spans="1:12" ht="13" hidden="1" x14ac:dyDescent="0.15">
      <c r="A921" s="65" t="s">
        <v>128</v>
      </c>
      <c r="B921" s="10">
        <v>3016.49</v>
      </c>
      <c r="C921" s="10">
        <v>0</v>
      </c>
      <c r="D921" s="10">
        <v>0</v>
      </c>
      <c r="E921" s="10">
        <v>0</v>
      </c>
      <c r="F921" s="10">
        <v>0</v>
      </c>
      <c r="G921" s="10">
        <v>0</v>
      </c>
      <c r="H921" s="10">
        <v>0</v>
      </c>
      <c r="I921" s="10">
        <v>0</v>
      </c>
      <c r="J921" s="10">
        <v>0</v>
      </c>
      <c r="K921" s="10">
        <v>0</v>
      </c>
      <c r="L921" s="10">
        <f t="shared" si="66"/>
        <v>3016.49</v>
      </c>
    </row>
    <row r="922" spans="1:12" ht="13" hidden="1" x14ac:dyDescent="0.15">
      <c r="A922" s="65" t="s">
        <v>127</v>
      </c>
      <c r="B922" s="10">
        <v>19564.650000000001</v>
      </c>
      <c r="C922" s="10">
        <v>23801.93</v>
      </c>
      <c r="D922" s="10">
        <v>31975.24</v>
      </c>
      <c r="E922" s="10">
        <v>16472.68</v>
      </c>
      <c r="F922" s="10">
        <v>0</v>
      </c>
      <c r="G922" s="10">
        <v>0</v>
      </c>
      <c r="H922" s="10">
        <v>0</v>
      </c>
      <c r="I922" s="10">
        <v>0</v>
      </c>
      <c r="J922" s="10">
        <v>0</v>
      </c>
      <c r="K922" s="10">
        <v>0</v>
      </c>
      <c r="L922" s="10">
        <f t="shared" si="66"/>
        <v>91814.5</v>
      </c>
    </row>
    <row r="923" spans="1:12" ht="13" hidden="1" x14ac:dyDescent="0.15">
      <c r="A923" s="65" t="s">
        <v>126</v>
      </c>
      <c r="B923" s="10">
        <v>89337.52</v>
      </c>
      <c r="C923" s="10">
        <v>97201.81</v>
      </c>
      <c r="D923" s="10">
        <v>81543.92</v>
      </c>
      <c r="E923" s="10">
        <v>12947.78</v>
      </c>
      <c r="F923" s="10">
        <v>0</v>
      </c>
      <c r="G923" s="10">
        <v>0</v>
      </c>
      <c r="H923" s="10">
        <v>0</v>
      </c>
      <c r="I923" s="10">
        <v>0</v>
      </c>
      <c r="J923" s="10">
        <v>0</v>
      </c>
      <c r="K923" s="10">
        <v>0</v>
      </c>
      <c r="L923" s="10">
        <f t="shared" si="66"/>
        <v>281031.03000000003</v>
      </c>
    </row>
    <row r="924" spans="1:12" ht="13" hidden="1" x14ac:dyDescent="0.15">
      <c r="A924" s="65" t="s">
        <v>125</v>
      </c>
      <c r="B924" s="10">
        <v>11496.6</v>
      </c>
      <c r="C924" s="10">
        <v>11872.62</v>
      </c>
      <c r="D924" s="10">
        <v>4161.7299999999996</v>
      </c>
      <c r="E924" s="10">
        <v>2954.99</v>
      </c>
      <c r="F924" s="10">
        <v>0</v>
      </c>
      <c r="G924" s="10">
        <v>0</v>
      </c>
      <c r="H924" s="10">
        <v>0</v>
      </c>
      <c r="I924" s="10">
        <v>0</v>
      </c>
      <c r="J924" s="10">
        <v>0</v>
      </c>
      <c r="K924" s="10">
        <v>0</v>
      </c>
      <c r="L924" s="10">
        <f t="shared" si="66"/>
        <v>30485.940000000002</v>
      </c>
    </row>
    <row r="925" spans="1:12" ht="13" hidden="1" x14ac:dyDescent="0.15">
      <c r="A925" s="65" t="s">
        <v>124</v>
      </c>
      <c r="B925" s="10">
        <v>0</v>
      </c>
      <c r="C925" s="10">
        <v>1921.84</v>
      </c>
      <c r="D925" s="10">
        <v>1967.58</v>
      </c>
      <c r="E925" s="10">
        <v>1472.08</v>
      </c>
      <c r="F925" s="10">
        <v>0</v>
      </c>
      <c r="G925" s="10">
        <v>0</v>
      </c>
      <c r="H925" s="10">
        <v>0</v>
      </c>
      <c r="I925" s="10">
        <v>0</v>
      </c>
      <c r="J925" s="10">
        <v>0</v>
      </c>
      <c r="K925" s="10">
        <v>0</v>
      </c>
      <c r="L925" s="10">
        <f t="shared" si="66"/>
        <v>5361.5</v>
      </c>
    </row>
    <row r="926" spans="1:12" ht="13" hidden="1" x14ac:dyDescent="0.15">
      <c r="A926" s="65" t="s">
        <v>123</v>
      </c>
      <c r="B926" s="10">
        <v>0</v>
      </c>
      <c r="C926" s="10">
        <v>18835.27</v>
      </c>
      <c r="D926" s="10">
        <v>21249.56</v>
      </c>
      <c r="E926" s="10">
        <v>14575.8</v>
      </c>
      <c r="F926" s="10">
        <v>0</v>
      </c>
      <c r="G926" s="10">
        <v>0</v>
      </c>
      <c r="H926" s="10">
        <v>0</v>
      </c>
      <c r="I926" s="10">
        <v>0</v>
      </c>
      <c r="J926" s="10">
        <v>0</v>
      </c>
      <c r="K926" s="10">
        <v>0</v>
      </c>
      <c r="L926" s="10">
        <f t="shared" si="66"/>
        <v>54660.630000000005</v>
      </c>
    </row>
    <row r="927" spans="1:12" ht="13" hidden="1" x14ac:dyDescent="0.15">
      <c r="A927" s="65" t="s">
        <v>122</v>
      </c>
      <c r="B927" s="10">
        <v>0</v>
      </c>
      <c r="C927" s="10">
        <v>-139.66999999999999</v>
      </c>
      <c r="D927" s="10">
        <v>0</v>
      </c>
      <c r="E927" s="10">
        <v>0</v>
      </c>
      <c r="F927" s="10">
        <v>0</v>
      </c>
      <c r="G927" s="10">
        <v>0</v>
      </c>
      <c r="H927" s="10">
        <v>0</v>
      </c>
      <c r="I927" s="10">
        <v>0</v>
      </c>
      <c r="J927" s="10">
        <v>0</v>
      </c>
      <c r="K927" s="10">
        <v>0</v>
      </c>
      <c r="L927" s="10">
        <f t="shared" si="66"/>
        <v>-139.66999999999999</v>
      </c>
    </row>
    <row r="928" spans="1:12" ht="13" hidden="1" x14ac:dyDescent="0.15">
      <c r="A928" s="65" t="s">
        <v>120</v>
      </c>
      <c r="B928" s="10">
        <v>567.19000000000005</v>
      </c>
      <c r="C928" s="10">
        <v>10.29</v>
      </c>
      <c r="D928" s="10">
        <v>767.62</v>
      </c>
      <c r="E928" s="10">
        <v>88.95</v>
      </c>
      <c r="F928" s="10">
        <v>0</v>
      </c>
      <c r="G928" s="10">
        <v>0</v>
      </c>
      <c r="H928" s="10">
        <v>0</v>
      </c>
      <c r="I928" s="10">
        <v>0</v>
      </c>
      <c r="J928" s="10">
        <v>0</v>
      </c>
      <c r="K928" s="10">
        <v>0</v>
      </c>
      <c r="L928" s="10">
        <f t="shared" si="66"/>
        <v>1434.05</v>
      </c>
    </row>
    <row r="929" spans="1:12" ht="13" hidden="1" x14ac:dyDescent="0.15">
      <c r="A929" s="65" t="s">
        <v>119</v>
      </c>
      <c r="B929" s="10">
        <v>573.77</v>
      </c>
      <c r="C929" s="10">
        <v>52.68</v>
      </c>
      <c r="D929" s="10">
        <v>226.2</v>
      </c>
      <c r="E929" s="10">
        <v>171.68</v>
      </c>
      <c r="F929" s="10">
        <v>0</v>
      </c>
      <c r="G929" s="10">
        <v>0</v>
      </c>
      <c r="H929" s="10">
        <v>0</v>
      </c>
      <c r="I929" s="10">
        <v>0</v>
      </c>
      <c r="J929" s="10">
        <v>0</v>
      </c>
      <c r="K929" s="10">
        <v>0</v>
      </c>
      <c r="L929" s="10">
        <f t="shared" si="66"/>
        <v>1024.33</v>
      </c>
    </row>
    <row r="930" spans="1:12" ht="13" hidden="1" x14ac:dyDescent="0.15">
      <c r="A930" s="65" t="s">
        <v>114</v>
      </c>
      <c r="B930" s="10">
        <v>1957.2</v>
      </c>
      <c r="C930" s="10">
        <v>1957.2</v>
      </c>
      <c r="D930" s="10">
        <v>1957.2</v>
      </c>
      <c r="E930" s="10">
        <v>1304.81</v>
      </c>
      <c r="F930" s="10">
        <v>0</v>
      </c>
      <c r="G930" s="10">
        <v>0</v>
      </c>
      <c r="H930" s="10">
        <v>0</v>
      </c>
      <c r="I930" s="10">
        <v>0</v>
      </c>
      <c r="J930" s="10">
        <v>0</v>
      </c>
      <c r="K930" s="10">
        <v>0</v>
      </c>
      <c r="L930" s="10">
        <f t="shared" si="66"/>
        <v>7176.41</v>
      </c>
    </row>
    <row r="931" spans="1:12" ht="13" hidden="1" x14ac:dyDescent="0.15">
      <c r="A931" s="65" t="s">
        <v>113</v>
      </c>
      <c r="B931" s="10">
        <v>185.37</v>
      </c>
      <c r="C931" s="10">
        <v>185.37</v>
      </c>
      <c r="D931" s="10">
        <v>185.37</v>
      </c>
      <c r="E931" s="10">
        <v>123.58</v>
      </c>
      <c r="F931" s="10">
        <v>0</v>
      </c>
      <c r="G931" s="10">
        <v>0</v>
      </c>
      <c r="H931" s="10">
        <v>0</v>
      </c>
      <c r="I931" s="10">
        <v>0</v>
      </c>
      <c r="J931" s="10">
        <v>0</v>
      </c>
      <c r="K931" s="10">
        <v>0</v>
      </c>
      <c r="L931" s="10">
        <f t="shared" si="66"/>
        <v>679.69</v>
      </c>
    </row>
    <row r="932" spans="1:12" ht="13" hidden="1" x14ac:dyDescent="0.15">
      <c r="A932" s="65" t="s">
        <v>137</v>
      </c>
      <c r="B932" s="10">
        <v>59.76</v>
      </c>
      <c r="C932" s="10">
        <v>59.76</v>
      </c>
      <c r="D932" s="10">
        <v>39.81</v>
      </c>
      <c r="E932" s="10">
        <v>0</v>
      </c>
      <c r="F932" s="10">
        <v>0</v>
      </c>
      <c r="G932" s="10">
        <v>0</v>
      </c>
      <c r="H932" s="10">
        <v>0</v>
      </c>
      <c r="I932" s="10">
        <v>0</v>
      </c>
      <c r="J932" s="10">
        <v>0</v>
      </c>
      <c r="K932" s="10">
        <v>0</v>
      </c>
      <c r="L932" s="10">
        <f t="shared" si="66"/>
        <v>159.32999999999998</v>
      </c>
    </row>
    <row r="933" spans="1:12" ht="13" hidden="1" x14ac:dyDescent="0.15">
      <c r="A933" s="65" t="s">
        <v>112</v>
      </c>
      <c r="B933" s="10">
        <v>3998.73</v>
      </c>
      <c r="C933" s="10">
        <v>4748.72</v>
      </c>
      <c r="D933" s="10">
        <v>4993.87</v>
      </c>
      <c r="E933" s="10">
        <v>3461.12</v>
      </c>
      <c r="F933" s="10">
        <v>126.45</v>
      </c>
      <c r="G933" s="10">
        <v>0</v>
      </c>
      <c r="H933" s="10">
        <v>0</v>
      </c>
      <c r="I933" s="10">
        <v>0</v>
      </c>
      <c r="J933" s="10">
        <v>0</v>
      </c>
      <c r="K933" s="10">
        <v>0</v>
      </c>
      <c r="L933" s="10">
        <f t="shared" si="66"/>
        <v>17328.89</v>
      </c>
    </row>
    <row r="934" spans="1:12" ht="13" hidden="1" x14ac:dyDescent="0.15">
      <c r="A934" s="65" t="s">
        <v>111</v>
      </c>
      <c r="B934" s="10">
        <v>348.69</v>
      </c>
      <c r="C934" s="10">
        <v>348.69</v>
      </c>
      <c r="D934" s="10">
        <v>348.69</v>
      </c>
      <c r="E934" s="10">
        <v>232.45</v>
      </c>
      <c r="F934" s="10">
        <v>0</v>
      </c>
      <c r="G934" s="10">
        <v>0</v>
      </c>
      <c r="H934" s="10">
        <v>0</v>
      </c>
      <c r="I934" s="10">
        <v>0</v>
      </c>
      <c r="J934" s="10">
        <v>0</v>
      </c>
      <c r="K934" s="10">
        <v>0</v>
      </c>
      <c r="L934" s="10">
        <f t="shared" si="66"/>
        <v>1278.52</v>
      </c>
    </row>
    <row r="935" spans="1:12" ht="13" hidden="1" x14ac:dyDescent="0.15">
      <c r="A935" s="65" t="s">
        <v>110</v>
      </c>
      <c r="B935" s="10">
        <v>1251.6300000000001</v>
      </c>
      <c r="C935" s="10">
        <v>-29.7</v>
      </c>
      <c r="D935" s="10">
        <v>0</v>
      </c>
      <c r="E935" s="10">
        <v>0</v>
      </c>
      <c r="F935" s="10">
        <v>0</v>
      </c>
      <c r="G935" s="10">
        <v>0</v>
      </c>
      <c r="H935" s="10">
        <v>0</v>
      </c>
      <c r="I935" s="10">
        <v>0</v>
      </c>
      <c r="J935" s="10">
        <v>0</v>
      </c>
      <c r="K935" s="10">
        <v>0</v>
      </c>
      <c r="L935" s="10">
        <f t="shared" si="66"/>
        <v>1221.93</v>
      </c>
    </row>
    <row r="936" spans="1:12" ht="13" hidden="1" x14ac:dyDescent="0.15">
      <c r="A936" s="65" t="s">
        <v>109</v>
      </c>
      <c r="B936" s="10">
        <v>0</v>
      </c>
      <c r="C936" s="10">
        <v>0</v>
      </c>
      <c r="D936" s="10">
        <v>1544.92</v>
      </c>
      <c r="E936" s="10">
        <v>0</v>
      </c>
      <c r="F936" s="10">
        <v>0</v>
      </c>
      <c r="G936" s="10">
        <v>0</v>
      </c>
      <c r="H936" s="10">
        <v>0</v>
      </c>
      <c r="I936" s="10">
        <v>0</v>
      </c>
      <c r="J936" s="10">
        <v>0</v>
      </c>
      <c r="K936" s="10">
        <v>0</v>
      </c>
      <c r="L936" s="10">
        <f t="shared" si="66"/>
        <v>1544.92</v>
      </c>
    </row>
    <row r="937" spans="1:12" ht="13" hidden="1" x14ac:dyDescent="0.15">
      <c r="A937" s="65" t="s">
        <v>107</v>
      </c>
      <c r="B937" s="10">
        <v>2585.39</v>
      </c>
      <c r="C937" s="10">
        <v>4619.07</v>
      </c>
      <c r="D937" s="10">
        <v>4696.3500000000004</v>
      </c>
      <c r="E937" s="10">
        <v>2489.34</v>
      </c>
      <c r="F937" s="10">
        <v>0</v>
      </c>
      <c r="G937" s="10">
        <v>0</v>
      </c>
      <c r="H937" s="10">
        <v>0</v>
      </c>
      <c r="I937" s="10">
        <v>0</v>
      </c>
      <c r="J937" s="10">
        <v>0</v>
      </c>
      <c r="K937" s="10">
        <v>0</v>
      </c>
      <c r="L937" s="10">
        <f t="shared" si="66"/>
        <v>14390.15</v>
      </c>
    </row>
    <row r="938" spans="1:12" ht="13" hidden="1" x14ac:dyDescent="0.15">
      <c r="A938" s="65" t="s">
        <v>106</v>
      </c>
      <c r="B938" s="10">
        <v>0</v>
      </c>
      <c r="C938" s="10">
        <v>0</v>
      </c>
      <c r="D938" s="10">
        <v>0</v>
      </c>
      <c r="E938" s="10">
        <v>59.22</v>
      </c>
      <c r="F938" s="10">
        <v>0</v>
      </c>
      <c r="G938" s="10">
        <v>0</v>
      </c>
      <c r="H938" s="10">
        <v>0</v>
      </c>
      <c r="I938" s="10">
        <v>0</v>
      </c>
      <c r="J938" s="10">
        <v>0</v>
      </c>
      <c r="K938" s="10">
        <v>0</v>
      </c>
      <c r="L938" s="10">
        <f t="shared" si="66"/>
        <v>59.22</v>
      </c>
    </row>
    <row r="939" spans="1:12" ht="13" hidden="1" x14ac:dyDescent="0.15">
      <c r="A939" s="65" t="s">
        <v>105</v>
      </c>
      <c r="B939" s="10">
        <v>11629.4</v>
      </c>
      <c r="C939" s="10">
        <v>1415.79</v>
      </c>
      <c r="D939" s="10">
        <v>1494.99</v>
      </c>
      <c r="E939" s="10">
        <v>5671.33</v>
      </c>
      <c r="F939" s="10">
        <v>0</v>
      </c>
      <c r="G939" s="10">
        <v>0</v>
      </c>
      <c r="H939" s="10">
        <v>0</v>
      </c>
      <c r="I939" s="10">
        <v>0</v>
      </c>
      <c r="J939" s="10">
        <v>0</v>
      </c>
      <c r="K939" s="10">
        <v>0</v>
      </c>
      <c r="L939" s="10">
        <f t="shared" si="66"/>
        <v>20211.509999999998</v>
      </c>
    </row>
    <row r="940" spans="1:12" ht="13" hidden="1" x14ac:dyDescent="0.15">
      <c r="A940" s="65" t="s">
        <v>104</v>
      </c>
      <c r="B940" s="10">
        <v>78.63</v>
      </c>
      <c r="C940" s="10">
        <v>0</v>
      </c>
      <c r="D940" s="10">
        <v>324.47000000000003</v>
      </c>
      <c r="E940" s="10">
        <v>148.94</v>
      </c>
      <c r="F940" s="10">
        <v>0</v>
      </c>
      <c r="G940" s="10">
        <v>0</v>
      </c>
      <c r="H940" s="10">
        <v>0</v>
      </c>
      <c r="I940" s="10">
        <v>0</v>
      </c>
      <c r="J940" s="10">
        <v>0</v>
      </c>
      <c r="K940" s="10">
        <v>0</v>
      </c>
      <c r="L940" s="10">
        <f t="shared" si="66"/>
        <v>552.04</v>
      </c>
    </row>
    <row r="941" spans="1:12" ht="13" hidden="1" x14ac:dyDescent="0.15">
      <c r="A941" s="65" t="s">
        <v>103</v>
      </c>
      <c r="B941" s="10">
        <v>0</v>
      </c>
      <c r="C941" s="10">
        <v>25.45</v>
      </c>
      <c r="D941" s="10">
        <v>41.26</v>
      </c>
      <c r="E941" s="10">
        <v>68.75</v>
      </c>
      <c r="F941" s="10">
        <v>0</v>
      </c>
      <c r="G941" s="10">
        <v>0</v>
      </c>
      <c r="H941" s="10">
        <v>0</v>
      </c>
      <c r="I941" s="10">
        <v>0</v>
      </c>
      <c r="J941" s="10">
        <v>0</v>
      </c>
      <c r="K941" s="10">
        <v>0</v>
      </c>
      <c r="L941" s="10">
        <f t="shared" si="66"/>
        <v>135.45999999999998</v>
      </c>
    </row>
    <row r="942" spans="1:12" ht="13" hidden="1" x14ac:dyDescent="0.15">
      <c r="A942" s="65" t="s">
        <v>102</v>
      </c>
      <c r="B942" s="10">
        <v>4027.16</v>
      </c>
      <c r="C942" s="10">
        <v>4084.05</v>
      </c>
      <c r="D942" s="10">
        <v>2180.67</v>
      </c>
      <c r="E942" s="10">
        <v>2694.37</v>
      </c>
      <c r="F942" s="10">
        <v>0</v>
      </c>
      <c r="G942" s="10">
        <v>0</v>
      </c>
      <c r="H942" s="10">
        <v>0</v>
      </c>
      <c r="I942" s="10">
        <v>0</v>
      </c>
      <c r="J942" s="10">
        <v>0</v>
      </c>
      <c r="K942" s="10">
        <v>0</v>
      </c>
      <c r="L942" s="10">
        <f t="shared" si="66"/>
        <v>12986.25</v>
      </c>
    </row>
    <row r="943" spans="1:12" ht="13" hidden="1" x14ac:dyDescent="0.15">
      <c r="A943" s="65" t="s">
        <v>199</v>
      </c>
      <c r="B943" s="10">
        <v>0</v>
      </c>
      <c r="C943" s="10">
        <v>0</v>
      </c>
      <c r="D943" s="10">
        <v>0</v>
      </c>
      <c r="E943" s="10">
        <v>4000</v>
      </c>
      <c r="F943" s="10">
        <v>0</v>
      </c>
      <c r="G943" s="10">
        <v>0</v>
      </c>
      <c r="H943" s="10">
        <v>0</v>
      </c>
      <c r="I943" s="10">
        <v>0</v>
      </c>
      <c r="J943" s="10">
        <v>0</v>
      </c>
      <c r="K943" s="10">
        <v>0</v>
      </c>
      <c r="L943" s="10">
        <f t="shared" si="66"/>
        <v>4000</v>
      </c>
    </row>
    <row r="944" spans="1:12" ht="13" hidden="1" x14ac:dyDescent="0.15">
      <c r="A944" s="65" t="s">
        <v>100</v>
      </c>
      <c r="B944" s="10">
        <v>0</v>
      </c>
      <c r="C944" s="10">
        <v>0</v>
      </c>
      <c r="D944" s="10">
        <v>164.9</v>
      </c>
      <c r="E944" s="10">
        <v>-160.77000000000001</v>
      </c>
      <c r="F944" s="10">
        <v>0</v>
      </c>
      <c r="G944" s="10">
        <v>0</v>
      </c>
      <c r="H944" s="10">
        <v>0</v>
      </c>
      <c r="I944" s="10">
        <v>0</v>
      </c>
      <c r="J944" s="10">
        <v>0</v>
      </c>
      <c r="K944" s="10">
        <v>0</v>
      </c>
      <c r="L944" s="10">
        <f t="shared" si="66"/>
        <v>4.1299999999999955</v>
      </c>
    </row>
    <row r="945" spans="1:12" ht="13" hidden="1" x14ac:dyDescent="0.15">
      <c r="A945" s="65" t="s">
        <v>201</v>
      </c>
      <c r="B945" s="10">
        <v>0</v>
      </c>
      <c r="C945" s="10">
        <v>1467.64</v>
      </c>
      <c r="D945" s="10">
        <v>2638.1</v>
      </c>
      <c r="E945" s="10">
        <v>1247.8699999999999</v>
      </c>
      <c r="F945" s="10">
        <v>0</v>
      </c>
      <c r="G945" s="10">
        <v>0</v>
      </c>
      <c r="H945" s="10">
        <v>0</v>
      </c>
      <c r="I945" s="10">
        <v>0</v>
      </c>
      <c r="J945" s="10">
        <v>0</v>
      </c>
      <c r="K945" s="10">
        <v>0</v>
      </c>
      <c r="L945" s="10">
        <f t="shared" si="66"/>
        <v>5353.61</v>
      </c>
    </row>
    <row r="946" spans="1:12" ht="13" hidden="1" x14ac:dyDescent="0.15">
      <c r="A946" s="65" t="s">
        <v>99</v>
      </c>
      <c r="B946" s="10">
        <v>10</v>
      </c>
      <c r="C946" s="10">
        <v>0</v>
      </c>
      <c r="D946" s="10">
        <v>705</v>
      </c>
      <c r="E946" s="10">
        <v>0</v>
      </c>
      <c r="F946" s="10">
        <v>0</v>
      </c>
      <c r="G946" s="10">
        <v>0</v>
      </c>
      <c r="H946" s="10">
        <v>0</v>
      </c>
      <c r="I946" s="10">
        <v>0</v>
      </c>
      <c r="J946" s="10">
        <v>0</v>
      </c>
      <c r="K946" s="10">
        <v>0</v>
      </c>
      <c r="L946" s="10">
        <f t="shared" si="66"/>
        <v>715</v>
      </c>
    </row>
    <row r="947" spans="1:12" ht="13" hidden="1" x14ac:dyDescent="0.15">
      <c r="A947" s="65" t="s">
        <v>132</v>
      </c>
      <c r="B947" s="10">
        <v>0</v>
      </c>
      <c r="C947" s="10">
        <v>728.04</v>
      </c>
      <c r="D947" s="10">
        <v>394.45</v>
      </c>
      <c r="E947" s="10">
        <v>365</v>
      </c>
      <c r="F947" s="10">
        <v>0</v>
      </c>
      <c r="G947" s="10">
        <v>0</v>
      </c>
      <c r="H947" s="10">
        <v>0</v>
      </c>
      <c r="I947" s="10">
        <v>0</v>
      </c>
      <c r="J947" s="10">
        <v>0</v>
      </c>
      <c r="K947" s="10">
        <v>0</v>
      </c>
      <c r="L947" s="10">
        <f t="shared" si="66"/>
        <v>1487.49</v>
      </c>
    </row>
    <row r="948" spans="1:12" ht="13" hidden="1" x14ac:dyDescent="0.15">
      <c r="A948" s="65" t="s">
        <v>98</v>
      </c>
      <c r="B948" s="10">
        <v>109816.73</v>
      </c>
      <c r="C948" s="10">
        <v>0</v>
      </c>
      <c r="D948" s="10">
        <v>120</v>
      </c>
      <c r="E948" s="10">
        <v>0</v>
      </c>
      <c r="F948" s="10">
        <v>0</v>
      </c>
      <c r="G948" s="10">
        <v>0</v>
      </c>
      <c r="H948" s="10">
        <v>0</v>
      </c>
      <c r="I948" s="10">
        <v>0</v>
      </c>
      <c r="J948" s="10">
        <v>0</v>
      </c>
      <c r="K948" s="10">
        <v>0</v>
      </c>
      <c r="L948" s="10">
        <f t="shared" si="66"/>
        <v>109936.73</v>
      </c>
    </row>
    <row r="949" spans="1:12" ht="13" hidden="1" x14ac:dyDescent="0.15">
      <c r="A949" s="65" t="s">
        <v>96</v>
      </c>
      <c r="B949" s="10">
        <v>0</v>
      </c>
      <c r="C949" s="10">
        <v>0</v>
      </c>
      <c r="D949" s="10">
        <v>23915.81</v>
      </c>
      <c r="E949" s="10">
        <v>2147.06</v>
      </c>
      <c r="F949" s="10">
        <v>0</v>
      </c>
      <c r="G949" s="10">
        <v>0</v>
      </c>
      <c r="H949" s="10">
        <v>0</v>
      </c>
      <c r="I949" s="10">
        <v>0</v>
      </c>
      <c r="J949" s="10">
        <v>0</v>
      </c>
      <c r="K949" s="10">
        <v>0</v>
      </c>
      <c r="L949" s="10">
        <f t="shared" si="66"/>
        <v>26062.870000000003</v>
      </c>
    </row>
    <row r="950" spans="1:12" ht="13" hidden="1" x14ac:dyDescent="0.15">
      <c r="A950" s="65" t="s">
        <v>95</v>
      </c>
      <c r="B950" s="10">
        <v>0</v>
      </c>
      <c r="C950" s="10">
        <v>394.21</v>
      </c>
      <c r="D950" s="10">
        <v>252.09</v>
      </c>
      <c r="E950" s="10">
        <v>138.43</v>
      </c>
      <c r="F950" s="10">
        <v>0</v>
      </c>
      <c r="G950" s="10">
        <v>0</v>
      </c>
      <c r="H950" s="10">
        <v>0</v>
      </c>
      <c r="I950" s="10">
        <v>0</v>
      </c>
      <c r="J950" s="10">
        <v>0</v>
      </c>
      <c r="K950" s="10">
        <v>0</v>
      </c>
      <c r="L950" s="10">
        <f t="shared" si="66"/>
        <v>784.73</v>
      </c>
    </row>
    <row r="951" spans="1:12" ht="13" hidden="1" x14ac:dyDescent="0.15">
      <c r="A951" s="65" t="s">
        <v>94</v>
      </c>
      <c r="B951" s="10">
        <v>277.02</v>
      </c>
      <c r="C951" s="10">
        <v>403.34</v>
      </c>
      <c r="D951" s="10">
        <v>825.48</v>
      </c>
      <c r="E951" s="10">
        <v>391.12</v>
      </c>
      <c r="F951" s="10">
        <v>0</v>
      </c>
      <c r="G951" s="10">
        <v>0</v>
      </c>
      <c r="H951" s="10">
        <v>0</v>
      </c>
      <c r="I951" s="10">
        <v>0</v>
      </c>
      <c r="J951" s="10">
        <v>0</v>
      </c>
      <c r="K951" s="10">
        <v>0</v>
      </c>
      <c r="L951" s="10">
        <f t="shared" si="66"/>
        <v>1896.96</v>
      </c>
    </row>
    <row r="952" spans="1:12" ht="13" hidden="1" x14ac:dyDescent="0.15">
      <c r="A952" s="65" t="s">
        <v>93</v>
      </c>
      <c r="B952" s="10">
        <v>6431.22</v>
      </c>
      <c r="C952" s="10">
        <v>4906.7</v>
      </c>
      <c r="D952" s="10">
        <v>6784.35</v>
      </c>
      <c r="E952" s="10">
        <v>11691.46</v>
      </c>
      <c r="F952" s="10">
        <v>0</v>
      </c>
      <c r="G952" s="10">
        <v>0</v>
      </c>
      <c r="H952" s="10">
        <v>0</v>
      </c>
      <c r="I952" s="10">
        <v>0</v>
      </c>
      <c r="J952" s="10">
        <v>0</v>
      </c>
      <c r="K952" s="10">
        <v>0</v>
      </c>
      <c r="L952" s="10">
        <f t="shared" si="66"/>
        <v>29813.73</v>
      </c>
    </row>
    <row r="953" spans="1:12" ht="13" hidden="1" x14ac:dyDescent="0.15">
      <c r="A953" s="65" t="s">
        <v>91</v>
      </c>
      <c r="B953" s="10">
        <v>7092.54</v>
      </c>
      <c r="C953" s="10">
        <v>5843.18</v>
      </c>
      <c r="D953" s="10">
        <v>10510.86</v>
      </c>
      <c r="E953" s="10">
        <v>6118.79</v>
      </c>
      <c r="F953" s="10">
        <v>0</v>
      </c>
      <c r="G953" s="10">
        <v>0</v>
      </c>
      <c r="H953" s="10">
        <v>0</v>
      </c>
      <c r="I953" s="10">
        <v>0</v>
      </c>
      <c r="J953" s="10">
        <v>0</v>
      </c>
      <c r="K953" s="10">
        <v>0</v>
      </c>
      <c r="L953" s="10">
        <f t="shared" si="66"/>
        <v>29565.370000000003</v>
      </c>
    </row>
    <row r="954" spans="1:12" ht="13" hidden="1" x14ac:dyDescent="0.15">
      <c r="A954" s="65" t="s">
        <v>90</v>
      </c>
      <c r="B954" s="10">
        <v>6610.27</v>
      </c>
      <c r="C954" s="10">
        <v>2977.62</v>
      </c>
      <c r="D954" s="10">
        <v>8201.7099999999991</v>
      </c>
      <c r="E954" s="10">
        <v>3962.48</v>
      </c>
      <c r="F954" s="10">
        <v>0</v>
      </c>
      <c r="G954" s="10">
        <v>0</v>
      </c>
      <c r="H954" s="10">
        <v>0</v>
      </c>
      <c r="I954" s="10">
        <v>0</v>
      </c>
      <c r="J954" s="10">
        <v>0</v>
      </c>
      <c r="K954" s="10">
        <v>0</v>
      </c>
      <c r="L954" s="10">
        <f t="shared" si="66"/>
        <v>21752.079999999998</v>
      </c>
    </row>
    <row r="955" spans="1:12" ht="13" hidden="1" x14ac:dyDescent="0.15">
      <c r="A955" s="65" t="s">
        <v>89</v>
      </c>
      <c r="B955" s="10">
        <v>-3862.81</v>
      </c>
      <c r="C955" s="10">
        <v>0</v>
      </c>
      <c r="D955" s="10">
        <v>522.41</v>
      </c>
      <c r="E955" s="10">
        <v>219.69</v>
      </c>
      <c r="F955" s="10">
        <v>0</v>
      </c>
      <c r="G955" s="10">
        <v>0</v>
      </c>
      <c r="H955" s="10">
        <v>0</v>
      </c>
      <c r="I955" s="10">
        <v>0</v>
      </c>
      <c r="J955" s="10">
        <v>0</v>
      </c>
      <c r="K955" s="10">
        <v>0</v>
      </c>
      <c r="L955" s="10">
        <f t="shared" si="66"/>
        <v>-3120.71</v>
      </c>
    </row>
    <row r="956" spans="1:12" ht="13" hidden="1" x14ac:dyDescent="0.15">
      <c r="A956" s="65" t="s">
        <v>88</v>
      </c>
      <c r="B956" s="10">
        <v>1533.62</v>
      </c>
      <c r="C956" s="10">
        <v>663.81</v>
      </c>
      <c r="D956" s="10">
        <v>2876.85</v>
      </c>
      <c r="E956" s="10">
        <v>1954.35</v>
      </c>
      <c r="F956" s="10">
        <v>0</v>
      </c>
      <c r="G956" s="10">
        <v>0</v>
      </c>
      <c r="H956" s="10">
        <v>0</v>
      </c>
      <c r="I956" s="10">
        <v>0</v>
      </c>
      <c r="J956" s="10">
        <v>0</v>
      </c>
      <c r="K956" s="10">
        <v>0</v>
      </c>
      <c r="L956" s="10">
        <f t="shared" si="66"/>
        <v>7028.6299999999992</v>
      </c>
    </row>
    <row r="957" spans="1:12" ht="13" hidden="1" x14ac:dyDescent="0.15">
      <c r="A957" s="65" t="s">
        <v>86</v>
      </c>
      <c r="B957" s="10">
        <v>3803.08</v>
      </c>
      <c r="C957" s="10">
        <v>436.87</v>
      </c>
      <c r="D957" s="10">
        <v>1019.28</v>
      </c>
      <c r="E957" s="10">
        <v>795.21</v>
      </c>
      <c r="F957" s="10">
        <v>0</v>
      </c>
      <c r="G957" s="10">
        <v>0</v>
      </c>
      <c r="H957" s="10">
        <v>0</v>
      </c>
      <c r="I957" s="10">
        <v>0</v>
      </c>
      <c r="J957" s="10">
        <v>0</v>
      </c>
      <c r="K957" s="10">
        <v>0</v>
      </c>
      <c r="L957" s="10">
        <f t="shared" si="66"/>
        <v>6054.44</v>
      </c>
    </row>
    <row r="958" spans="1:12" ht="13" hidden="1" x14ac:dyDescent="0.15">
      <c r="A958" s="65" t="s">
        <v>85</v>
      </c>
      <c r="B958" s="10">
        <v>10150.83</v>
      </c>
      <c r="C958" s="10">
        <v>778.28</v>
      </c>
      <c r="D958" s="10">
        <v>10288.61</v>
      </c>
      <c r="E958" s="10">
        <v>3238.7</v>
      </c>
      <c r="F958" s="10">
        <v>0</v>
      </c>
      <c r="G958" s="10">
        <v>0</v>
      </c>
      <c r="H958" s="10">
        <v>0</v>
      </c>
      <c r="I958" s="10">
        <v>0</v>
      </c>
      <c r="J958" s="10">
        <v>0</v>
      </c>
      <c r="K958" s="10">
        <v>0</v>
      </c>
      <c r="L958" s="10">
        <f t="shared" si="66"/>
        <v>24456.420000000002</v>
      </c>
    </row>
    <row r="959" spans="1:12" ht="13" hidden="1" x14ac:dyDescent="0.15">
      <c r="A959" s="65" t="s">
        <v>84</v>
      </c>
      <c r="B959" s="10">
        <v>379.43</v>
      </c>
      <c r="C959" s="10">
        <v>539.64</v>
      </c>
      <c r="D959" s="10">
        <v>557.46</v>
      </c>
      <c r="E959" s="10">
        <v>191.65</v>
      </c>
      <c r="F959" s="10">
        <v>0</v>
      </c>
      <c r="G959" s="10">
        <v>0</v>
      </c>
      <c r="H959" s="10">
        <v>0</v>
      </c>
      <c r="I959" s="10">
        <v>0</v>
      </c>
      <c r="J959" s="10">
        <v>0</v>
      </c>
      <c r="K959" s="10">
        <v>0</v>
      </c>
      <c r="L959" s="10">
        <f t="shared" si="66"/>
        <v>1668.18</v>
      </c>
    </row>
    <row r="960" spans="1:12" ht="13" hidden="1" x14ac:dyDescent="0.15">
      <c r="A960" s="65" t="s">
        <v>83</v>
      </c>
      <c r="B960" s="10">
        <v>80919.16</v>
      </c>
      <c r="C960" s="10">
        <v>77460.59</v>
      </c>
      <c r="D960" s="10">
        <v>65411.64</v>
      </c>
      <c r="E960" s="10">
        <v>15710.37</v>
      </c>
      <c r="F960" s="10">
        <v>0</v>
      </c>
      <c r="G960" s="10">
        <v>0</v>
      </c>
      <c r="H960" s="10">
        <v>0</v>
      </c>
      <c r="I960" s="10">
        <v>0</v>
      </c>
      <c r="J960" s="10">
        <v>0</v>
      </c>
      <c r="K960" s="10">
        <v>0</v>
      </c>
      <c r="L960" s="10">
        <f t="shared" si="66"/>
        <v>239501.76</v>
      </c>
    </row>
    <row r="961" spans="1:12" ht="13" hidden="1" x14ac:dyDescent="0.15">
      <c r="A961" s="65" t="s">
        <v>82</v>
      </c>
      <c r="B961" s="10">
        <v>76354.62</v>
      </c>
      <c r="C961" s="10">
        <v>84331.55</v>
      </c>
      <c r="D961" s="10">
        <v>91276.27</v>
      </c>
      <c r="E961" s="10">
        <v>55343.85</v>
      </c>
      <c r="F961" s="10">
        <v>75.28</v>
      </c>
      <c r="G961" s="10">
        <v>0</v>
      </c>
      <c r="H961" s="10">
        <v>0</v>
      </c>
      <c r="I961" s="10">
        <v>0</v>
      </c>
      <c r="J961" s="10">
        <v>0</v>
      </c>
      <c r="K961" s="10">
        <v>0</v>
      </c>
      <c r="L961" s="10">
        <f t="shared" si="66"/>
        <v>307381.57</v>
      </c>
    </row>
    <row r="962" spans="1:12" ht="13" hidden="1" x14ac:dyDescent="0.15">
      <c r="A962" s="65" t="s">
        <v>81</v>
      </c>
      <c r="B962" s="10">
        <v>0</v>
      </c>
      <c r="C962" s="10">
        <v>14765.55</v>
      </c>
      <c r="D962" s="10">
        <v>18183.310000000001</v>
      </c>
      <c r="E962" s="10">
        <v>10753.87</v>
      </c>
      <c r="F962" s="10">
        <v>0</v>
      </c>
      <c r="G962" s="10">
        <v>0</v>
      </c>
      <c r="H962" s="10">
        <v>0</v>
      </c>
      <c r="I962" s="10">
        <v>0</v>
      </c>
      <c r="J962" s="10">
        <v>0</v>
      </c>
      <c r="K962" s="10">
        <v>0</v>
      </c>
      <c r="L962" s="10">
        <f t="shared" si="66"/>
        <v>43702.73</v>
      </c>
    </row>
    <row r="963" spans="1:12" ht="13" hidden="1" x14ac:dyDescent="0.15">
      <c r="A963" s="65" t="s">
        <v>76</v>
      </c>
      <c r="B963" s="10">
        <v>4769.24</v>
      </c>
      <c r="C963" s="10">
        <v>0</v>
      </c>
      <c r="D963" s="10">
        <v>0</v>
      </c>
      <c r="E963" s="10">
        <v>0</v>
      </c>
      <c r="F963" s="10">
        <v>0</v>
      </c>
      <c r="G963" s="10">
        <v>0</v>
      </c>
      <c r="H963" s="10">
        <v>0</v>
      </c>
      <c r="I963" s="10">
        <v>0</v>
      </c>
      <c r="J963" s="10">
        <v>0</v>
      </c>
      <c r="K963" s="10">
        <v>0</v>
      </c>
      <c r="L963" s="10">
        <f t="shared" si="66"/>
        <v>4769.24</v>
      </c>
    </row>
    <row r="964" spans="1:12" ht="13" hidden="1" x14ac:dyDescent="0.15">
      <c r="A964" s="65" t="s">
        <v>75</v>
      </c>
      <c r="B964" s="10">
        <v>366343.02</v>
      </c>
      <c r="C964" s="10">
        <v>399002.87</v>
      </c>
      <c r="D964" s="10">
        <v>357648.16</v>
      </c>
      <c r="E964" s="10">
        <v>25997.61</v>
      </c>
      <c r="F964" s="10">
        <v>0</v>
      </c>
      <c r="G964" s="10">
        <v>0</v>
      </c>
      <c r="H964" s="10">
        <v>0</v>
      </c>
      <c r="I964" s="10">
        <v>0</v>
      </c>
      <c r="J964" s="10">
        <v>0</v>
      </c>
      <c r="K964" s="10">
        <v>0</v>
      </c>
      <c r="L964" s="10">
        <f t="shared" si="66"/>
        <v>1148991.6600000001</v>
      </c>
    </row>
    <row r="965" spans="1:12" ht="13" hidden="1" x14ac:dyDescent="0.15">
      <c r="A965" s="65" t="s">
        <v>74</v>
      </c>
      <c r="B965" s="10">
        <v>0</v>
      </c>
      <c r="C965" s="10">
        <v>14447.55</v>
      </c>
      <c r="D965" s="10">
        <v>0</v>
      </c>
      <c r="E965" s="10">
        <v>0</v>
      </c>
      <c r="F965" s="10">
        <v>0</v>
      </c>
      <c r="G965" s="10">
        <v>0</v>
      </c>
      <c r="H965" s="10">
        <v>0</v>
      </c>
      <c r="I965" s="10">
        <v>0</v>
      </c>
      <c r="J965" s="10">
        <v>0</v>
      </c>
      <c r="K965" s="10">
        <v>0</v>
      </c>
      <c r="L965" s="10">
        <f t="shared" si="66"/>
        <v>14447.55</v>
      </c>
    </row>
    <row r="966" spans="1:12" ht="13" hidden="1" x14ac:dyDescent="0.15">
      <c r="A966" s="65" t="s">
        <v>73</v>
      </c>
      <c r="B966" s="10">
        <v>17772.53</v>
      </c>
      <c r="C966" s="10">
        <v>7193.51</v>
      </c>
      <c r="D966" s="10">
        <v>-408.09</v>
      </c>
      <c r="E966" s="10">
        <v>-1940.85</v>
      </c>
      <c r="F966" s="10">
        <v>0</v>
      </c>
      <c r="G966" s="10">
        <v>0</v>
      </c>
      <c r="H966" s="10">
        <v>0</v>
      </c>
      <c r="I966" s="10">
        <v>0</v>
      </c>
      <c r="J966" s="10">
        <v>0</v>
      </c>
      <c r="K966" s="10">
        <v>0</v>
      </c>
      <c r="L966" s="10">
        <f t="shared" si="66"/>
        <v>22617.100000000002</v>
      </c>
    </row>
    <row r="967" spans="1:12" ht="13" hidden="1" x14ac:dyDescent="0.15">
      <c r="A967" s="65" t="s">
        <v>71</v>
      </c>
      <c r="B967" s="10">
        <v>374699.11</v>
      </c>
      <c r="C967" s="10">
        <v>396248.63</v>
      </c>
      <c r="D967" s="10">
        <v>453634.19</v>
      </c>
      <c r="E967" s="10">
        <v>256424.72</v>
      </c>
      <c r="F967" s="10">
        <v>0</v>
      </c>
      <c r="G967" s="10">
        <v>0</v>
      </c>
      <c r="H967" s="10">
        <v>0</v>
      </c>
      <c r="I967" s="10">
        <v>0</v>
      </c>
      <c r="J967" s="10">
        <v>0</v>
      </c>
      <c r="K967" s="10">
        <v>0</v>
      </c>
      <c r="L967" s="10">
        <f t="shared" si="66"/>
        <v>1481006.65</v>
      </c>
    </row>
    <row r="968" spans="1:12" ht="13" hidden="1" x14ac:dyDescent="0.15">
      <c r="A968" s="66" t="s">
        <v>229</v>
      </c>
      <c r="B968" s="16">
        <f t="shared" ref="B968:L968" si="67">SUM(B920:B967)</f>
        <v>1213777.79</v>
      </c>
      <c r="C968" s="16">
        <f t="shared" si="67"/>
        <v>1183560.75</v>
      </c>
      <c r="D968" s="16">
        <f t="shared" si="67"/>
        <v>1247604.74</v>
      </c>
      <c r="E968" s="16">
        <f t="shared" si="67"/>
        <v>501379.26999999996</v>
      </c>
      <c r="F968" s="16">
        <f t="shared" si="67"/>
        <v>201.73000000000002</v>
      </c>
      <c r="G968" s="16">
        <f t="shared" si="67"/>
        <v>0</v>
      </c>
      <c r="H968" s="16">
        <f t="shared" si="67"/>
        <v>0</v>
      </c>
      <c r="I968" s="16">
        <f t="shared" si="67"/>
        <v>0</v>
      </c>
      <c r="J968" s="16">
        <f t="shared" si="67"/>
        <v>0</v>
      </c>
      <c r="K968" s="16">
        <f t="shared" si="67"/>
        <v>0</v>
      </c>
      <c r="L968" s="16">
        <f t="shared" si="67"/>
        <v>4146524.2800000003</v>
      </c>
    </row>
    <row r="969" spans="1:12" ht="13" hidden="1" x14ac:dyDescent="0.15">
      <c r="A969" s="64" t="s">
        <v>230</v>
      </c>
      <c r="B969" s="7"/>
      <c r="C969" s="7"/>
      <c r="D969" s="7"/>
      <c r="E969" s="7"/>
      <c r="F969" s="7"/>
      <c r="G969" s="7"/>
      <c r="H969" s="7"/>
      <c r="I969" s="7"/>
      <c r="J969" s="7"/>
      <c r="K969" s="7"/>
      <c r="L969" s="7"/>
    </row>
    <row r="970" spans="1:12" ht="13" hidden="1" x14ac:dyDescent="0.15">
      <c r="A970" s="65" t="s">
        <v>129</v>
      </c>
      <c r="B970" s="10">
        <v>0</v>
      </c>
      <c r="C970" s="10">
        <v>0</v>
      </c>
      <c r="D970" s="10">
        <v>27787.09</v>
      </c>
      <c r="E970" s="10">
        <v>33152.959999999999</v>
      </c>
      <c r="F970" s="10">
        <v>0</v>
      </c>
      <c r="G970" s="10">
        <v>0</v>
      </c>
      <c r="H970" s="10">
        <v>0</v>
      </c>
      <c r="I970" s="10">
        <v>0</v>
      </c>
      <c r="J970" s="10">
        <v>0</v>
      </c>
      <c r="K970" s="10">
        <v>0</v>
      </c>
      <c r="L970" s="10">
        <f t="shared" ref="L970:L1011" si="68">SUM(B970:K970)</f>
        <v>60940.05</v>
      </c>
    </row>
    <row r="971" spans="1:12" ht="13" hidden="1" x14ac:dyDescent="0.15">
      <c r="A971" s="65" t="s">
        <v>128</v>
      </c>
      <c r="B971" s="10">
        <v>3447.42</v>
      </c>
      <c r="C971" s="10">
        <v>0</v>
      </c>
      <c r="D971" s="10">
        <v>0</v>
      </c>
      <c r="E971" s="10">
        <v>0</v>
      </c>
      <c r="F971" s="10">
        <v>0</v>
      </c>
      <c r="G971" s="10">
        <v>0</v>
      </c>
      <c r="H971" s="10">
        <v>0</v>
      </c>
      <c r="I971" s="10">
        <v>0</v>
      </c>
      <c r="J971" s="10">
        <v>0</v>
      </c>
      <c r="K971" s="10">
        <v>0</v>
      </c>
      <c r="L971" s="10">
        <f t="shared" si="68"/>
        <v>3447.42</v>
      </c>
    </row>
    <row r="972" spans="1:12" ht="13" hidden="1" x14ac:dyDescent="0.15">
      <c r="A972" s="65" t="s">
        <v>127</v>
      </c>
      <c r="B972" s="10">
        <v>22359.599999999999</v>
      </c>
      <c r="C972" s="10">
        <v>24081.95</v>
      </c>
      <c r="D972" s="10">
        <v>29315.19</v>
      </c>
      <c r="E972" s="10">
        <v>14806.13</v>
      </c>
      <c r="F972" s="10">
        <v>0</v>
      </c>
      <c r="G972" s="10">
        <v>0</v>
      </c>
      <c r="H972" s="10">
        <v>0</v>
      </c>
      <c r="I972" s="10">
        <v>0</v>
      </c>
      <c r="J972" s="10">
        <v>0</v>
      </c>
      <c r="K972" s="10">
        <v>0</v>
      </c>
      <c r="L972" s="10">
        <f t="shared" si="68"/>
        <v>90562.87000000001</v>
      </c>
    </row>
    <row r="973" spans="1:12" ht="13" hidden="1" x14ac:dyDescent="0.15">
      <c r="A973" s="65" t="s">
        <v>126</v>
      </c>
      <c r="B973" s="10">
        <v>95780.78</v>
      </c>
      <c r="C973" s="10">
        <v>103104.64</v>
      </c>
      <c r="D973" s="10">
        <v>80693.02</v>
      </c>
      <c r="E973" s="10">
        <v>16084.76</v>
      </c>
      <c r="F973" s="10">
        <v>0</v>
      </c>
      <c r="G973" s="10">
        <v>0</v>
      </c>
      <c r="H973" s="10">
        <v>0</v>
      </c>
      <c r="I973" s="10">
        <v>0</v>
      </c>
      <c r="J973" s="10">
        <v>0</v>
      </c>
      <c r="K973" s="10">
        <v>0</v>
      </c>
      <c r="L973" s="10">
        <f t="shared" si="68"/>
        <v>295663.2</v>
      </c>
    </row>
    <row r="974" spans="1:12" ht="13" hidden="1" x14ac:dyDescent="0.15">
      <c r="A974" s="65" t="s">
        <v>125</v>
      </c>
      <c r="B974" s="10">
        <v>10059.530000000001</v>
      </c>
      <c r="C974" s="10">
        <v>8809.77</v>
      </c>
      <c r="D974" s="10">
        <v>2913.21</v>
      </c>
      <c r="E974" s="10">
        <v>2574.2600000000002</v>
      </c>
      <c r="F974" s="10">
        <v>0</v>
      </c>
      <c r="G974" s="10">
        <v>0</v>
      </c>
      <c r="H974" s="10">
        <v>0</v>
      </c>
      <c r="I974" s="10">
        <v>0</v>
      </c>
      <c r="J974" s="10">
        <v>0</v>
      </c>
      <c r="K974" s="10">
        <v>0</v>
      </c>
      <c r="L974" s="10">
        <f t="shared" si="68"/>
        <v>24356.770000000004</v>
      </c>
    </row>
    <row r="975" spans="1:12" ht="13" hidden="1" x14ac:dyDescent="0.15">
      <c r="A975" s="65" t="s">
        <v>124</v>
      </c>
      <c r="B975" s="10">
        <v>0</v>
      </c>
      <c r="C975" s="10">
        <v>356.63</v>
      </c>
      <c r="D975" s="10">
        <v>363</v>
      </c>
      <c r="E975" s="10">
        <v>242</v>
      </c>
      <c r="F975" s="10">
        <v>0</v>
      </c>
      <c r="G975" s="10">
        <v>0</v>
      </c>
      <c r="H975" s="10">
        <v>0</v>
      </c>
      <c r="I975" s="10">
        <v>0</v>
      </c>
      <c r="J975" s="10">
        <v>0</v>
      </c>
      <c r="K975" s="10">
        <v>0</v>
      </c>
      <c r="L975" s="10">
        <f t="shared" si="68"/>
        <v>961.63</v>
      </c>
    </row>
    <row r="976" spans="1:12" ht="13" hidden="1" x14ac:dyDescent="0.15">
      <c r="A976" s="65" t="s">
        <v>123</v>
      </c>
      <c r="B976" s="10">
        <v>0</v>
      </c>
      <c r="C976" s="10">
        <v>18857.009999999998</v>
      </c>
      <c r="D976" s="10">
        <v>19461.439999999999</v>
      </c>
      <c r="E976" s="10">
        <v>13067.96</v>
      </c>
      <c r="F976" s="10">
        <v>0</v>
      </c>
      <c r="G976" s="10">
        <v>0</v>
      </c>
      <c r="H976" s="10">
        <v>0</v>
      </c>
      <c r="I976" s="10">
        <v>0</v>
      </c>
      <c r="J976" s="10">
        <v>0</v>
      </c>
      <c r="K976" s="10">
        <v>0</v>
      </c>
      <c r="L976" s="10">
        <f t="shared" si="68"/>
        <v>51386.409999999996</v>
      </c>
    </row>
    <row r="977" spans="1:12" ht="13" hidden="1" x14ac:dyDescent="0.15">
      <c r="A977" s="65" t="s">
        <v>122</v>
      </c>
      <c r="B977" s="10">
        <v>0</v>
      </c>
      <c r="C977" s="10">
        <v>-505.25</v>
      </c>
      <c r="D977" s="10">
        <v>0</v>
      </c>
      <c r="E977" s="10">
        <v>0</v>
      </c>
      <c r="F977" s="10">
        <v>0</v>
      </c>
      <c r="G977" s="10">
        <v>0</v>
      </c>
      <c r="H977" s="10">
        <v>0</v>
      </c>
      <c r="I977" s="10">
        <v>0</v>
      </c>
      <c r="J977" s="10">
        <v>0</v>
      </c>
      <c r="K977" s="10">
        <v>0</v>
      </c>
      <c r="L977" s="10">
        <f t="shared" si="68"/>
        <v>-505.25</v>
      </c>
    </row>
    <row r="978" spans="1:12" ht="13" hidden="1" x14ac:dyDescent="0.15">
      <c r="A978" s="65" t="s">
        <v>120</v>
      </c>
      <c r="B978" s="10">
        <v>47.59</v>
      </c>
      <c r="C978" s="10">
        <v>0</v>
      </c>
      <c r="D978" s="10">
        <v>67.38</v>
      </c>
      <c r="E978" s="10">
        <v>500.07</v>
      </c>
      <c r="F978" s="10">
        <v>0</v>
      </c>
      <c r="G978" s="10">
        <v>0</v>
      </c>
      <c r="H978" s="10">
        <v>0</v>
      </c>
      <c r="I978" s="10">
        <v>0</v>
      </c>
      <c r="J978" s="10">
        <v>0</v>
      </c>
      <c r="K978" s="10">
        <v>0</v>
      </c>
      <c r="L978" s="10">
        <f t="shared" si="68"/>
        <v>615.04</v>
      </c>
    </row>
    <row r="979" spans="1:12" ht="13" hidden="1" x14ac:dyDescent="0.15">
      <c r="A979" s="65" t="s">
        <v>119</v>
      </c>
      <c r="B979" s="10">
        <v>733.4</v>
      </c>
      <c r="C979" s="10">
        <v>1070.04</v>
      </c>
      <c r="D979" s="10">
        <v>1187.1600000000001</v>
      </c>
      <c r="E979" s="10">
        <v>858.73</v>
      </c>
      <c r="F979" s="10">
        <v>0</v>
      </c>
      <c r="G979" s="10">
        <v>0</v>
      </c>
      <c r="H979" s="10">
        <v>0</v>
      </c>
      <c r="I979" s="10">
        <v>0</v>
      </c>
      <c r="J979" s="10">
        <v>0</v>
      </c>
      <c r="K979" s="10">
        <v>0</v>
      </c>
      <c r="L979" s="10">
        <f t="shared" si="68"/>
        <v>3849.3300000000004</v>
      </c>
    </row>
    <row r="980" spans="1:12" ht="13" hidden="1" x14ac:dyDescent="0.15">
      <c r="A980" s="65" t="s">
        <v>117</v>
      </c>
      <c r="B980" s="10">
        <v>87.72</v>
      </c>
      <c r="C980" s="10">
        <v>0</v>
      </c>
      <c r="D980" s="10">
        <v>0</v>
      </c>
      <c r="E980" s="10">
        <v>0</v>
      </c>
      <c r="F980" s="10">
        <v>0</v>
      </c>
      <c r="G980" s="10">
        <v>0</v>
      </c>
      <c r="H980" s="10">
        <v>0</v>
      </c>
      <c r="I980" s="10">
        <v>0</v>
      </c>
      <c r="J980" s="10">
        <v>0</v>
      </c>
      <c r="K980" s="10">
        <v>0</v>
      </c>
      <c r="L980" s="10">
        <f t="shared" si="68"/>
        <v>87.72</v>
      </c>
    </row>
    <row r="981" spans="1:12" ht="13" hidden="1" x14ac:dyDescent="0.15">
      <c r="A981" s="65" t="s">
        <v>114</v>
      </c>
      <c r="B981" s="10">
        <v>2277.42</v>
      </c>
      <c r="C981" s="10">
        <v>2277.42</v>
      </c>
      <c r="D981" s="10">
        <v>2277.42</v>
      </c>
      <c r="E981" s="10">
        <v>1518.29</v>
      </c>
      <c r="F981" s="10">
        <v>0</v>
      </c>
      <c r="G981" s="10">
        <v>0</v>
      </c>
      <c r="H981" s="10">
        <v>0</v>
      </c>
      <c r="I981" s="10">
        <v>0</v>
      </c>
      <c r="J981" s="10">
        <v>0</v>
      </c>
      <c r="K981" s="10">
        <v>0</v>
      </c>
      <c r="L981" s="10">
        <f t="shared" si="68"/>
        <v>8350.5499999999993</v>
      </c>
    </row>
    <row r="982" spans="1:12" ht="13" hidden="1" x14ac:dyDescent="0.15">
      <c r="A982" s="65" t="s">
        <v>113</v>
      </c>
      <c r="B982" s="10">
        <v>231.69</v>
      </c>
      <c r="C982" s="10">
        <v>231.69</v>
      </c>
      <c r="D982" s="10">
        <v>231.69</v>
      </c>
      <c r="E982" s="10">
        <v>154.46</v>
      </c>
      <c r="F982" s="10">
        <v>0</v>
      </c>
      <c r="G982" s="10">
        <v>0</v>
      </c>
      <c r="H982" s="10">
        <v>0</v>
      </c>
      <c r="I982" s="10">
        <v>0</v>
      </c>
      <c r="J982" s="10">
        <v>0</v>
      </c>
      <c r="K982" s="10">
        <v>0</v>
      </c>
      <c r="L982" s="10">
        <f t="shared" si="68"/>
        <v>849.53</v>
      </c>
    </row>
    <row r="983" spans="1:12" ht="13" hidden="1" x14ac:dyDescent="0.15">
      <c r="A983" s="65" t="s">
        <v>112</v>
      </c>
      <c r="B983" s="10">
        <v>2230.83</v>
      </c>
      <c r="C983" s="10">
        <v>2374.9699999999998</v>
      </c>
      <c r="D983" s="10">
        <v>2796.61</v>
      </c>
      <c r="E983" s="10">
        <v>2109.4699999999998</v>
      </c>
      <c r="F983" s="10">
        <v>154.09</v>
      </c>
      <c r="G983" s="10">
        <v>0</v>
      </c>
      <c r="H983" s="10">
        <v>0</v>
      </c>
      <c r="I983" s="10">
        <v>0</v>
      </c>
      <c r="J983" s="10">
        <v>0</v>
      </c>
      <c r="K983" s="10">
        <v>0</v>
      </c>
      <c r="L983" s="10">
        <f t="shared" si="68"/>
        <v>9665.9699999999993</v>
      </c>
    </row>
    <row r="984" spans="1:12" ht="13" hidden="1" x14ac:dyDescent="0.15">
      <c r="A984" s="65" t="s">
        <v>111</v>
      </c>
      <c r="B984" s="10">
        <v>27.27</v>
      </c>
      <c r="C984" s="10">
        <v>27.27</v>
      </c>
      <c r="D984" s="10">
        <v>27.27</v>
      </c>
      <c r="E984" s="10">
        <v>18.18</v>
      </c>
      <c r="F984" s="10">
        <v>0</v>
      </c>
      <c r="G984" s="10">
        <v>0</v>
      </c>
      <c r="H984" s="10">
        <v>0</v>
      </c>
      <c r="I984" s="10">
        <v>0</v>
      </c>
      <c r="J984" s="10">
        <v>0</v>
      </c>
      <c r="K984" s="10">
        <v>0</v>
      </c>
      <c r="L984" s="10">
        <f t="shared" si="68"/>
        <v>99.990000000000009</v>
      </c>
    </row>
    <row r="985" spans="1:12" ht="13" hidden="1" x14ac:dyDescent="0.15">
      <c r="A985" s="65" t="s">
        <v>110</v>
      </c>
      <c r="B985" s="10">
        <v>1091.49</v>
      </c>
      <c r="C985" s="10">
        <v>-29.7</v>
      </c>
      <c r="D985" s="10">
        <v>0</v>
      </c>
      <c r="E985" s="10">
        <v>0</v>
      </c>
      <c r="F985" s="10">
        <v>0</v>
      </c>
      <c r="G985" s="10">
        <v>0</v>
      </c>
      <c r="H985" s="10">
        <v>0</v>
      </c>
      <c r="I985" s="10">
        <v>0</v>
      </c>
      <c r="J985" s="10">
        <v>0</v>
      </c>
      <c r="K985" s="10">
        <v>0</v>
      </c>
      <c r="L985" s="10">
        <f t="shared" si="68"/>
        <v>1061.79</v>
      </c>
    </row>
    <row r="986" spans="1:12" ht="13" hidden="1" x14ac:dyDescent="0.15">
      <c r="A986" s="65" t="s">
        <v>109</v>
      </c>
      <c r="B986" s="10">
        <v>1159.6600000000001</v>
      </c>
      <c r="C986" s="10">
        <v>0</v>
      </c>
      <c r="D986" s="10">
        <v>0</v>
      </c>
      <c r="E986" s="10">
        <v>0</v>
      </c>
      <c r="F986" s="10">
        <v>0</v>
      </c>
      <c r="G986" s="10">
        <v>0</v>
      </c>
      <c r="H986" s="10">
        <v>0</v>
      </c>
      <c r="I986" s="10">
        <v>0</v>
      </c>
      <c r="J986" s="10">
        <v>0</v>
      </c>
      <c r="K986" s="10">
        <v>0</v>
      </c>
      <c r="L986" s="10">
        <f t="shared" si="68"/>
        <v>1159.6600000000001</v>
      </c>
    </row>
    <row r="987" spans="1:12" ht="13" hidden="1" x14ac:dyDescent="0.15">
      <c r="A987" s="65" t="s">
        <v>108</v>
      </c>
      <c r="B987" s="10">
        <v>105</v>
      </c>
      <c r="C987" s="10">
        <v>199.85</v>
      </c>
      <c r="D987" s="10">
        <v>197.4</v>
      </c>
      <c r="E987" s="10">
        <v>124.95</v>
      </c>
      <c r="F987" s="10">
        <v>0</v>
      </c>
      <c r="G987" s="10">
        <v>0</v>
      </c>
      <c r="H987" s="10">
        <v>0</v>
      </c>
      <c r="I987" s="10">
        <v>0</v>
      </c>
      <c r="J987" s="10">
        <v>0</v>
      </c>
      <c r="K987" s="10">
        <v>0</v>
      </c>
      <c r="L987" s="10">
        <f t="shared" si="68"/>
        <v>627.20000000000005</v>
      </c>
    </row>
    <row r="988" spans="1:12" ht="13" hidden="1" x14ac:dyDescent="0.15">
      <c r="A988" s="65" t="s">
        <v>107</v>
      </c>
      <c r="B988" s="10">
        <v>1236.79</v>
      </c>
      <c r="C988" s="10">
        <v>812.66</v>
      </c>
      <c r="D988" s="10">
        <v>1580.61</v>
      </c>
      <c r="E988" s="10">
        <v>906.77</v>
      </c>
      <c r="F988" s="10">
        <v>0</v>
      </c>
      <c r="G988" s="10">
        <v>0</v>
      </c>
      <c r="H988" s="10">
        <v>0</v>
      </c>
      <c r="I988" s="10">
        <v>0</v>
      </c>
      <c r="J988" s="10">
        <v>0</v>
      </c>
      <c r="K988" s="10">
        <v>0</v>
      </c>
      <c r="L988" s="10">
        <f t="shared" si="68"/>
        <v>4536.83</v>
      </c>
    </row>
    <row r="989" spans="1:12" ht="13" hidden="1" x14ac:dyDescent="0.15">
      <c r="A989" s="65" t="s">
        <v>106</v>
      </c>
      <c r="B989" s="10">
        <v>0</v>
      </c>
      <c r="C989" s="10">
        <v>0</v>
      </c>
      <c r="D989" s="10">
        <v>0</v>
      </c>
      <c r="E989" s="10">
        <v>103.64</v>
      </c>
      <c r="F989" s="10">
        <v>0</v>
      </c>
      <c r="G989" s="10">
        <v>0</v>
      </c>
      <c r="H989" s="10">
        <v>0</v>
      </c>
      <c r="I989" s="10">
        <v>0</v>
      </c>
      <c r="J989" s="10">
        <v>0</v>
      </c>
      <c r="K989" s="10">
        <v>0</v>
      </c>
      <c r="L989" s="10">
        <f t="shared" si="68"/>
        <v>103.64</v>
      </c>
    </row>
    <row r="990" spans="1:12" ht="13" hidden="1" x14ac:dyDescent="0.15">
      <c r="A990" s="65" t="s">
        <v>105</v>
      </c>
      <c r="B990" s="10">
        <v>12000.7</v>
      </c>
      <c r="C990" s="10">
        <v>-79.2</v>
      </c>
      <c r="D990" s="10">
        <v>0</v>
      </c>
      <c r="E990" s="10">
        <v>0</v>
      </c>
      <c r="F990" s="10">
        <v>0</v>
      </c>
      <c r="G990" s="10">
        <v>0</v>
      </c>
      <c r="H990" s="10">
        <v>0</v>
      </c>
      <c r="I990" s="10">
        <v>0</v>
      </c>
      <c r="J990" s="10">
        <v>0</v>
      </c>
      <c r="K990" s="10">
        <v>0</v>
      </c>
      <c r="L990" s="10">
        <f t="shared" si="68"/>
        <v>11921.5</v>
      </c>
    </row>
    <row r="991" spans="1:12" ht="13" hidden="1" x14ac:dyDescent="0.15">
      <c r="A991" s="65" t="s">
        <v>104</v>
      </c>
      <c r="B991" s="10">
        <v>5734.49</v>
      </c>
      <c r="C991" s="10">
        <v>5832.5</v>
      </c>
      <c r="D991" s="10">
        <v>5697.11</v>
      </c>
      <c r="E991" s="10">
        <v>4181.25</v>
      </c>
      <c r="F991" s="10">
        <v>0</v>
      </c>
      <c r="G991" s="10">
        <v>0</v>
      </c>
      <c r="H991" s="10">
        <v>0</v>
      </c>
      <c r="I991" s="10">
        <v>0</v>
      </c>
      <c r="J991" s="10">
        <v>0</v>
      </c>
      <c r="K991" s="10">
        <v>0</v>
      </c>
      <c r="L991" s="10">
        <f t="shared" si="68"/>
        <v>21445.35</v>
      </c>
    </row>
    <row r="992" spans="1:12" ht="13" hidden="1" x14ac:dyDescent="0.15">
      <c r="A992" s="65" t="s">
        <v>102</v>
      </c>
      <c r="B992" s="10">
        <v>5351.89</v>
      </c>
      <c r="C992" s="10">
        <v>5346.99</v>
      </c>
      <c r="D992" s="10">
        <v>4335.18</v>
      </c>
      <c r="E992" s="10">
        <v>4975.5200000000004</v>
      </c>
      <c r="F992" s="10">
        <v>0</v>
      </c>
      <c r="G992" s="10">
        <v>0</v>
      </c>
      <c r="H992" s="10">
        <v>0</v>
      </c>
      <c r="I992" s="10">
        <v>0</v>
      </c>
      <c r="J992" s="10">
        <v>0</v>
      </c>
      <c r="K992" s="10">
        <v>0</v>
      </c>
      <c r="L992" s="10">
        <f t="shared" si="68"/>
        <v>20009.580000000002</v>
      </c>
    </row>
    <row r="993" spans="1:12" ht="13" hidden="1" x14ac:dyDescent="0.15">
      <c r="A993" s="65" t="s">
        <v>100</v>
      </c>
      <c r="B993" s="10">
        <v>0</v>
      </c>
      <c r="C993" s="10">
        <v>0</v>
      </c>
      <c r="D993" s="10">
        <v>203.34</v>
      </c>
      <c r="E993" s="10">
        <v>355.99</v>
      </c>
      <c r="F993" s="10">
        <v>0</v>
      </c>
      <c r="G993" s="10">
        <v>0</v>
      </c>
      <c r="H993" s="10">
        <v>0</v>
      </c>
      <c r="I993" s="10">
        <v>0</v>
      </c>
      <c r="J993" s="10">
        <v>0</v>
      </c>
      <c r="K993" s="10">
        <v>0</v>
      </c>
      <c r="L993" s="10">
        <f t="shared" si="68"/>
        <v>559.33000000000004</v>
      </c>
    </row>
    <row r="994" spans="1:12" ht="13" hidden="1" x14ac:dyDescent="0.15">
      <c r="A994" s="65" t="s">
        <v>132</v>
      </c>
      <c r="B994" s="10">
        <v>83.31</v>
      </c>
      <c r="C994" s="10">
        <v>27.93</v>
      </c>
      <c r="D994" s="10">
        <v>95.44</v>
      </c>
      <c r="E994" s="10">
        <v>96.4</v>
      </c>
      <c r="F994" s="10">
        <v>0</v>
      </c>
      <c r="G994" s="10">
        <v>0</v>
      </c>
      <c r="H994" s="10">
        <v>0</v>
      </c>
      <c r="I994" s="10">
        <v>0</v>
      </c>
      <c r="J994" s="10">
        <v>0</v>
      </c>
      <c r="K994" s="10">
        <v>0</v>
      </c>
      <c r="L994" s="10">
        <f t="shared" si="68"/>
        <v>303.08000000000004</v>
      </c>
    </row>
    <row r="995" spans="1:12" ht="13" hidden="1" x14ac:dyDescent="0.15">
      <c r="A995" s="65" t="s">
        <v>96</v>
      </c>
      <c r="B995" s="10">
        <v>0</v>
      </c>
      <c r="C995" s="10">
        <v>10372</v>
      </c>
      <c r="D995" s="10">
        <v>0</v>
      </c>
      <c r="E995" s="10">
        <v>0</v>
      </c>
      <c r="F995" s="10">
        <v>0</v>
      </c>
      <c r="G995" s="10">
        <v>0</v>
      </c>
      <c r="H995" s="10">
        <v>0</v>
      </c>
      <c r="I995" s="10">
        <v>0</v>
      </c>
      <c r="J995" s="10">
        <v>0</v>
      </c>
      <c r="K995" s="10">
        <v>0</v>
      </c>
      <c r="L995" s="10">
        <f t="shared" si="68"/>
        <v>10372</v>
      </c>
    </row>
    <row r="996" spans="1:12" ht="13" hidden="1" x14ac:dyDescent="0.15">
      <c r="A996" s="65" t="s">
        <v>94</v>
      </c>
      <c r="B996" s="10">
        <v>0</v>
      </c>
      <c r="C996" s="10">
        <v>0</v>
      </c>
      <c r="D996" s="10">
        <v>616.28</v>
      </c>
      <c r="E996" s="10">
        <v>82.05</v>
      </c>
      <c r="F996" s="10">
        <v>0</v>
      </c>
      <c r="G996" s="10">
        <v>0</v>
      </c>
      <c r="H996" s="10">
        <v>0</v>
      </c>
      <c r="I996" s="10">
        <v>0</v>
      </c>
      <c r="J996" s="10">
        <v>0</v>
      </c>
      <c r="K996" s="10">
        <v>0</v>
      </c>
      <c r="L996" s="10">
        <f t="shared" si="68"/>
        <v>698.32999999999993</v>
      </c>
    </row>
    <row r="997" spans="1:12" ht="13" hidden="1" x14ac:dyDescent="0.15">
      <c r="A997" s="65" t="s">
        <v>93</v>
      </c>
      <c r="B997" s="10">
        <v>6411.1</v>
      </c>
      <c r="C997" s="10">
        <v>1087.3499999999999</v>
      </c>
      <c r="D997" s="10">
        <v>1977.16</v>
      </c>
      <c r="E997" s="10">
        <v>9660.5400000000009</v>
      </c>
      <c r="F997" s="10">
        <v>0</v>
      </c>
      <c r="G997" s="10">
        <v>0</v>
      </c>
      <c r="H997" s="10">
        <v>0</v>
      </c>
      <c r="I997" s="10">
        <v>0</v>
      </c>
      <c r="J997" s="10">
        <v>0</v>
      </c>
      <c r="K997" s="10">
        <v>0</v>
      </c>
      <c r="L997" s="10">
        <f t="shared" si="68"/>
        <v>19136.150000000001</v>
      </c>
    </row>
    <row r="998" spans="1:12" ht="13" hidden="1" x14ac:dyDescent="0.15">
      <c r="A998" s="65" t="s">
        <v>91</v>
      </c>
      <c r="B998" s="10">
        <v>2333.48</v>
      </c>
      <c r="C998" s="10">
        <v>782.22</v>
      </c>
      <c r="D998" s="10">
        <v>3918.29</v>
      </c>
      <c r="E998" s="10">
        <v>6484.91</v>
      </c>
      <c r="F998" s="10">
        <v>0</v>
      </c>
      <c r="G998" s="10">
        <v>0</v>
      </c>
      <c r="H998" s="10">
        <v>0</v>
      </c>
      <c r="I998" s="10">
        <v>0</v>
      </c>
      <c r="J998" s="10">
        <v>0</v>
      </c>
      <c r="K998" s="10">
        <v>0</v>
      </c>
      <c r="L998" s="10">
        <f t="shared" si="68"/>
        <v>13518.9</v>
      </c>
    </row>
    <row r="999" spans="1:12" ht="13" hidden="1" x14ac:dyDescent="0.15">
      <c r="A999" s="65" t="s">
        <v>90</v>
      </c>
      <c r="B999" s="10">
        <v>4260.9399999999996</v>
      </c>
      <c r="C999" s="10">
        <v>1918.23</v>
      </c>
      <c r="D999" s="10">
        <v>4306.76</v>
      </c>
      <c r="E999" s="10">
        <v>5321.38</v>
      </c>
      <c r="F999" s="10">
        <v>0</v>
      </c>
      <c r="G999" s="10">
        <v>0</v>
      </c>
      <c r="H999" s="10">
        <v>0</v>
      </c>
      <c r="I999" s="10">
        <v>0</v>
      </c>
      <c r="J999" s="10">
        <v>0</v>
      </c>
      <c r="K999" s="10">
        <v>0</v>
      </c>
      <c r="L999" s="10">
        <f t="shared" si="68"/>
        <v>15807.310000000001</v>
      </c>
    </row>
    <row r="1000" spans="1:12" ht="13" hidden="1" x14ac:dyDescent="0.15">
      <c r="A1000" s="65" t="s">
        <v>89</v>
      </c>
      <c r="B1000" s="10">
        <v>1339.52</v>
      </c>
      <c r="C1000" s="10">
        <v>966.85</v>
      </c>
      <c r="D1000" s="10">
        <v>452.92</v>
      </c>
      <c r="E1000" s="10">
        <v>485.27</v>
      </c>
      <c r="F1000" s="10">
        <v>0</v>
      </c>
      <c r="G1000" s="10">
        <v>0</v>
      </c>
      <c r="H1000" s="10">
        <v>0</v>
      </c>
      <c r="I1000" s="10">
        <v>0</v>
      </c>
      <c r="J1000" s="10">
        <v>0</v>
      </c>
      <c r="K1000" s="10">
        <v>0</v>
      </c>
      <c r="L1000" s="10">
        <f t="shared" si="68"/>
        <v>3244.56</v>
      </c>
    </row>
    <row r="1001" spans="1:12" ht="13" hidden="1" x14ac:dyDescent="0.15">
      <c r="A1001" s="65" t="s">
        <v>88</v>
      </c>
      <c r="B1001" s="10">
        <v>3631.63</v>
      </c>
      <c r="C1001" s="10">
        <v>3842</v>
      </c>
      <c r="D1001" s="10">
        <v>4082.96</v>
      </c>
      <c r="E1001" s="10">
        <v>2955.47</v>
      </c>
      <c r="F1001" s="10">
        <v>0</v>
      </c>
      <c r="G1001" s="10">
        <v>0</v>
      </c>
      <c r="H1001" s="10">
        <v>0</v>
      </c>
      <c r="I1001" s="10">
        <v>0</v>
      </c>
      <c r="J1001" s="10">
        <v>0</v>
      </c>
      <c r="K1001" s="10">
        <v>0</v>
      </c>
      <c r="L1001" s="10">
        <f t="shared" si="68"/>
        <v>14512.06</v>
      </c>
    </row>
    <row r="1002" spans="1:12" ht="13" hidden="1" x14ac:dyDescent="0.15">
      <c r="A1002" s="65" t="s">
        <v>86</v>
      </c>
      <c r="B1002" s="10">
        <v>4134.0600000000004</v>
      </c>
      <c r="C1002" s="10">
        <v>6252.18</v>
      </c>
      <c r="D1002" s="10">
        <v>7034.13</v>
      </c>
      <c r="E1002" s="10">
        <v>5864.54</v>
      </c>
      <c r="F1002" s="10">
        <v>0</v>
      </c>
      <c r="G1002" s="10">
        <v>0</v>
      </c>
      <c r="H1002" s="10">
        <v>0</v>
      </c>
      <c r="I1002" s="10">
        <v>0</v>
      </c>
      <c r="J1002" s="10">
        <v>0</v>
      </c>
      <c r="K1002" s="10">
        <v>0</v>
      </c>
      <c r="L1002" s="10">
        <f t="shared" si="68"/>
        <v>23284.910000000003</v>
      </c>
    </row>
    <row r="1003" spans="1:12" ht="13" hidden="1" x14ac:dyDescent="0.15">
      <c r="A1003" s="65" t="s">
        <v>85</v>
      </c>
      <c r="B1003" s="10">
        <v>13811.83</v>
      </c>
      <c r="C1003" s="10">
        <v>30966.39</v>
      </c>
      <c r="D1003" s="10">
        <v>21703.66</v>
      </c>
      <c r="E1003" s="10">
        <v>15091.4</v>
      </c>
      <c r="F1003" s="10">
        <v>0</v>
      </c>
      <c r="G1003" s="10">
        <v>0</v>
      </c>
      <c r="H1003" s="10">
        <v>0</v>
      </c>
      <c r="I1003" s="10">
        <v>0</v>
      </c>
      <c r="J1003" s="10">
        <v>0</v>
      </c>
      <c r="K1003" s="10">
        <v>0</v>
      </c>
      <c r="L1003" s="10">
        <f t="shared" si="68"/>
        <v>81573.279999999999</v>
      </c>
    </row>
    <row r="1004" spans="1:12" ht="13" hidden="1" x14ac:dyDescent="0.15">
      <c r="A1004" s="65" t="s">
        <v>84</v>
      </c>
      <c r="B1004" s="10">
        <v>300.77</v>
      </c>
      <c r="C1004" s="10">
        <v>381.53</v>
      </c>
      <c r="D1004" s="10">
        <v>427.33</v>
      </c>
      <c r="E1004" s="10">
        <v>146.09</v>
      </c>
      <c r="F1004" s="10">
        <v>0</v>
      </c>
      <c r="G1004" s="10">
        <v>0</v>
      </c>
      <c r="H1004" s="10">
        <v>0</v>
      </c>
      <c r="I1004" s="10">
        <v>0</v>
      </c>
      <c r="J1004" s="10">
        <v>0</v>
      </c>
      <c r="K1004" s="10">
        <v>0</v>
      </c>
      <c r="L1004" s="10">
        <f t="shared" si="68"/>
        <v>1255.7199999999998</v>
      </c>
    </row>
    <row r="1005" spans="1:12" ht="13" hidden="1" x14ac:dyDescent="0.15">
      <c r="A1005" s="65" t="s">
        <v>83</v>
      </c>
      <c r="B1005" s="10">
        <v>52561.19</v>
      </c>
      <c r="C1005" s="10">
        <v>49651.46</v>
      </c>
      <c r="D1005" s="10">
        <v>41921.4</v>
      </c>
      <c r="E1005" s="10">
        <v>16468.29</v>
      </c>
      <c r="F1005" s="10">
        <v>-36.49</v>
      </c>
      <c r="G1005" s="10">
        <v>0</v>
      </c>
      <c r="H1005" s="10">
        <v>0</v>
      </c>
      <c r="I1005" s="10">
        <v>0</v>
      </c>
      <c r="J1005" s="10">
        <v>0</v>
      </c>
      <c r="K1005" s="10">
        <v>0</v>
      </c>
      <c r="L1005" s="10">
        <f t="shared" si="68"/>
        <v>160565.85</v>
      </c>
    </row>
    <row r="1006" spans="1:12" ht="13" hidden="1" x14ac:dyDescent="0.15">
      <c r="A1006" s="65" t="s">
        <v>82</v>
      </c>
      <c r="B1006" s="10">
        <v>61044.3</v>
      </c>
      <c r="C1006" s="10">
        <v>59448.12</v>
      </c>
      <c r="D1006" s="10">
        <v>79870.47</v>
      </c>
      <c r="E1006" s="10">
        <v>26974.560000000001</v>
      </c>
      <c r="F1006" s="10">
        <v>295.75</v>
      </c>
      <c r="G1006" s="10">
        <v>0</v>
      </c>
      <c r="H1006" s="10">
        <v>0</v>
      </c>
      <c r="I1006" s="10">
        <v>0</v>
      </c>
      <c r="J1006" s="10">
        <v>0</v>
      </c>
      <c r="K1006" s="10">
        <v>0</v>
      </c>
      <c r="L1006" s="10">
        <f t="shared" si="68"/>
        <v>227633.2</v>
      </c>
    </row>
    <row r="1007" spans="1:12" ht="13" hidden="1" x14ac:dyDescent="0.15">
      <c r="A1007" s="65" t="s">
        <v>81</v>
      </c>
      <c r="B1007" s="10">
        <v>0</v>
      </c>
      <c r="C1007" s="10">
        <v>5262.02</v>
      </c>
      <c r="D1007" s="10">
        <v>5823.67</v>
      </c>
      <c r="E1007" s="10">
        <v>3284.84</v>
      </c>
      <c r="F1007" s="10">
        <v>0</v>
      </c>
      <c r="G1007" s="10">
        <v>0</v>
      </c>
      <c r="H1007" s="10">
        <v>0</v>
      </c>
      <c r="I1007" s="10">
        <v>0</v>
      </c>
      <c r="J1007" s="10">
        <v>0</v>
      </c>
      <c r="K1007" s="10">
        <v>0</v>
      </c>
      <c r="L1007" s="10">
        <f t="shared" si="68"/>
        <v>14370.53</v>
      </c>
    </row>
    <row r="1008" spans="1:12" ht="13" hidden="1" x14ac:dyDescent="0.15">
      <c r="A1008" s="65" t="s">
        <v>75</v>
      </c>
      <c r="B1008" s="10">
        <v>134490.70000000001</v>
      </c>
      <c r="C1008" s="10">
        <v>144448.25</v>
      </c>
      <c r="D1008" s="10">
        <v>136967.57999999999</v>
      </c>
      <c r="E1008" s="10">
        <v>19101.810000000001</v>
      </c>
      <c r="F1008" s="10">
        <v>0</v>
      </c>
      <c r="G1008" s="10">
        <v>0</v>
      </c>
      <c r="H1008" s="10">
        <v>0</v>
      </c>
      <c r="I1008" s="10">
        <v>0</v>
      </c>
      <c r="J1008" s="10">
        <v>0</v>
      </c>
      <c r="K1008" s="10">
        <v>0</v>
      </c>
      <c r="L1008" s="10">
        <f t="shared" si="68"/>
        <v>435008.34</v>
      </c>
    </row>
    <row r="1009" spans="1:12" ht="13" hidden="1" x14ac:dyDescent="0.15">
      <c r="A1009" s="65" t="s">
        <v>74</v>
      </c>
      <c r="B1009" s="10">
        <v>0</v>
      </c>
      <c r="C1009" s="10">
        <v>0</v>
      </c>
      <c r="D1009" s="10">
        <v>0</v>
      </c>
      <c r="E1009" s="10">
        <v>4179.34</v>
      </c>
      <c r="F1009" s="10">
        <v>0</v>
      </c>
      <c r="G1009" s="10">
        <v>0</v>
      </c>
      <c r="H1009" s="10">
        <v>0</v>
      </c>
      <c r="I1009" s="10">
        <v>0</v>
      </c>
      <c r="J1009" s="10">
        <v>0</v>
      </c>
      <c r="K1009" s="10">
        <v>0</v>
      </c>
      <c r="L1009" s="10">
        <f t="shared" si="68"/>
        <v>4179.34</v>
      </c>
    </row>
    <row r="1010" spans="1:12" ht="13" hidden="1" x14ac:dyDescent="0.15">
      <c r="A1010" s="65" t="s">
        <v>73</v>
      </c>
      <c r="B1010" s="10">
        <v>1001.88</v>
      </c>
      <c r="C1010" s="10">
        <v>1586.89</v>
      </c>
      <c r="D1010" s="10">
        <v>1723.95</v>
      </c>
      <c r="E1010" s="10">
        <v>7111.16</v>
      </c>
      <c r="F1010" s="10">
        <v>0</v>
      </c>
      <c r="G1010" s="10">
        <v>0</v>
      </c>
      <c r="H1010" s="10">
        <v>0</v>
      </c>
      <c r="I1010" s="10">
        <v>0</v>
      </c>
      <c r="J1010" s="10">
        <v>0</v>
      </c>
      <c r="K1010" s="10">
        <v>0</v>
      </c>
      <c r="L1010" s="10">
        <f t="shared" si="68"/>
        <v>11423.880000000001</v>
      </c>
    </row>
    <row r="1011" spans="1:12" ht="13" hidden="1" x14ac:dyDescent="0.15">
      <c r="A1011" s="65" t="s">
        <v>71</v>
      </c>
      <c r="B1011" s="10">
        <v>346657.75</v>
      </c>
      <c r="C1011" s="10">
        <v>348658.27</v>
      </c>
      <c r="D1011" s="10">
        <v>372192.73</v>
      </c>
      <c r="E1011" s="10">
        <v>205211.67</v>
      </c>
      <c r="F1011" s="10">
        <v>0</v>
      </c>
      <c r="G1011" s="10">
        <v>0</v>
      </c>
      <c r="H1011" s="10">
        <v>0</v>
      </c>
      <c r="I1011" s="10">
        <v>0</v>
      </c>
      <c r="J1011" s="10">
        <v>0</v>
      </c>
      <c r="K1011" s="10">
        <v>0</v>
      </c>
      <c r="L1011" s="10">
        <f t="shared" si="68"/>
        <v>1272720.42</v>
      </c>
    </row>
    <row r="1012" spans="1:12" ht="13" hidden="1" x14ac:dyDescent="0.15">
      <c r="A1012" s="66" t="s">
        <v>231</v>
      </c>
      <c r="B1012" s="16">
        <f t="shared" ref="B1012:L1012" si="69">SUM(B970:B1011)</f>
        <v>796025.73</v>
      </c>
      <c r="C1012" s="16">
        <f t="shared" si="69"/>
        <v>838420.93</v>
      </c>
      <c r="D1012" s="16">
        <f t="shared" si="69"/>
        <v>862248.84999999986</v>
      </c>
      <c r="E1012" s="16">
        <f t="shared" si="69"/>
        <v>424255.11</v>
      </c>
      <c r="F1012" s="16">
        <f t="shared" si="69"/>
        <v>413.35</v>
      </c>
      <c r="G1012" s="16">
        <f t="shared" si="69"/>
        <v>0</v>
      </c>
      <c r="H1012" s="16">
        <f t="shared" si="69"/>
        <v>0</v>
      </c>
      <c r="I1012" s="16">
        <f t="shared" si="69"/>
        <v>0</v>
      </c>
      <c r="J1012" s="16">
        <f t="shared" si="69"/>
        <v>0</v>
      </c>
      <c r="K1012" s="16">
        <f t="shared" si="69"/>
        <v>0</v>
      </c>
      <c r="L1012" s="16">
        <f t="shared" si="69"/>
        <v>2921363.97</v>
      </c>
    </row>
    <row r="1013" spans="1:12" ht="13" hidden="1" x14ac:dyDescent="0.15">
      <c r="A1013" s="64" t="s">
        <v>232</v>
      </c>
      <c r="B1013" s="7"/>
      <c r="C1013" s="7"/>
      <c r="D1013" s="7"/>
      <c r="E1013" s="7"/>
      <c r="F1013" s="7"/>
      <c r="G1013" s="7"/>
      <c r="H1013" s="7"/>
      <c r="I1013" s="7"/>
      <c r="J1013" s="7"/>
      <c r="K1013" s="7"/>
      <c r="L1013" s="7"/>
    </row>
    <row r="1014" spans="1:12" ht="13" hidden="1" x14ac:dyDescent="0.15">
      <c r="A1014" s="65" t="s">
        <v>129</v>
      </c>
      <c r="B1014" s="10">
        <v>0</v>
      </c>
      <c r="C1014" s="10">
        <v>0</v>
      </c>
      <c r="D1014" s="10">
        <v>16941.16</v>
      </c>
      <c r="E1014" s="10">
        <v>21540.93</v>
      </c>
      <c r="F1014" s="10">
        <v>0</v>
      </c>
      <c r="G1014" s="10">
        <v>0</v>
      </c>
      <c r="H1014" s="10">
        <v>0</v>
      </c>
      <c r="I1014" s="10">
        <v>0</v>
      </c>
      <c r="J1014" s="10">
        <v>0</v>
      </c>
      <c r="K1014" s="10">
        <v>0</v>
      </c>
      <c r="L1014" s="10">
        <f t="shared" ref="L1014:L1042" si="70">SUM(B1014:K1014)</f>
        <v>38482.089999999997</v>
      </c>
    </row>
    <row r="1015" spans="1:12" ht="13" hidden="1" x14ac:dyDescent="0.15">
      <c r="A1015" s="65" t="s">
        <v>128</v>
      </c>
      <c r="B1015" s="10">
        <v>2010.99</v>
      </c>
      <c r="C1015" s="10">
        <v>0</v>
      </c>
      <c r="D1015" s="10">
        <v>0</v>
      </c>
      <c r="E1015" s="10">
        <v>0</v>
      </c>
      <c r="F1015" s="10">
        <v>0</v>
      </c>
      <c r="G1015" s="10">
        <v>0</v>
      </c>
      <c r="H1015" s="10">
        <v>0</v>
      </c>
      <c r="I1015" s="10">
        <v>0</v>
      </c>
      <c r="J1015" s="10">
        <v>0</v>
      </c>
      <c r="K1015" s="10">
        <v>0</v>
      </c>
      <c r="L1015" s="10">
        <f t="shared" si="70"/>
        <v>2010.99</v>
      </c>
    </row>
    <row r="1016" spans="1:12" ht="13" hidden="1" x14ac:dyDescent="0.15">
      <c r="A1016" s="65" t="s">
        <v>127</v>
      </c>
      <c r="B1016" s="10">
        <v>13043.1</v>
      </c>
      <c r="C1016" s="10">
        <v>13848.91</v>
      </c>
      <c r="D1016" s="10">
        <v>17131.78</v>
      </c>
      <c r="E1016" s="10">
        <v>6657.31</v>
      </c>
      <c r="F1016" s="10">
        <v>0</v>
      </c>
      <c r="G1016" s="10">
        <v>0</v>
      </c>
      <c r="H1016" s="10">
        <v>0</v>
      </c>
      <c r="I1016" s="10">
        <v>0</v>
      </c>
      <c r="J1016" s="10">
        <v>0</v>
      </c>
      <c r="K1016" s="10">
        <v>0</v>
      </c>
      <c r="L1016" s="10">
        <f t="shared" si="70"/>
        <v>50681.1</v>
      </c>
    </row>
    <row r="1017" spans="1:12" ht="13" hidden="1" x14ac:dyDescent="0.15">
      <c r="A1017" s="65" t="s">
        <v>126</v>
      </c>
      <c r="B1017" s="10">
        <v>53358.54</v>
      </c>
      <c r="C1017" s="10">
        <v>62102.39</v>
      </c>
      <c r="D1017" s="10">
        <v>46991.040000000001</v>
      </c>
      <c r="E1017" s="10">
        <v>8680.8700000000008</v>
      </c>
      <c r="F1017" s="10">
        <v>0</v>
      </c>
      <c r="G1017" s="10">
        <v>0</v>
      </c>
      <c r="H1017" s="10">
        <v>0</v>
      </c>
      <c r="I1017" s="10">
        <v>0</v>
      </c>
      <c r="J1017" s="10">
        <v>0</v>
      </c>
      <c r="K1017" s="10">
        <v>0</v>
      </c>
      <c r="L1017" s="10">
        <f t="shared" si="70"/>
        <v>171132.84</v>
      </c>
    </row>
    <row r="1018" spans="1:12" ht="13" hidden="1" x14ac:dyDescent="0.15">
      <c r="A1018" s="65" t="s">
        <v>125</v>
      </c>
      <c r="B1018" s="10">
        <v>6466.84</v>
      </c>
      <c r="C1018" s="10">
        <v>6163.1</v>
      </c>
      <c r="D1018" s="10">
        <v>2080.86</v>
      </c>
      <c r="E1018" s="10">
        <v>1332.56</v>
      </c>
      <c r="F1018" s="10">
        <v>0</v>
      </c>
      <c r="G1018" s="10">
        <v>0</v>
      </c>
      <c r="H1018" s="10">
        <v>0</v>
      </c>
      <c r="I1018" s="10">
        <v>0</v>
      </c>
      <c r="J1018" s="10">
        <v>0</v>
      </c>
      <c r="K1018" s="10">
        <v>0</v>
      </c>
      <c r="L1018" s="10">
        <f t="shared" si="70"/>
        <v>16043.36</v>
      </c>
    </row>
    <row r="1019" spans="1:12" ht="13" hidden="1" x14ac:dyDescent="0.15">
      <c r="A1019" s="65" t="s">
        <v>123</v>
      </c>
      <c r="B1019" s="10">
        <v>0</v>
      </c>
      <c r="C1019" s="10">
        <v>11163.39</v>
      </c>
      <c r="D1019" s="10">
        <v>10757.68</v>
      </c>
      <c r="E1019" s="10">
        <v>7036.6</v>
      </c>
      <c r="F1019" s="10">
        <v>0</v>
      </c>
      <c r="G1019" s="10">
        <v>0</v>
      </c>
      <c r="H1019" s="10">
        <v>0</v>
      </c>
      <c r="I1019" s="10">
        <v>0</v>
      </c>
      <c r="J1019" s="10">
        <v>0</v>
      </c>
      <c r="K1019" s="10">
        <v>0</v>
      </c>
      <c r="L1019" s="10">
        <f t="shared" si="70"/>
        <v>28957.67</v>
      </c>
    </row>
    <row r="1020" spans="1:12" ht="13" hidden="1" x14ac:dyDescent="0.15">
      <c r="A1020" s="65" t="s">
        <v>122</v>
      </c>
      <c r="B1020" s="10">
        <v>0</v>
      </c>
      <c r="C1020" s="10">
        <v>-267.01</v>
      </c>
      <c r="D1020" s="10">
        <v>0</v>
      </c>
      <c r="E1020" s="10">
        <v>0</v>
      </c>
      <c r="F1020" s="10">
        <v>0</v>
      </c>
      <c r="G1020" s="10">
        <v>0</v>
      </c>
      <c r="H1020" s="10">
        <v>0</v>
      </c>
      <c r="I1020" s="10">
        <v>0</v>
      </c>
      <c r="J1020" s="10">
        <v>0</v>
      </c>
      <c r="K1020" s="10">
        <v>0</v>
      </c>
      <c r="L1020" s="10">
        <f t="shared" si="70"/>
        <v>-267.01</v>
      </c>
    </row>
    <row r="1021" spans="1:12" ht="13" hidden="1" x14ac:dyDescent="0.15">
      <c r="A1021" s="65" t="s">
        <v>120</v>
      </c>
      <c r="B1021" s="10">
        <v>0</v>
      </c>
      <c r="C1021" s="10">
        <v>0</v>
      </c>
      <c r="D1021" s="10">
        <v>0</v>
      </c>
      <c r="E1021" s="10">
        <v>310.89999999999998</v>
      </c>
      <c r="F1021" s="10">
        <v>0</v>
      </c>
      <c r="G1021" s="10">
        <v>0</v>
      </c>
      <c r="H1021" s="10">
        <v>0</v>
      </c>
      <c r="I1021" s="10">
        <v>0</v>
      </c>
      <c r="J1021" s="10">
        <v>0</v>
      </c>
      <c r="K1021" s="10">
        <v>0</v>
      </c>
      <c r="L1021" s="10">
        <f t="shared" si="70"/>
        <v>310.89999999999998</v>
      </c>
    </row>
    <row r="1022" spans="1:12" ht="13" hidden="1" x14ac:dyDescent="0.15">
      <c r="A1022" s="65" t="s">
        <v>119</v>
      </c>
      <c r="B1022" s="10">
        <v>304.87</v>
      </c>
      <c r="C1022" s="10">
        <v>341.1</v>
      </c>
      <c r="D1022" s="10">
        <v>391.42</v>
      </c>
      <c r="E1022" s="10">
        <v>355.99</v>
      </c>
      <c r="F1022" s="10">
        <v>0</v>
      </c>
      <c r="G1022" s="10">
        <v>0</v>
      </c>
      <c r="H1022" s="10">
        <v>0</v>
      </c>
      <c r="I1022" s="10">
        <v>0</v>
      </c>
      <c r="J1022" s="10">
        <v>0</v>
      </c>
      <c r="K1022" s="10">
        <v>0</v>
      </c>
      <c r="L1022" s="10">
        <f t="shared" si="70"/>
        <v>1393.38</v>
      </c>
    </row>
    <row r="1023" spans="1:12" ht="13" hidden="1" x14ac:dyDescent="0.15">
      <c r="A1023" s="65" t="s">
        <v>112</v>
      </c>
      <c r="B1023" s="10">
        <v>2283.2800000000002</v>
      </c>
      <c r="C1023" s="10">
        <v>2354.25</v>
      </c>
      <c r="D1023" s="10">
        <v>2582.44</v>
      </c>
      <c r="E1023" s="10">
        <v>1968.54</v>
      </c>
      <c r="F1023" s="10">
        <v>53.38</v>
      </c>
      <c r="G1023" s="10">
        <v>0</v>
      </c>
      <c r="H1023" s="10">
        <v>0</v>
      </c>
      <c r="I1023" s="10">
        <v>0</v>
      </c>
      <c r="J1023" s="10">
        <v>0</v>
      </c>
      <c r="K1023" s="10">
        <v>0</v>
      </c>
      <c r="L1023" s="10">
        <f t="shared" si="70"/>
        <v>9241.8900000000012</v>
      </c>
    </row>
    <row r="1024" spans="1:12" ht="13" hidden="1" x14ac:dyDescent="0.15">
      <c r="A1024" s="65" t="s">
        <v>106</v>
      </c>
      <c r="B1024" s="10">
        <v>0</v>
      </c>
      <c r="C1024" s="10">
        <v>0</v>
      </c>
      <c r="D1024" s="10">
        <v>0</v>
      </c>
      <c r="E1024" s="10">
        <v>14.81</v>
      </c>
      <c r="F1024" s="10">
        <v>0</v>
      </c>
      <c r="G1024" s="10">
        <v>0</v>
      </c>
      <c r="H1024" s="10">
        <v>0</v>
      </c>
      <c r="I1024" s="10">
        <v>0</v>
      </c>
      <c r="J1024" s="10">
        <v>0</v>
      </c>
      <c r="K1024" s="10">
        <v>0</v>
      </c>
      <c r="L1024" s="10">
        <f t="shared" si="70"/>
        <v>14.81</v>
      </c>
    </row>
    <row r="1025" spans="1:12" ht="13" hidden="1" x14ac:dyDescent="0.15">
      <c r="A1025" s="65" t="s">
        <v>105</v>
      </c>
      <c r="B1025" s="10">
        <v>568.70000000000005</v>
      </c>
      <c r="C1025" s="10">
        <v>0</v>
      </c>
      <c r="D1025" s="10">
        <v>0</v>
      </c>
      <c r="E1025" s="10">
        <v>0</v>
      </c>
      <c r="F1025" s="10">
        <v>0</v>
      </c>
      <c r="G1025" s="10">
        <v>0</v>
      </c>
      <c r="H1025" s="10">
        <v>0</v>
      </c>
      <c r="I1025" s="10">
        <v>0</v>
      </c>
      <c r="J1025" s="10">
        <v>0</v>
      </c>
      <c r="K1025" s="10">
        <v>0</v>
      </c>
      <c r="L1025" s="10">
        <f t="shared" si="70"/>
        <v>568.70000000000005</v>
      </c>
    </row>
    <row r="1026" spans="1:12" ht="13" hidden="1" x14ac:dyDescent="0.15">
      <c r="A1026" s="65" t="s">
        <v>102</v>
      </c>
      <c r="B1026" s="10">
        <v>-101.34</v>
      </c>
      <c r="C1026" s="10">
        <v>-101.34</v>
      </c>
      <c r="D1026" s="10">
        <v>2206.88</v>
      </c>
      <c r="E1026" s="10">
        <v>1768.77</v>
      </c>
      <c r="F1026" s="10">
        <v>0</v>
      </c>
      <c r="G1026" s="10">
        <v>0</v>
      </c>
      <c r="H1026" s="10">
        <v>0</v>
      </c>
      <c r="I1026" s="10">
        <v>0</v>
      </c>
      <c r="J1026" s="10">
        <v>0</v>
      </c>
      <c r="K1026" s="10">
        <v>0</v>
      </c>
      <c r="L1026" s="10">
        <f t="shared" si="70"/>
        <v>3772.9700000000003</v>
      </c>
    </row>
    <row r="1027" spans="1:12" ht="13" hidden="1" x14ac:dyDescent="0.15">
      <c r="A1027" s="65" t="s">
        <v>201</v>
      </c>
      <c r="B1027" s="10">
        <v>104.95</v>
      </c>
      <c r="C1027" s="10">
        <v>0</v>
      </c>
      <c r="D1027" s="10">
        <v>0</v>
      </c>
      <c r="E1027" s="10">
        <v>0</v>
      </c>
      <c r="F1027" s="10">
        <v>0</v>
      </c>
      <c r="G1027" s="10">
        <v>0</v>
      </c>
      <c r="H1027" s="10">
        <v>0</v>
      </c>
      <c r="I1027" s="10">
        <v>0</v>
      </c>
      <c r="J1027" s="10">
        <v>0</v>
      </c>
      <c r="K1027" s="10">
        <v>0</v>
      </c>
      <c r="L1027" s="10">
        <f t="shared" si="70"/>
        <v>104.95</v>
      </c>
    </row>
    <row r="1028" spans="1:12" ht="13" hidden="1" x14ac:dyDescent="0.15">
      <c r="A1028" s="65" t="s">
        <v>96</v>
      </c>
      <c r="B1028" s="10">
        <v>0</v>
      </c>
      <c r="C1028" s="10">
        <v>7260.4</v>
      </c>
      <c r="D1028" s="10">
        <v>0</v>
      </c>
      <c r="E1028" s="10">
        <v>0</v>
      </c>
      <c r="F1028" s="10">
        <v>0</v>
      </c>
      <c r="G1028" s="10">
        <v>0</v>
      </c>
      <c r="H1028" s="10">
        <v>0</v>
      </c>
      <c r="I1028" s="10">
        <v>0</v>
      </c>
      <c r="J1028" s="10">
        <v>0</v>
      </c>
      <c r="K1028" s="10">
        <v>0</v>
      </c>
      <c r="L1028" s="10">
        <f t="shared" si="70"/>
        <v>7260.4</v>
      </c>
    </row>
    <row r="1029" spans="1:12" ht="13" hidden="1" x14ac:dyDescent="0.15">
      <c r="A1029" s="65" t="s">
        <v>94</v>
      </c>
      <c r="B1029" s="10">
        <v>52.98</v>
      </c>
      <c r="C1029" s="10">
        <v>0</v>
      </c>
      <c r="D1029" s="10">
        <v>0</v>
      </c>
      <c r="E1029" s="10">
        <v>0</v>
      </c>
      <c r="F1029" s="10">
        <v>0</v>
      </c>
      <c r="G1029" s="10">
        <v>0</v>
      </c>
      <c r="H1029" s="10">
        <v>0</v>
      </c>
      <c r="I1029" s="10">
        <v>0</v>
      </c>
      <c r="J1029" s="10">
        <v>0</v>
      </c>
      <c r="K1029" s="10">
        <v>0</v>
      </c>
      <c r="L1029" s="10">
        <f t="shared" si="70"/>
        <v>52.98</v>
      </c>
    </row>
    <row r="1030" spans="1:12" ht="13" hidden="1" x14ac:dyDescent="0.15">
      <c r="A1030" s="65" t="s">
        <v>91</v>
      </c>
      <c r="B1030" s="10">
        <v>346.02</v>
      </c>
      <c r="C1030" s="10">
        <v>358.12</v>
      </c>
      <c r="D1030" s="10">
        <v>2673.94</v>
      </c>
      <c r="E1030" s="10">
        <v>717.25</v>
      </c>
      <c r="F1030" s="10">
        <v>0</v>
      </c>
      <c r="G1030" s="10">
        <v>0</v>
      </c>
      <c r="H1030" s="10">
        <v>0</v>
      </c>
      <c r="I1030" s="10">
        <v>0</v>
      </c>
      <c r="J1030" s="10">
        <v>0</v>
      </c>
      <c r="K1030" s="10">
        <v>0</v>
      </c>
      <c r="L1030" s="10">
        <f t="shared" si="70"/>
        <v>4095.33</v>
      </c>
    </row>
    <row r="1031" spans="1:12" ht="13" hidden="1" x14ac:dyDescent="0.15">
      <c r="A1031" s="65" t="s">
        <v>90</v>
      </c>
      <c r="B1031" s="10">
        <v>420.92</v>
      </c>
      <c r="C1031" s="10">
        <v>-135.63</v>
      </c>
      <c r="D1031" s="10">
        <v>0</v>
      </c>
      <c r="E1031" s="10">
        <v>153.47999999999999</v>
      </c>
      <c r="F1031" s="10">
        <v>0</v>
      </c>
      <c r="G1031" s="10">
        <v>0</v>
      </c>
      <c r="H1031" s="10">
        <v>0</v>
      </c>
      <c r="I1031" s="10">
        <v>0</v>
      </c>
      <c r="J1031" s="10">
        <v>0</v>
      </c>
      <c r="K1031" s="10">
        <v>0</v>
      </c>
      <c r="L1031" s="10">
        <f t="shared" si="70"/>
        <v>438.77</v>
      </c>
    </row>
    <row r="1032" spans="1:12" ht="13" hidden="1" x14ac:dyDescent="0.15">
      <c r="A1032" s="65" t="s">
        <v>89</v>
      </c>
      <c r="B1032" s="10">
        <v>766.21</v>
      </c>
      <c r="C1032" s="10">
        <v>615.1</v>
      </c>
      <c r="D1032" s="10">
        <v>-258.54000000000002</v>
      </c>
      <c r="E1032" s="10">
        <v>120.5</v>
      </c>
      <c r="F1032" s="10">
        <v>0</v>
      </c>
      <c r="G1032" s="10">
        <v>0</v>
      </c>
      <c r="H1032" s="10">
        <v>0</v>
      </c>
      <c r="I1032" s="10">
        <v>0</v>
      </c>
      <c r="J1032" s="10">
        <v>0</v>
      </c>
      <c r="K1032" s="10">
        <v>0</v>
      </c>
      <c r="L1032" s="10">
        <f t="shared" si="70"/>
        <v>1243.27</v>
      </c>
    </row>
    <row r="1033" spans="1:12" ht="13" hidden="1" x14ac:dyDescent="0.15">
      <c r="A1033" s="65" t="s">
        <v>88</v>
      </c>
      <c r="B1033" s="10">
        <v>868.66</v>
      </c>
      <c r="C1033" s="10">
        <v>891.79</v>
      </c>
      <c r="D1033" s="10">
        <v>1081.71</v>
      </c>
      <c r="E1033" s="10">
        <v>884.54</v>
      </c>
      <c r="F1033" s="10">
        <v>0</v>
      </c>
      <c r="G1033" s="10">
        <v>0</v>
      </c>
      <c r="H1033" s="10">
        <v>0</v>
      </c>
      <c r="I1033" s="10">
        <v>0</v>
      </c>
      <c r="J1033" s="10">
        <v>0</v>
      </c>
      <c r="K1033" s="10">
        <v>0</v>
      </c>
      <c r="L1033" s="10">
        <f t="shared" si="70"/>
        <v>3726.7</v>
      </c>
    </row>
    <row r="1034" spans="1:12" ht="13" hidden="1" x14ac:dyDescent="0.15">
      <c r="A1034" s="65" t="s">
        <v>86</v>
      </c>
      <c r="B1034" s="10">
        <v>1035.76</v>
      </c>
      <c r="C1034" s="10">
        <v>1156.21</v>
      </c>
      <c r="D1034" s="10">
        <v>1413.49</v>
      </c>
      <c r="E1034" s="10">
        <v>1624.02</v>
      </c>
      <c r="F1034" s="10">
        <v>0</v>
      </c>
      <c r="G1034" s="10">
        <v>0</v>
      </c>
      <c r="H1034" s="10">
        <v>0</v>
      </c>
      <c r="I1034" s="10">
        <v>0</v>
      </c>
      <c r="J1034" s="10">
        <v>0</v>
      </c>
      <c r="K1034" s="10">
        <v>0</v>
      </c>
      <c r="L1034" s="10">
        <f t="shared" si="70"/>
        <v>5229.4799999999996</v>
      </c>
    </row>
    <row r="1035" spans="1:12" ht="13" hidden="1" x14ac:dyDescent="0.15">
      <c r="A1035" s="65" t="s">
        <v>85</v>
      </c>
      <c r="B1035" s="10">
        <v>5751.14</v>
      </c>
      <c r="C1035" s="10">
        <v>6741.14</v>
      </c>
      <c r="D1035" s="10">
        <v>7734.43</v>
      </c>
      <c r="E1035" s="10">
        <v>6654.4</v>
      </c>
      <c r="F1035" s="10">
        <v>0</v>
      </c>
      <c r="G1035" s="10">
        <v>0</v>
      </c>
      <c r="H1035" s="10">
        <v>0</v>
      </c>
      <c r="I1035" s="10">
        <v>0</v>
      </c>
      <c r="J1035" s="10">
        <v>0</v>
      </c>
      <c r="K1035" s="10">
        <v>0</v>
      </c>
      <c r="L1035" s="10">
        <f t="shared" si="70"/>
        <v>26881.11</v>
      </c>
    </row>
    <row r="1036" spans="1:12" ht="13" hidden="1" x14ac:dyDescent="0.15">
      <c r="A1036" s="65" t="s">
        <v>84</v>
      </c>
      <c r="B1036" s="10">
        <v>164.8</v>
      </c>
      <c r="C1036" s="10">
        <v>251.34</v>
      </c>
      <c r="D1036" s="10">
        <v>250.86</v>
      </c>
      <c r="E1036" s="10">
        <v>82.26</v>
      </c>
      <c r="F1036" s="10">
        <v>0</v>
      </c>
      <c r="G1036" s="10">
        <v>0</v>
      </c>
      <c r="H1036" s="10">
        <v>0</v>
      </c>
      <c r="I1036" s="10">
        <v>0</v>
      </c>
      <c r="J1036" s="10">
        <v>0</v>
      </c>
      <c r="K1036" s="10">
        <v>0</v>
      </c>
      <c r="L1036" s="10">
        <f t="shared" si="70"/>
        <v>749.26</v>
      </c>
    </row>
    <row r="1037" spans="1:12" ht="13" hidden="1" x14ac:dyDescent="0.15">
      <c r="A1037" s="65" t="s">
        <v>83</v>
      </c>
      <c r="B1037" s="10">
        <v>23853.33</v>
      </c>
      <c r="C1037" s="10">
        <v>15903.54</v>
      </c>
      <c r="D1037" s="10">
        <v>20216.439999999999</v>
      </c>
      <c r="E1037" s="10">
        <v>8387.48</v>
      </c>
      <c r="F1037" s="10">
        <v>0</v>
      </c>
      <c r="G1037" s="10">
        <v>0</v>
      </c>
      <c r="H1037" s="10">
        <v>0</v>
      </c>
      <c r="I1037" s="10">
        <v>0</v>
      </c>
      <c r="J1037" s="10">
        <v>0</v>
      </c>
      <c r="K1037" s="10">
        <v>0</v>
      </c>
      <c r="L1037" s="10">
        <f t="shared" si="70"/>
        <v>68360.789999999994</v>
      </c>
    </row>
    <row r="1038" spans="1:12" ht="13" hidden="1" x14ac:dyDescent="0.15">
      <c r="A1038" s="65" t="s">
        <v>82</v>
      </c>
      <c r="B1038" s="10">
        <v>31889.81</v>
      </c>
      <c r="C1038" s="10">
        <v>38446.5</v>
      </c>
      <c r="D1038" s="10">
        <v>38792.21</v>
      </c>
      <c r="E1038" s="10">
        <v>14446.51</v>
      </c>
      <c r="F1038" s="10">
        <v>90.23</v>
      </c>
      <c r="G1038" s="10">
        <v>0</v>
      </c>
      <c r="H1038" s="10">
        <v>0</v>
      </c>
      <c r="I1038" s="10">
        <v>0</v>
      </c>
      <c r="J1038" s="10">
        <v>0</v>
      </c>
      <c r="K1038" s="10">
        <v>0</v>
      </c>
      <c r="L1038" s="10">
        <f t="shared" si="70"/>
        <v>123665.25999999998</v>
      </c>
    </row>
    <row r="1039" spans="1:12" ht="13" hidden="1" x14ac:dyDescent="0.15">
      <c r="A1039" s="65" t="s">
        <v>81</v>
      </c>
      <c r="B1039" s="10">
        <v>0</v>
      </c>
      <c r="C1039" s="10">
        <v>1080.3900000000001</v>
      </c>
      <c r="D1039" s="10">
        <v>1265.97</v>
      </c>
      <c r="E1039" s="10">
        <v>1042.81</v>
      </c>
      <c r="F1039" s="10">
        <v>0</v>
      </c>
      <c r="G1039" s="10">
        <v>0</v>
      </c>
      <c r="H1039" s="10">
        <v>0</v>
      </c>
      <c r="I1039" s="10">
        <v>0</v>
      </c>
      <c r="J1039" s="10">
        <v>0</v>
      </c>
      <c r="K1039" s="10">
        <v>0</v>
      </c>
      <c r="L1039" s="10">
        <f t="shared" si="70"/>
        <v>3389.17</v>
      </c>
    </row>
    <row r="1040" spans="1:12" ht="13" hidden="1" x14ac:dyDescent="0.15">
      <c r="A1040" s="65" t="s">
        <v>75</v>
      </c>
      <c r="B1040" s="10">
        <v>91096.7</v>
      </c>
      <c r="C1040" s="10">
        <v>77091</v>
      </c>
      <c r="D1040" s="10">
        <v>84253.09</v>
      </c>
      <c r="E1040" s="10">
        <v>7393.89</v>
      </c>
      <c r="F1040" s="10">
        <v>0</v>
      </c>
      <c r="G1040" s="10">
        <v>0</v>
      </c>
      <c r="H1040" s="10">
        <v>0</v>
      </c>
      <c r="I1040" s="10">
        <v>0</v>
      </c>
      <c r="J1040" s="10">
        <v>0</v>
      </c>
      <c r="K1040" s="10">
        <v>0</v>
      </c>
      <c r="L1040" s="10">
        <f t="shared" si="70"/>
        <v>259834.68000000002</v>
      </c>
    </row>
    <row r="1041" spans="1:12" ht="13" hidden="1" x14ac:dyDescent="0.15">
      <c r="A1041" s="65" t="s">
        <v>73</v>
      </c>
      <c r="B1041" s="10">
        <v>5162.47</v>
      </c>
      <c r="C1041" s="10">
        <v>843.51</v>
      </c>
      <c r="D1041" s="10">
        <v>131.33000000000001</v>
      </c>
      <c r="E1041" s="10">
        <v>5800.46</v>
      </c>
      <c r="F1041" s="10">
        <v>0</v>
      </c>
      <c r="G1041" s="10">
        <v>0</v>
      </c>
      <c r="H1041" s="10">
        <v>0</v>
      </c>
      <c r="I1041" s="10">
        <v>0</v>
      </c>
      <c r="J1041" s="10">
        <v>0</v>
      </c>
      <c r="K1041" s="10">
        <v>0</v>
      </c>
      <c r="L1041" s="10">
        <f t="shared" si="70"/>
        <v>11937.77</v>
      </c>
    </row>
    <row r="1042" spans="1:12" ht="13" hidden="1" x14ac:dyDescent="0.15">
      <c r="A1042" s="65" t="s">
        <v>71</v>
      </c>
      <c r="B1042" s="10">
        <v>109954.03</v>
      </c>
      <c r="C1042" s="10">
        <v>121764.69</v>
      </c>
      <c r="D1042" s="10">
        <v>139429.92000000001</v>
      </c>
      <c r="E1042" s="10">
        <v>82268.820000000007</v>
      </c>
      <c r="F1042" s="10">
        <v>0</v>
      </c>
      <c r="G1042" s="10">
        <v>0</v>
      </c>
      <c r="H1042" s="10">
        <v>0</v>
      </c>
      <c r="I1042" s="10">
        <v>0</v>
      </c>
      <c r="J1042" s="10">
        <v>0</v>
      </c>
      <c r="K1042" s="10">
        <v>0</v>
      </c>
      <c r="L1042" s="10">
        <f t="shared" si="70"/>
        <v>453417.46</v>
      </c>
    </row>
    <row r="1043" spans="1:12" ht="13" hidden="1" x14ac:dyDescent="0.15">
      <c r="A1043" s="66" t="s">
        <v>233</v>
      </c>
      <c r="B1043" s="16">
        <f t="shared" ref="B1043:L1043" si="71">SUM(B1014:B1042)</f>
        <v>349402.76</v>
      </c>
      <c r="C1043" s="16">
        <f t="shared" si="71"/>
        <v>367872.89</v>
      </c>
      <c r="D1043" s="16">
        <f t="shared" si="71"/>
        <v>396068.11</v>
      </c>
      <c r="E1043" s="16">
        <f t="shared" si="71"/>
        <v>179243.7</v>
      </c>
      <c r="F1043" s="16">
        <f t="shared" si="71"/>
        <v>143.61000000000001</v>
      </c>
      <c r="G1043" s="16">
        <f t="shared" si="71"/>
        <v>0</v>
      </c>
      <c r="H1043" s="16">
        <f t="shared" si="71"/>
        <v>0</v>
      </c>
      <c r="I1043" s="16">
        <f t="shared" si="71"/>
        <v>0</v>
      </c>
      <c r="J1043" s="16">
        <f t="shared" si="71"/>
        <v>0</v>
      </c>
      <c r="K1043" s="16">
        <f t="shared" si="71"/>
        <v>0</v>
      </c>
      <c r="L1043" s="16">
        <f t="shared" si="71"/>
        <v>1292731.07</v>
      </c>
    </row>
    <row r="1044" spans="1:12" ht="13" hidden="1" x14ac:dyDescent="0.15">
      <c r="A1044" s="64" t="s">
        <v>234</v>
      </c>
      <c r="B1044" s="7"/>
      <c r="C1044" s="7"/>
      <c r="D1044" s="7"/>
      <c r="E1044" s="7"/>
      <c r="F1044" s="7"/>
      <c r="G1044" s="7"/>
      <c r="H1044" s="7"/>
      <c r="I1044" s="7"/>
      <c r="J1044" s="7"/>
      <c r="K1044" s="7"/>
      <c r="L1044" s="7"/>
    </row>
    <row r="1045" spans="1:12" ht="13" hidden="1" x14ac:dyDescent="0.15">
      <c r="A1045" s="65" t="s">
        <v>129</v>
      </c>
      <c r="B1045" s="10">
        <v>0</v>
      </c>
      <c r="C1045" s="10">
        <v>0</v>
      </c>
      <c r="D1045" s="10">
        <v>0</v>
      </c>
      <c r="E1045" s="10">
        <v>0</v>
      </c>
      <c r="F1045" s="10">
        <v>0</v>
      </c>
      <c r="G1045" s="10">
        <v>0</v>
      </c>
      <c r="H1045" s="10">
        <v>14112.61</v>
      </c>
      <c r="I1045" s="10">
        <v>22622.06</v>
      </c>
      <c r="J1045" s="10">
        <v>31308.61</v>
      </c>
      <c r="K1045" s="10">
        <v>25246.01</v>
      </c>
      <c r="L1045" s="10">
        <f t="shared" ref="L1045:L1065" si="72">SUM(B1045:K1045)</f>
        <v>93289.29</v>
      </c>
    </row>
    <row r="1046" spans="1:12" ht="13" hidden="1" x14ac:dyDescent="0.15">
      <c r="A1046" s="65" t="s">
        <v>127</v>
      </c>
      <c r="B1046" s="10">
        <v>0</v>
      </c>
      <c r="C1046" s="10">
        <v>0</v>
      </c>
      <c r="D1046" s="10">
        <v>0</v>
      </c>
      <c r="E1046" s="10">
        <v>0</v>
      </c>
      <c r="F1046" s="10">
        <v>0</v>
      </c>
      <c r="G1046" s="10">
        <v>0</v>
      </c>
      <c r="H1046" s="10">
        <v>4185.04</v>
      </c>
      <c r="I1046" s="10">
        <v>9002.31</v>
      </c>
      <c r="J1046" s="10">
        <v>13165.1</v>
      </c>
      <c r="K1046" s="10">
        <v>9940.1299999999992</v>
      </c>
      <c r="L1046" s="10">
        <f t="shared" si="72"/>
        <v>36292.579999999994</v>
      </c>
    </row>
    <row r="1047" spans="1:12" ht="13" hidden="1" x14ac:dyDescent="0.15">
      <c r="A1047" s="65" t="s">
        <v>126</v>
      </c>
      <c r="B1047" s="10">
        <v>0</v>
      </c>
      <c r="C1047" s="10">
        <v>0</v>
      </c>
      <c r="D1047" s="10">
        <v>0</v>
      </c>
      <c r="E1047" s="10">
        <v>0</v>
      </c>
      <c r="F1047" s="10">
        <v>0</v>
      </c>
      <c r="G1047" s="10">
        <v>0</v>
      </c>
      <c r="H1047" s="10">
        <v>2213.29</v>
      </c>
      <c r="I1047" s="10">
        <v>2926.45</v>
      </c>
      <c r="J1047" s="10">
        <v>4917.1099999999997</v>
      </c>
      <c r="K1047" s="10">
        <v>1854.37</v>
      </c>
      <c r="L1047" s="10">
        <f t="shared" si="72"/>
        <v>11911.219999999998</v>
      </c>
    </row>
    <row r="1048" spans="1:12" ht="13" hidden="1" x14ac:dyDescent="0.15">
      <c r="A1048" s="65" t="s">
        <v>125</v>
      </c>
      <c r="B1048" s="10">
        <v>0</v>
      </c>
      <c r="C1048" s="10">
        <v>0</v>
      </c>
      <c r="D1048" s="10">
        <v>0</v>
      </c>
      <c r="E1048" s="10">
        <v>0</v>
      </c>
      <c r="F1048" s="10">
        <v>0</v>
      </c>
      <c r="G1048" s="10">
        <v>0</v>
      </c>
      <c r="H1048" s="10">
        <v>0</v>
      </c>
      <c r="I1048" s="10">
        <v>0</v>
      </c>
      <c r="J1048" s="10">
        <v>9678.2999999999993</v>
      </c>
      <c r="K1048" s="10">
        <v>3774.76</v>
      </c>
      <c r="L1048" s="10">
        <f t="shared" si="72"/>
        <v>13453.06</v>
      </c>
    </row>
    <row r="1049" spans="1:12" ht="13" hidden="1" x14ac:dyDescent="0.15">
      <c r="A1049" s="65" t="s">
        <v>123</v>
      </c>
      <c r="B1049" s="10">
        <v>0</v>
      </c>
      <c r="C1049" s="10">
        <v>0</v>
      </c>
      <c r="D1049" s="10">
        <v>0</v>
      </c>
      <c r="E1049" s="10">
        <v>0</v>
      </c>
      <c r="F1049" s="10">
        <v>0</v>
      </c>
      <c r="G1049" s="10">
        <v>0</v>
      </c>
      <c r="H1049" s="10">
        <v>1894.85</v>
      </c>
      <c r="I1049" s="10">
        <v>5684.55</v>
      </c>
      <c r="J1049" s="10">
        <v>7124.07</v>
      </c>
      <c r="K1049" s="10">
        <v>6107.26</v>
      </c>
      <c r="L1049" s="10">
        <f t="shared" si="72"/>
        <v>20810.73</v>
      </c>
    </row>
    <row r="1050" spans="1:12" ht="13" hidden="1" x14ac:dyDescent="0.15">
      <c r="A1050" s="65" t="s">
        <v>120</v>
      </c>
      <c r="B1050" s="10">
        <v>0</v>
      </c>
      <c r="C1050" s="10">
        <v>0</v>
      </c>
      <c r="D1050" s="10">
        <v>0</v>
      </c>
      <c r="E1050" s="10">
        <v>0</v>
      </c>
      <c r="F1050" s="10">
        <v>0</v>
      </c>
      <c r="G1050" s="10">
        <v>0</v>
      </c>
      <c r="H1050" s="10">
        <v>1.41</v>
      </c>
      <c r="I1050" s="10">
        <v>-1.41</v>
      </c>
      <c r="J1050" s="10">
        <v>0</v>
      </c>
      <c r="K1050" s="10">
        <v>0</v>
      </c>
      <c r="L1050" s="10">
        <f t="shared" si="72"/>
        <v>0</v>
      </c>
    </row>
    <row r="1051" spans="1:12" ht="13" hidden="1" x14ac:dyDescent="0.15">
      <c r="A1051" s="65" t="s">
        <v>107</v>
      </c>
      <c r="B1051" s="10">
        <v>0</v>
      </c>
      <c r="C1051" s="10">
        <v>0</v>
      </c>
      <c r="D1051" s="10">
        <v>0</v>
      </c>
      <c r="E1051" s="10">
        <v>0</v>
      </c>
      <c r="F1051" s="10">
        <v>0</v>
      </c>
      <c r="G1051" s="10">
        <v>0</v>
      </c>
      <c r="H1051" s="10">
        <v>139.25</v>
      </c>
      <c r="I1051" s="10">
        <v>-50.36</v>
      </c>
      <c r="J1051" s="10">
        <v>27.94</v>
      </c>
      <c r="K1051" s="10">
        <v>-116.83</v>
      </c>
      <c r="L1051" s="10">
        <f t="shared" si="72"/>
        <v>0</v>
      </c>
    </row>
    <row r="1052" spans="1:12" ht="13" hidden="1" x14ac:dyDescent="0.15">
      <c r="A1052" s="65" t="s">
        <v>105</v>
      </c>
      <c r="B1052" s="10">
        <v>0</v>
      </c>
      <c r="C1052" s="10">
        <v>0</v>
      </c>
      <c r="D1052" s="10">
        <v>0</v>
      </c>
      <c r="E1052" s="10">
        <v>0</v>
      </c>
      <c r="F1052" s="10">
        <v>0</v>
      </c>
      <c r="G1052" s="10">
        <v>0</v>
      </c>
      <c r="H1052" s="10">
        <v>0</v>
      </c>
      <c r="I1052" s="10">
        <v>0</v>
      </c>
      <c r="J1052" s="10">
        <v>5675.2</v>
      </c>
      <c r="K1052" s="10">
        <v>4580</v>
      </c>
      <c r="L1052" s="10">
        <f t="shared" si="72"/>
        <v>10255.200000000001</v>
      </c>
    </row>
    <row r="1053" spans="1:12" ht="13" hidden="1" x14ac:dyDescent="0.15">
      <c r="A1053" s="65" t="s">
        <v>102</v>
      </c>
      <c r="B1053" s="10">
        <v>0</v>
      </c>
      <c r="C1053" s="10">
        <v>0</v>
      </c>
      <c r="D1053" s="10">
        <v>0</v>
      </c>
      <c r="E1053" s="10">
        <v>0</v>
      </c>
      <c r="F1053" s="10">
        <v>0</v>
      </c>
      <c r="G1053" s="10">
        <v>0</v>
      </c>
      <c r="H1053" s="10">
        <v>-24.36</v>
      </c>
      <c r="I1053" s="10">
        <v>1352.62</v>
      </c>
      <c r="J1053" s="10">
        <v>0</v>
      </c>
      <c r="K1053" s="10">
        <v>0</v>
      </c>
      <c r="L1053" s="10">
        <f t="shared" si="72"/>
        <v>1328.26</v>
      </c>
    </row>
    <row r="1054" spans="1:12" ht="13" hidden="1" x14ac:dyDescent="0.15">
      <c r="A1054" s="65" t="s">
        <v>95</v>
      </c>
      <c r="B1054" s="10">
        <v>0</v>
      </c>
      <c r="C1054" s="10">
        <v>0</v>
      </c>
      <c r="D1054" s="10">
        <v>0</v>
      </c>
      <c r="E1054" s="10">
        <v>0</v>
      </c>
      <c r="F1054" s="10">
        <v>0</v>
      </c>
      <c r="G1054" s="10">
        <v>0</v>
      </c>
      <c r="H1054" s="10">
        <v>0</v>
      </c>
      <c r="I1054" s="10">
        <v>4.28</v>
      </c>
      <c r="J1054" s="10">
        <v>-4.28</v>
      </c>
      <c r="K1054" s="10">
        <v>0</v>
      </c>
      <c r="L1054" s="10">
        <f t="shared" si="72"/>
        <v>0</v>
      </c>
    </row>
    <row r="1055" spans="1:12" ht="13" hidden="1" x14ac:dyDescent="0.15">
      <c r="A1055" s="65" t="s">
        <v>93</v>
      </c>
      <c r="B1055" s="10">
        <v>0</v>
      </c>
      <c r="C1055" s="10">
        <v>0</v>
      </c>
      <c r="D1055" s="10">
        <v>0</v>
      </c>
      <c r="E1055" s="10">
        <v>0</v>
      </c>
      <c r="F1055" s="10">
        <v>0</v>
      </c>
      <c r="G1055" s="10">
        <v>0</v>
      </c>
      <c r="H1055" s="10">
        <v>0</v>
      </c>
      <c r="I1055" s="10">
        <v>1458.23</v>
      </c>
      <c r="J1055" s="10">
        <v>20.010000000000002</v>
      </c>
      <c r="K1055" s="10">
        <v>-251.89</v>
      </c>
      <c r="L1055" s="10">
        <f t="shared" si="72"/>
        <v>1226.3499999999999</v>
      </c>
    </row>
    <row r="1056" spans="1:12" ht="13" hidden="1" x14ac:dyDescent="0.15">
      <c r="A1056" s="65" t="s">
        <v>91</v>
      </c>
      <c r="B1056" s="10">
        <v>0</v>
      </c>
      <c r="C1056" s="10">
        <v>0</v>
      </c>
      <c r="D1056" s="10">
        <v>0</v>
      </c>
      <c r="E1056" s="10">
        <v>0</v>
      </c>
      <c r="F1056" s="10">
        <v>0</v>
      </c>
      <c r="G1056" s="10">
        <v>0</v>
      </c>
      <c r="H1056" s="10">
        <v>35.14</v>
      </c>
      <c r="I1056" s="10">
        <v>441.82</v>
      </c>
      <c r="J1056" s="10">
        <v>-183.72</v>
      </c>
      <c r="K1056" s="10">
        <v>-200.08</v>
      </c>
      <c r="L1056" s="10">
        <f t="shared" si="72"/>
        <v>93.16</v>
      </c>
    </row>
    <row r="1057" spans="1:12" ht="13" hidden="1" x14ac:dyDescent="0.15">
      <c r="A1057" s="65" t="s">
        <v>90</v>
      </c>
      <c r="B1057" s="10">
        <v>0</v>
      </c>
      <c r="C1057" s="10">
        <v>0</v>
      </c>
      <c r="D1057" s="10">
        <v>0</v>
      </c>
      <c r="E1057" s="10">
        <v>0</v>
      </c>
      <c r="F1057" s="10">
        <v>0</v>
      </c>
      <c r="G1057" s="10">
        <v>0</v>
      </c>
      <c r="H1057" s="10">
        <v>80.34</v>
      </c>
      <c r="I1057" s="10">
        <v>2067.4299999999998</v>
      </c>
      <c r="J1057" s="10">
        <v>9103.36</v>
      </c>
      <c r="K1057" s="10">
        <v>-232.16</v>
      </c>
      <c r="L1057" s="10">
        <f t="shared" si="72"/>
        <v>11018.970000000001</v>
      </c>
    </row>
    <row r="1058" spans="1:12" ht="13" hidden="1" x14ac:dyDescent="0.15">
      <c r="A1058" s="65" t="s">
        <v>84</v>
      </c>
      <c r="B1058" s="10">
        <v>0</v>
      </c>
      <c r="C1058" s="10">
        <v>0</v>
      </c>
      <c r="D1058" s="10">
        <v>0</v>
      </c>
      <c r="E1058" s="10">
        <v>0</v>
      </c>
      <c r="F1058" s="10">
        <v>0</v>
      </c>
      <c r="G1058" s="10">
        <v>0</v>
      </c>
      <c r="H1058" s="10">
        <v>87.48</v>
      </c>
      <c r="I1058" s="10">
        <v>122.55</v>
      </c>
      <c r="J1058" s="10">
        <v>160.1</v>
      </c>
      <c r="K1058" s="10">
        <v>147.84</v>
      </c>
      <c r="L1058" s="10">
        <f t="shared" si="72"/>
        <v>517.97</v>
      </c>
    </row>
    <row r="1059" spans="1:12" ht="13" hidden="1" x14ac:dyDescent="0.15">
      <c r="A1059" s="65" t="s">
        <v>83</v>
      </c>
      <c r="B1059" s="10">
        <v>0</v>
      </c>
      <c r="C1059" s="10">
        <v>0</v>
      </c>
      <c r="D1059" s="10">
        <v>0</v>
      </c>
      <c r="E1059" s="10">
        <v>0</v>
      </c>
      <c r="F1059" s="10">
        <v>0</v>
      </c>
      <c r="G1059" s="10">
        <v>0</v>
      </c>
      <c r="H1059" s="10">
        <v>9473.33</v>
      </c>
      <c r="I1059" s="10">
        <v>12591.82</v>
      </c>
      <c r="J1059" s="10">
        <v>17015.849999999999</v>
      </c>
      <c r="K1059" s="10">
        <v>9432.2900000000009</v>
      </c>
      <c r="L1059" s="10">
        <f t="shared" si="72"/>
        <v>48513.29</v>
      </c>
    </row>
    <row r="1060" spans="1:12" ht="13" hidden="1" x14ac:dyDescent="0.15">
      <c r="A1060" s="65" t="s">
        <v>82</v>
      </c>
      <c r="B1060" s="10">
        <v>0</v>
      </c>
      <c r="C1060" s="10">
        <v>0</v>
      </c>
      <c r="D1060" s="10">
        <v>0</v>
      </c>
      <c r="E1060" s="10">
        <v>0</v>
      </c>
      <c r="F1060" s="10">
        <v>0</v>
      </c>
      <c r="G1060" s="10">
        <v>0</v>
      </c>
      <c r="H1060" s="10">
        <v>11733.21</v>
      </c>
      <c r="I1060" s="10">
        <v>20020.25</v>
      </c>
      <c r="J1060" s="10">
        <v>27103.91</v>
      </c>
      <c r="K1060" s="10">
        <v>16308.43</v>
      </c>
      <c r="L1060" s="10">
        <f t="shared" si="72"/>
        <v>75165.799999999988</v>
      </c>
    </row>
    <row r="1061" spans="1:12" ht="13" hidden="1" x14ac:dyDescent="0.15">
      <c r="A1061" s="65" t="s">
        <v>81</v>
      </c>
      <c r="B1061" s="10">
        <v>0</v>
      </c>
      <c r="C1061" s="10">
        <v>0</v>
      </c>
      <c r="D1061" s="10">
        <v>0</v>
      </c>
      <c r="E1061" s="10">
        <v>0</v>
      </c>
      <c r="F1061" s="10">
        <v>0</v>
      </c>
      <c r="G1061" s="10">
        <v>0</v>
      </c>
      <c r="H1061" s="10">
        <v>1272.69</v>
      </c>
      <c r="I1061" s="10">
        <v>3341.04</v>
      </c>
      <c r="J1061" s="10">
        <v>3310.82</v>
      </c>
      <c r="K1061" s="10">
        <v>2689.89</v>
      </c>
      <c r="L1061" s="10">
        <f t="shared" si="72"/>
        <v>10614.439999999999</v>
      </c>
    </row>
    <row r="1062" spans="1:12" ht="13" hidden="1" x14ac:dyDescent="0.15">
      <c r="A1062" s="65" t="s">
        <v>78</v>
      </c>
      <c r="B1062" s="10">
        <v>0</v>
      </c>
      <c r="C1062" s="10">
        <v>0</v>
      </c>
      <c r="D1062" s="10">
        <v>0</v>
      </c>
      <c r="E1062" s="10">
        <v>0</v>
      </c>
      <c r="F1062" s="10">
        <v>0</v>
      </c>
      <c r="G1062" s="10">
        <v>0</v>
      </c>
      <c r="H1062" s="10">
        <v>0</v>
      </c>
      <c r="I1062" s="10">
        <v>0</v>
      </c>
      <c r="J1062" s="10">
        <v>10.45</v>
      </c>
      <c r="K1062" s="10">
        <v>0</v>
      </c>
      <c r="L1062" s="10">
        <f t="shared" si="72"/>
        <v>10.45</v>
      </c>
    </row>
    <row r="1063" spans="1:12" ht="13" hidden="1" x14ac:dyDescent="0.15">
      <c r="A1063" s="65" t="s">
        <v>74</v>
      </c>
      <c r="B1063" s="10">
        <v>0</v>
      </c>
      <c r="C1063" s="10">
        <v>0</v>
      </c>
      <c r="D1063" s="10">
        <v>0</v>
      </c>
      <c r="E1063" s="10">
        <v>0</v>
      </c>
      <c r="F1063" s="10">
        <v>0</v>
      </c>
      <c r="G1063" s="10">
        <v>0</v>
      </c>
      <c r="H1063" s="10">
        <v>12552.06</v>
      </c>
      <c r="I1063" s="10">
        <v>11533.32</v>
      </c>
      <c r="J1063" s="10">
        <v>21552.32</v>
      </c>
      <c r="K1063" s="10">
        <v>-915.66</v>
      </c>
      <c r="L1063" s="10">
        <f t="shared" si="72"/>
        <v>44722.039999999994</v>
      </c>
    </row>
    <row r="1064" spans="1:12" ht="13" hidden="1" x14ac:dyDescent="0.15">
      <c r="A1064" s="65" t="s">
        <v>73</v>
      </c>
      <c r="B1064" s="10">
        <v>0</v>
      </c>
      <c r="C1064" s="10">
        <v>0</v>
      </c>
      <c r="D1064" s="10">
        <v>0</v>
      </c>
      <c r="E1064" s="10">
        <v>0</v>
      </c>
      <c r="F1064" s="10">
        <v>0</v>
      </c>
      <c r="G1064" s="10">
        <v>0</v>
      </c>
      <c r="H1064" s="10">
        <v>8282.98</v>
      </c>
      <c r="I1064" s="10">
        <v>2701.25</v>
      </c>
      <c r="J1064" s="10">
        <v>8875.34</v>
      </c>
      <c r="K1064" s="10">
        <v>4051.14</v>
      </c>
      <c r="L1064" s="10">
        <f t="shared" si="72"/>
        <v>23910.71</v>
      </c>
    </row>
    <row r="1065" spans="1:12" ht="13" hidden="1" x14ac:dyDescent="0.15">
      <c r="A1065" s="65" t="s">
        <v>71</v>
      </c>
      <c r="B1065" s="10">
        <v>0</v>
      </c>
      <c r="C1065" s="10">
        <v>0</v>
      </c>
      <c r="D1065" s="10">
        <v>0</v>
      </c>
      <c r="E1065" s="10">
        <v>0</v>
      </c>
      <c r="F1065" s="10">
        <v>0</v>
      </c>
      <c r="G1065" s="10">
        <v>0</v>
      </c>
      <c r="H1065" s="10">
        <v>98695.93</v>
      </c>
      <c r="I1065" s="10">
        <v>159467.45000000001</v>
      </c>
      <c r="J1065" s="10">
        <v>197898.16</v>
      </c>
      <c r="K1065" s="10">
        <v>131175.37</v>
      </c>
      <c r="L1065" s="10">
        <f t="shared" si="72"/>
        <v>587236.91</v>
      </c>
    </row>
    <row r="1066" spans="1:12" ht="13" hidden="1" x14ac:dyDescent="0.15">
      <c r="A1066" s="66" t="s">
        <v>235</v>
      </c>
      <c r="B1066" s="16">
        <f t="shared" ref="B1066:L1066" si="73">SUM(B1045:B1065)</f>
        <v>0</v>
      </c>
      <c r="C1066" s="16">
        <f t="shared" si="73"/>
        <v>0</v>
      </c>
      <c r="D1066" s="16">
        <f t="shared" si="73"/>
        <v>0</v>
      </c>
      <c r="E1066" s="16">
        <f t="shared" si="73"/>
        <v>0</v>
      </c>
      <c r="F1066" s="16">
        <f t="shared" si="73"/>
        <v>0</v>
      </c>
      <c r="G1066" s="16">
        <f t="shared" si="73"/>
        <v>0</v>
      </c>
      <c r="H1066" s="16">
        <f t="shared" si="73"/>
        <v>164735.25</v>
      </c>
      <c r="I1066" s="16">
        <f t="shared" si="73"/>
        <v>255285.66</v>
      </c>
      <c r="J1066" s="16">
        <f t="shared" si="73"/>
        <v>356758.65</v>
      </c>
      <c r="K1066" s="16">
        <f t="shared" si="73"/>
        <v>213590.87</v>
      </c>
      <c r="L1066" s="16">
        <f t="shared" si="73"/>
        <v>990370.43</v>
      </c>
    </row>
    <row r="1067" spans="1:12" ht="13" hidden="1" x14ac:dyDescent="0.15">
      <c r="A1067" s="64" t="s">
        <v>236</v>
      </c>
      <c r="B1067" s="7"/>
      <c r="C1067" s="7"/>
      <c r="D1067" s="7"/>
      <c r="E1067" s="7"/>
      <c r="F1067" s="7"/>
      <c r="G1067" s="7"/>
      <c r="H1067" s="7"/>
      <c r="I1067" s="7"/>
      <c r="J1067" s="7"/>
      <c r="K1067" s="7"/>
      <c r="L1067" s="7"/>
    </row>
    <row r="1068" spans="1:12" ht="13" hidden="1" x14ac:dyDescent="0.15">
      <c r="A1068" s="65" t="s">
        <v>129</v>
      </c>
      <c r="B1068" s="10">
        <v>0</v>
      </c>
      <c r="C1068" s="10">
        <v>0</v>
      </c>
      <c r="D1068" s="10">
        <v>81943.56</v>
      </c>
      <c r="E1068" s="10">
        <v>242576.99</v>
      </c>
      <c r="F1068" s="10">
        <v>211881.14</v>
      </c>
      <c r="G1068" s="10">
        <v>258571.55</v>
      </c>
      <c r="H1068" s="10">
        <v>273027</v>
      </c>
      <c r="I1068" s="10">
        <v>288264.06</v>
      </c>
      <c r="J1068" s="10">
        <v>304520.45</v>
      </c>
      <c r="K1068" s="10">
        <v>251962.49</v>
      </c>
      <c r="L1068" s="10">
        <f t="shared" ref="L1068:L1099" si="74">SUM(B1068:K1068)</f>
        <v>1912747.24</v>
      </c>
    </row>
    <row r="1069" spans="1:12" ht="13" hidden="1" x14ac:dyDescent="0.15">
      <c r="A1069" s="65" t="s">
        <v>128</v>
      </c>
      <c r="B1069" s="10">
        <v>13646.03</v>
      </c>
      <c r="C1069" s="10">
        <v>0</v>
      </c>
      <c r="D1069" s="10">
        <v>0</v>
      </c>
      <c r="E1069" s="10">
        <v>0</v>
      </c>
      <c r="F1069" s="10">
        <v>0</v>
      </c>
      <c r="G1069" s="10">
        <v>0</v>
      </c>
      <c r="H1069" s="10">
        <v>0</v>
      </c>
      <c r="I1069" s="10">
        <v>0</v>
      </c>
      <c r="J1069" s="10">
        <v>0</v>
      </c>
      <c r="K1069" s="10">
        <v>0</v>
      </c>
      <c r="L1069" s="10">
        <f t="shared" si="74"/>
        <v>13646.03</v>
      </c>
    </row>
    <row r="1070" spans="1:12" ht="13" hidden="1" x14ac:dyDescent="0.15">
      <c r="A1070" s="65" t="s">
        <v>127</v>
      </c>
      <c r="B1070" s="10">
        <v>88506.76</v>
      </c>
      <c r="C1070" s="10">
        <v>94017.12</v>
      </c>
      <c r="D1070" s="10">
        <v>113682.7</v>
      </c>
      <c r="E1070" s="10">
        <v>96210.98</v>
      </c>
      <c r="F1070" s="10">
        <v>139565.35</v>
      </c>
      <c r="G1070" s="10">
        <v>110274.1</v>
      </c>
      <c r="H1070" s="10">
        <v>102978.81</v>
      </c>
      <c r="I1070" s="10">
        <v>139017.57999999999</v>
      </c>
      <c r="J1070" s="10">
        <v>153265.53</v>
      </c>
      <c r="K1070" s="10">
        <v>102123.82</v>
      </c>
      <c r="L1070" s="10">
        <f t="shared" si="74"/>
        <v>1139642.75</v>
      </c>
    </row>
    <row r="1071" spans="1:12" ht="13" hidden="1" x14ac:dyDescent="0.15">
      <c r="A1071" s="65" t="s">
        <v>126</v>
      </c>
      <c r="B1071" s="10">
        <v>266713.46000000002</v>
      </c>
      <c r="C1071" s="10">
        <v>275477.78000000003</v>
      </c>
      <c r="D1071" s="10">
        <v>207234.26</v>
      </c>
      <c r="E1071" s="10">
        <v>67283.929999999993</v>
      </c>
      <c r="F1071" s="10">
        <v>63093.17</v>
      </c>
      <c r="G1071" s="10">
        <v>38069.730000000003</v>
      </c>
      <c r="H1071" s="10">
        <v>38554.46</v>
      </c>
      <c r="I1071" s="10">
        <v>20116.8</v>
      </c>
      <c r="J1071" s="10">
        <v>39428.65</v>
      </c>
      <c r="K1071" s="10">
        <v>18883.75</v>
      </c>
      <c r="L1071" s="10">
        <f t="shared" si="74"/>
        <v>1034855.99</v>
      </c>
    </row>
    <row r="1072" spans="1:12" ht="13" hidden="1" x14ac:dyDescent="0.15">
      <c r="A1072" s="65" t="s">
        <v>125</v>
      </c>
      <c r="B1072" s="10">
        <v>263562.08</v>
      </c>
      <c r="C1072" s="10">
        <v>358515.3</v>
      </c>
      <c r="D1072" s="10">
        <v>240837.19</v>
      </c>
      <c r="E1072" s="10">
        <v>189480.04</v>
      </c>
      <c r="F1072" s="10">
        <v>516027.69</v>
      </c>
      <c r="G1072" s="10">
        <v>195310.87</v>
      </c>
      <c r="H1072" s="10">
        <v>224164.81</v>
      </c>
      <c r="I1072" s="10">
        <v>217384.82</v>
      </c>
      <c r="J1072" s="10">
        <v>142332.62</v>
      </c>
      <c r="K1072" s="10">
        <v>39105.18</v>
      </c>
      <c r="L1072" s="10">
        <f t="shared" si="74"/>
        <v>2386720.6</v>
      </c>
    </row>
    <row r="1073" spans="1:12" ht="13" hidden="1" x14ac:dyDescent="0.15">
      <c r="A1073" s="65" t="s">
        <v>124</v>
      </c>
      <c r="B1073" s="10">
        <v>0</v>
      </c>
      <c r="C1073" s="10">
        <v>4209.5200000000004</v>
      </c>
      <c r="D1073" s="10">
        <v>6423.04</v>
      </c>
      <c r="E1073" s="10">
        <v>7595.47</v>
      </c>
      <c r="F1073" s="10">
        <v>7938.31</v>
      </c>
      <c r="G1073" s="10">
        <v>8320.5</v>
      </c>
      <c r="H1073" s="10">
        <v>6657.21</v>
      </c>
      <c r="I1073" s="10">
        <v>7058.94</v>
      </c>
      <c r="J1073" s="10">
        <v>6423.02</v>
      </c>
      <c r="K1073" s="10">
        <v>4411.28</v>
      </c>
      <c r="L1073" s="10">
        <f t="shared" si="74"/>
        <v>59037.290000000008</v>
      </c>
    </row>
    <row r="1074" spans="1:12" ht="13" hidden="1" x14ac:dyDescent="0.15">
      <c r="A1074" s="65" t="s">
        <v>237</v>
      </c>
      <c r="B1074" s="10">
        <v>0</v>
      </c>
      <c r="C1074" s="10">
        <v>-269149.8</v>
      </c>
      <c r="D1074" s="10">
        <v>-269149.8</v>
      </c>
      <c r="E1074" s="10">
        <v>-269149.8</v>
      </c>
      <c r="F1074" s="10">
        <v>-348311.47</v>
      </c>
      <c r="G1074" s="10">
        <v>-380042.31</v>
      </c>
      <c r="H1074" s="10">
        <v>-404550.03</v>
      </c>
      <c r="I1074" s="10">
        <v>-404550.03</v>
      </c>
      <c r="J1074" s="10">
        <v>-321906.58</v>
      </c>
      <c r="K1074" s="10">
        <v>-258170.54</v>
      </c>
      <c r="L1074" s="10">
        <f t="shared" si="74"/>
        <v>-2924980.3600000003</v>
      </c>
    </row>
    <row r="1075" spans="1:12" ht="13" hidden="1" x14ac:dyDescent="0.15">
      <c r="A1075" s="65" t="s">
        <v>123</v>
      </c>
      <c r="B1075" s="10">
        <v>0</v>
      </c>
      <c r="C1075" s="10">
        <v>77885.440000000002</v>
      </c>
      <c r="D1075" s="10">
        <v>75289.259999999995</v>
      </c>
      <c r="E1075" s="10">
        <v>74415.86</v>
      </c>
      <c r="F1075" s="10">
        <v>92775.62</v>
      </c>
      <c r="G1075" s="10">
        <v>100098.93</v>
      </c>
      <c r="H1075" s="10">
        <v>107199.43</v>
      </c>
      <c r="I1075" s="10">
        <v>105164.01</v>
      </c>
      <c r="J1075" s="10">
        <v>82691.98</v>
      </c>
      <c r="K1075" s="10">
        <v>67735.070000000007</v>
      </c>
      <c r="L1075" s="10">
        <f t="shared" si="74"/>
        <v>783255.60000000009</v>
      </c>
    </row>
    <row r="1076" spans="1:12" ht="13" hidden="1" x14ac:dyDescent="0.15">
      <c r="A1076" s="65" t="s">
        <v>122</v>
      </c>
      <c r="B1076" s="10">
        <v>0</v>
      </c>
      <c r="C1076" s="10">
        <v>-1026.95</v>
      </c>
      <c r="D1076" s="10">
        <v>0</v>
      </c>
      <c r="E1076" s="10">
        <v>0</v>
      </c>
      <c r="F1076" s="10">
        <v>0</v>
      </c>
      <c r="G1076" s="10">
        <v>0</v>
      </c>
      <c r="H1076" s="10">
        <v>0</v>
      </c>
      <c r="I1076" s="10">
        <v>0</v>
      </c>
      <c r="J1076" s="10">
        <v>0</v>
      </c>
      <c r="K1076" s="10">
        <v>0</v>
      </c>
      <c r="L1076" s="10">
        <f t="shared" si="74"/>
        <v>-1026.95</v>
      </c>
    </row>
    <row r="1077" spans="1:12" ht="13" hidden="1" x14ac:dyDescent="0.15">
      <c r="A1077" s="65" t="s">
        <v>121</v>
      </c>
      <c r="B1077" s="10">
        <v>0</v>
      </c>
      <c r="C1077" s="10">
        <v>-96612.35</v>
      </c>
      <c r="D1077" s="10">
        <v>0</v>
      </c>
      <c r="E1077" s="10">
        <v>0</v>
      </c>
      <c r="F1077" s="10">
        <v>0</v>
      </c>
      <c r="G1077" s="10">
        <v>0</v>
      </c>
      <c r="H1077" s="10">
        <v>0</v>
      </c>
      <c r="I1077" s="10">
        <v>0</v>
      </c>
      <c r="J1077" s="10">
        <v>0</v>
      </c>
      <c r="K1077" s="10">
        <v>0</v>
      </c>
      <c r="L1077" s="10">
        <f t="shared" si="74"/>
        <v>-96612.35</v>
      </c>
    </row>
    <row r="1078" spans="1:12" ht="13" hidden="1" x14ac:dyDescent="0.15">
      <c r="A1078" s="65" t="s">
        <v>120</v>
      </c>
      <c r="B1078" s="10">
        <v>73.97</v>
      </c>
      <c r="C1078" s="10">
        <v>106.7</v>
      </c>
      <c r="D1078" s="10">
        <v>2765.45</v>
      </c>
      <c r="E1078" s="10">
        <v>569.85</v>
      </c>
      <c r="F1078" s="10">
        <v>3012.82</v>
      </c>
      <c r="G1078" s="10">
        <v>5400.48</v>
      </c>
      <c r="H1078" s="10">
        <v>4700.1000000000004</v>
      </c>
      <c r="I1078" s="10">
        <v>1898.26</v>
      </c>
      <c r="J1078" s="10">
        <v>11675.07</v>
      </c>
      <c r="K1078" s="10">
        <v>7885.48</v>
      </c>
      <c r="L1078" s="10">
        <f t="shared" si="74"/>
        <v>38088.18</v>
      </c>
    </row>
    <row r="1079" spans="1:12" ht="13" hidden="1" x14ac:dyDescent="0.15">
      <c r="A1079" s="65" t="s">
        <v>238</v>
      </c>
      <c r="B1079" s="10">
        <v>18760.97</v>
      </c>
      <c r="C1079" s="10">
        <v>12220.01</v>
      </c>
      <c r="D1079" s="10">
        <v>12831.36</v>
      </c>
      <c r="E1079" s="10">
        <v>18676.41</v>
      </c>
      <c r="F1079" s="10">
        <v>5389.58</v>
      </c>
      <c r="G1079" s="10">
        <v>3925.78</v>
      </c>
      <c r="H1079" s="10">
        <v>2503.73</v>
      </c>
      <c r="I1079" s="10">
        <v>2967.68</v>
      </c>
      <c r="J1079" s="10">
        <v>3632.18</v>
      </c>
      <c r="K1079" s="10">
        <v>5802.45</v>
      </c>
      <c r="L1079" s="10">
        <f t="shared" si="74"/>
        <v>86710.14999999998</v>
      </c>
    </row>
    <row r="1080" spans="1:12" ht="13" hidden="1" x14ac:dyDescent="0.15">
      <c r="A1080" s="65" t="s">
        <v>239</v>
      </c>
      <c r="B1080" s="10">
        <v>2509.12</v>
      </c>
      <c r="C1080" s="10">
        <v>0</v>
      </c>
      <c r="D1080" s="10">
        <v>0</v>
      </c>
      <c r="E1080" s="10">
        <v>0</v>
      </c>
      <c r="F1080" s="10">
        <v>2107.23</v>
      </c>
      <c r="G1080" s="10">
        <v>0</v>
      </c>
      <c r="H1080" s="10">
        <v>6.29</v>
      </c>
      <c r="I1080" s="10">
        <v>-2067.08</v>
      </c>
      <c r="J1080" s="10">
        <v>0</v>
      </c>
      <c r="K1080" s="10">
        <v>0</v>
      </c>
      <c r="L1080" s="10">
        <f t="shared" si="74"/>
        <v>2555.5600000000004</v>
      </c>
    </row>
    <row r="1081" spans="1:12" ht="13" hidden="1" x14ac:dyDescent="0.15">
      <c r="A1081" s="65" t="s">
        <v>240</v>
      </c>
      <c r="B1081" s="10">
        <v>0</v>
      </c>
      <c r="C1081" s="10">
        <v>0</v>
      </c>
      <c r="D1081" s="10">
        <v>0</v>
      </c>
      <c r="E1081" s="10">
        <v>0</v>
      </c>
      <c r="F1081" s="10">
        <v>0</v>
      </c>
      <c r="G1081" s="10">
        <v>0</v>
      </c>
      <c r="H1081" s="10">
        <v>0</v>
      </c>
      <c r="I1081" s="10">
        <v>2067.08</v>
      </c>
      <c r="J1081" s="10">
        <v>0</v>
      </c>
      <c r="K1081" s="10">
        <v>0</v>
      </c>
      <c r="L1081" s="10">
        <f t="shared" si="74"/>
        <v>2067.08</v>
      </c>
    </row>
    <row r="1082" spans="1:12" ht="13" hidden="1" x14ac:dyDescent="0.15">
      <c r="A1082" s="65" t="s">
        <v>119</v>
      </c>
      <c r="B1082" s="10">
        <v>4541.8999999999996</v>
      </c>
      <c r="C1082" s="10">
        <v>4763.3</v>
      </c>
      <c r="D1082" s="10">
        <v>4912.13</v>
      </c>
      <c r="E1082" s="10">
        <v>4960.63</v>
      </c>
      <c r="F1082" s="10">
        <v>12188.81</v>
      </c>
      <c r="G1082" s="10">
        <v>33.75</v>
      </c>
      <c r="H1082" s="10">
        <v>0</v>
      </c>
      <c r="I1082" s="10">
        <v>0</v>
      </c>
      <c r="J1082" s="10">
        <v>0</v>
      </c>
      <c r="K1082" s="10">
        <v>0</v>
      </c>
      <c r="L1082" s="10">
        <f t="shared" si="74"/>
        <v>31400.520000000004</v>
      </c>
    </row>
    <row r="1083" spans="1:12" ht="13" hidden="1" x14ac:dyDescent="0.15">
      <c r="A1083" s="65" t="s">
        <v>118</v>
      </c>
      <c r="B1083" s="10">
        <v>0</v>
      </c>
      <c r="C1083" s="10">
        <v>0</v>
      </c>
      <c r="D1083" s="10">
        <v>0</v>
      </c>
      <c r="E1083" s="10">
        <v>0</v>
      </c>
      <c r="F1083" s="10">
        <v>0</v>
      </c>
      <c r="G1083" s="10">
        <v>0</v>
      </c>
      <c r="H1083" s="10">
        <v>0</v>
      </c>
      <c r="I1083" s="10">
        <v>0</v>
      </c>
      <c r="J1083" s="10">
        <v>0</v>
      </c>
      <c r="K1083" s="10">
        <v>1293.68</v>
      </c>
      <c r="L1083" s="10">
        <f t="shared" si="74"/>
        <v>1293.68</v>
      </c>
    </row>
    <row r="1084" spans="1:12" ht="13" hidden="1" x14ac:dyDescent="0.15">
      <c r="A1084" s="65" t="s">
        <v>241</v>
      </c>
      <c r="B1084" s="10">
        <v>137.57</v>
      </c>
      <c r="C1084" s="10">
        <v>0</v>
      </c>
      <c r="D1084" s="10">
        <v>0</v>
      </c>
      <c r="E1084" s="10">
        <v>0</v>
      </c>
      <c r="F1084" s="10">
        <v>0</v>
      </c>
      <c r="G1084" s="10">
        <v>0</v>
      </c>
      <c r="H1084" s="10">
        <v>0</v>
      </c>
      <c r="I1084" s="10">
        <v>0</v>
      </c>
      <c r="J1084" s="10">
        <v>352.32</v>
      </c>
      <c r="K1084" s="10">
        <v>0</v>
      </c>
      <c r="L1084" s="10">
        <f t="shared" si="74"/>
        <v>489.89</v>
      </c>
    </row>
    <row r="1085" spans="1:12" ht="13" hidden="1" x14ac:dyDescent="0.15">
      <c r="A1085" s="65" t="s">
        <v>117</v>
      </c>
      <c r="B1085" s="10">
        <v>4184.59</v>
      </c>
      <c r="C1085" s="10">
        <v>2862.85</v>
      </c>
      <c r="D1085" s="10">
        <v>4000.21</v>
      </c>
      <c r="E1085" s="10">
        <v>1748.38</v>
      </c>
      <c r="F1085" s="10">
        <v>4049.58</v>
      </c>
      <c r="G1085" s="10">
        <v>2745.22</v>
      </c>
      <c r="H1085" s="10">
        <v>617.1</v>
      </c>
      <c r="I1085" s="10">
        <v>3343.88</v>
      </c>
      <c r="J1085" s="10">
        <v>3242.78</v>
      </c>
      <c r="K1085" s="10">
        <v>2595</v>
      </c>
      <c r="L1085" s="10">
        <f t="shared" si="74"/>
        <v>29389.59</v>
      </c>
    </row>
    <row r="1086" spans="1:12" ht="13" hidden="1" x14ac:dyDescent="0.15">
      <c r="A1086" s="65" t="s">
        <v>143</v>
      </c>
      <c r="B1086" s="10">
        <v>6273.93</v>
      </c>
      <c r="C1086" s="10">
        <v>12184.59</v>
      </c>
      <c r="D1086" s="10">
        <v>-4103.49</v>
      </c>
      <c r="E1086" s="10">
        <v>5150.5</v>
      </c>
      <c r="F1086" s="10">
        <v>5958.44</v>
      </c>
      <c r="G1086" s="10">
        <v>5221.01</v>
      </c>
      <c r="H1086" s="10">
        <v>5456.35</v>
      </c>
      <c r="I1086" s="10">
        <v>7246.41</v>
      </c>
      <c r="J1086" s="10">
        <v>4156.88</v>
      </c>
      <c r="K1086" s="10">
        <v>8418.56</v>
      </c>
      <c r="L1086" s="10">
        <f t="shared" si="74"/>
        <v>55963.179999999986</v>
      </c>
    </row>
    <row r="1087" spans="1:12" ht="13" hidden="1" x14ac:dyDescent="0.15">
      <c r="A1087" s="65" t="s">
        <v>242</v>
      </c>
      <c r="B1087" s="10">
        <v>0</v>
      </c>
      <c r="C1087" s="10">
        <v>0</v>
      </c>
      <c r="D1087" s="10">
        <v>0</v>
      </c>
      <c r="E1087" s="10">
        <v>39.590000000000003</v>
      </c>
      <c r="F1087" s="10">
        <v>57.19</v>
      </c>
      <c r="G1087" s="10">
        <v>0</v>
      </c>
      <c r="H1087" s="10">
        <v>0</v>
      </c>
      <c r="I1087" s="10">
        <v>0</v>
      </c>
      <c r="J1087" s="10">
        <v>659.88</v>
      </c>
      <c r="K1087" s="10">
        <v>0</v>
      </c>
      <c r="L1087" s="10">
        <f t="shared" si="74"/>
        <v>756.66</v>
      </c>
    </row>
    <row r="1088" spans="1:12" ht="13" hidden="1" x14ac:dyDescent="0.15">
      <c r="A1088" s="65" t="s">
        <v>115</v>
      </c>
      <c r="B1088" s="10">
        <v>2484.5</v>
      </c>
      <c r="C1088" s="10">
        <v>0</v>
      </c>
      <c r="D1088" s="10">
        <v>0</v>
      </c>
      <c r="E1088" s="10">
        <v>0</v>
      </c>
      <c r="F1088" s="10">
        <v>425.51</v>
      </c>
      <c r="G1088" s="10">
        <v>26.78</v>
      </c>
      <c r="H1088" s="10">
        <v>0</v>
      </c>
      <c r="I1088" s="10">
        <v>0</v>
      </c>
      <c r="J1088" s="10">
        <v>0</v>
      </c>
      <c r="K1088" s="10">
        <v>0</v>
      </c>
      <c r="L1088" s="10">
        <f t="shared" si="74"/>
        <v>2936.7900000000004</v>
      </c>
    </row>
    <row r="1089" spans="1:12" ht="13" hidden="1" x14ac:dyDescent="0.15">
      <c r="A1089" s="65" t="s">
        <v>137</v>
      </c>
      <c r="B1089" s="10">
        <v>1347.74</v>
      </c>
      <c r="C1089" s="10">
        <v>1402.99</v>
      </c>
      <c r="D1089" s="10">
        <v>1383.28</v>
      </c>
      <c r="E1089" s="10">
        <v>1332.43</v>
      </c>
      <c r="F1089" s="10">
        <v>1209.6300000000001</v>
      </c>
      <c r="G1089" s="10">
        <v>1052.02</v>
      </c>
      <c r="H1089" s="10">
        <v>973.23</v>
      </c>
      <c r="I1089" s="10">
        <v>973.23</v>
      </c>
      <c r="J1089" s="10">
        <v>926.31</v>
      </c>
      <c r="K1089" s="10">
        <v>556.44000000000005</v>
      </c>
      <c r="L1089" s="10">
        <f t="shared" si="74"/>
        <v>11157.3</v>
      </c>
    </row>
    <row r="1090" spans="1:12" ht="13" hidden="1" x14ac:dyDescent="0.15">
      <c r="A1090" s="65" t="s">
        <v>112</v>
      </c>
      <c r="B1090" s="10">
        <v>15501.34</v>
      </c>
      <c r="C1090" s="10">
        <v>15584.35</v>
      </c>
      <c r="D1090" s="10">
        <v>17484.11</v>
      </c>
      <c r="E1090" s="10">
        <v>19141.509999999998</v>
      </c>
      <c r="F1090" s="10">
        <v>21308.03</v>
      </c>
      <c r="G1090" s="10">
        <v>18805.150000000001</v>
      </c>
      <c r="H1090" s="10">
        <v>17651.259999999998</v>
      </c>
      <c r="I1090" s="10">
        <v>18549.95</v>
      </c>
      <c r="J1090" s="10">
        <v>15627.23</v>
      </c>
      <c r="K1090" s="10">
        <v>8407.2199999999993</v>
      </c>
      <c r="L1090" s="10">
        <f t="shared" si="74"/>
        <v>168060.15</v>
      </c>
    </row>
    <row r="1091" spans="1:12" ht="13" hidden="1" x14ac:dyDescent="0.15">
      <c r="A1091" s="65" t="s">
        <v>111</v>
      </c>
      <c r="B1091" s="10">
        <v>947.97</v>
      </c>
      <c r="C1091" s="10">
        <v>32.67</v>
      </c>
      <c r="D1091" s="10">
        <v>0</v>
      </c>
      <c r="E1091" s="10">
        <v>0</v>
      </c>
      <c r="F1091" s="10">
        <v>0</v>
      </c>
      <c r="G1091" s="10">
        <v>0</v>
      </c>
      <c r="H1091" s="10">
        <v>0</v>
      </c>
      <c r="I1091" s="10">
        <v>0</v>
      </c>
      <c r="J1091" s="10">
        <v>0</v>
      </c>
      <c r="K1091" s="10">
        <v>0</v>
      </c>
      <c r="L1091" s="10">
        <f t="shared" si="74"/>
        <v>980.64</v>
      </c>
    </row>
    <row r="1092" spans="1:12" ht="13" hidden="1" x14ac:dyDescent="0.15">
      <c r="A1092" s="65" t="s">
        <v>110</v>
      </c>
      <c r="B1092" s="10">
        <v>4839.4399999999996</v>
      </c>
      <c r="C1092" s="10">
        <v>-535.1</v>
      </c>
      <c r="D1092" s="10">
        <v>0</v>
      </c>
      <c r="E1092" s="10">
        <v>0</v>
      </c>
      <c r="F1092" s="10">
        <v>0</v>
      </c>
      <c r="G1092" s="10">
        <v>142.30000000000001</v>
      </c>
      <c r="H1092" s="10">
        <v>0</v>
      </c>
      <c r="I1092" s="10">
        <v>0</v>
      </c>
      <c r="J1092" s="10">
        <v>0</v>
      </c>
      <c r="K1092" s="10">
        <v>0</v>
      </c>
      <c r="L1092" s="10">
        <f t="shared" si="74"/>
        <v>4446.6399999999994</v>
      </c>
    </row>
    <row r="1093" spans="1:12" ht="13" hidden="1" x14ac:dyDescent="0.15">
      <c r="A1093" s="65" t="s">
        <v>109</v>
      </c>
      <c r="B1093" s="10">
        <v>492.62</v>
      </c>
      <c r="C1093" s="10">
        <v>388.79</v>
      </c>
      <c r="D1093" s="10">
        <v>705.52</v>
      </c>
      <c r="E1093" s="10">
        <v>5884.28</v>
      </c>
      <c r="F1093" s="10">
        <v>4440.9799999999996</v>
      </c>
      <c r="G1093" s="10">
        <v>1507.83</v>
      </c>
      <c r="H1093" s="10">
        <v>5958.35</v>
      </c>
      <c r="I1093" s="10">
        <v>1585.99</v>
      </c>
      <c r="J1093" s="10">
        <v>952.27</v>
      </c>
      <c r="K1093" s="10">
        <v>1936.93</v>
      </c>
      <c r="L1093" s="10">
        <f t="shared" si="74"/>
        <v>23853.56</v>
      </c>
    </row>
    <row r="1094" spans="1:12" ht="13" hidden="1" x14ac:dyDescent="0.15">
      <c r="A1094" s="65" t="s">
        <v>134</v>
      </c>
      <c r="B1094" s="10">
        <v>0</v>
      </c>
      <c r="C1094" s="10">
        <v>0</v>
      </c>
      <c r="D1094" s="10">
        <v>0</v>
      </c>
      <c r="E1094" s="10">
        <v>0</v>
      </c>
      <c r="F1094" s="10">
        <v>0</v>
      </c>
      <c r="G1094" s="10">
        <v>0</v>
      </c>
      <c r="H1094" s="10">
        <v>97.87</v>
      </c>
      <c r="I1094" s="10">
        <v>0</v>
      </c>
      <c r="J1094" s="10">
        <v>0</v>
      </c>
      <c r="K1094" s="10">
        <v>0</v>
      </c>
      <c r="L1094" s="10">
        <f t="shared" si="74"/>
        <v>97.87</v>
      </c>
    </row>
    <row r="1095" spans="1:12" ht="13" hidden="1" x14ac:dyDescent="0.15">
      <c r="A1095" s="65" t="s">
        <v>133</v>
      </c>
      <c r="B1095" s="10">
        <v>12380.58</v>
      </c>
      <c r="C1095" s="10">
        <v>15056.18</v>
      </c>
      <c r="D1095" s="10">
        <v>10087.74</v>
      </c>
      <c r="E1095" s="10">
        <v>1797</v>
      </c>
      <c r="F1095" s="10">
        <v>1821.24</v>
      </c>
      <c r="G1095" s="10">
        <v>3272.44</v>
      </c>
      <c r="H1095" s="10">
        <v>1840.21</v>
      </c>
      <c r="I1095" s="10">
        <v>2342.6799999999998</v>
      </c>
      <c r="J1095" s="10">
        <v>1397</v>
      </c>
      <c r="K1095" s="10">
        <v>399</v>
      </c>
      <c r="L1095" s="10">
        <f t="shared" si="74"/>
        <v>50394.07</v>
      </c>
    </row>
    <row r="1096" spans="1:12" ht="13" hidden="1" x14ac:dyDescent="0.15">
      <c r="A1096" s="65" t="s">
        <v>243</v>
      </c>
      <c r="B1096" s="10">
        <v>0</v>
      </c>
      <c r="C1096" s="10">
        <v>269149.8</v>
      </c>
      <c r="D1096" s="10">
        <v>269149.8</v>
      </c>
      <c r="E1096" s="10">
        <v>269149.8</v>
      </c>
      <c r="F1096" s="10">
        <v>348311.47</v>
      </c>
      <c r="G1096" s="10">
        <v>380042.31</v>
      </c>
      <c r="H1096" s="10">
        <v>404550.03</v>
      </c>
      <c r="I1096" s="10">
        <v>404550.03</v>
      </c>
      <c r="J1096" s="10">
        <v>321906.58</v>
      </c>
      <c r="K1096" s="10">
        <v>258170.53</v>
      </c>
      <c r="L1096" s="10">
        <f t="shared" si="74"/>
        <v>2924980.35</v>
      </c>
    </row>
    <row r="1097" spans="1:12" ht="13" hidden="1" x14ac:dyDescent="0.15">
      <c r="A1097" s="65" t="s">
        <v>244</v>
      </c>
      <c r="B1097" s="10">
        <v>0</v>
      </c>
      <c r="C1097" s="10">
        <v>300.92</v>
      </c>
      <c r="D1097" s="10">
        <v>-299.52</v>
      </c>
      <c r="E1097" s="10">
        <v>0</v>
      </c>
      <c r="F1097" s="10">
        <v>0</v>
      </c>
      <c r="G1097" s="10">
        <v>0</v>
      </c>
      <c r="H1097" s="10">
        <v>0</v>
      </c>
      <c r="I1097" s="10">
        <v>0</v>
      </c>
      <c r="J1097" s="10">
        <v>0</v>
      </c>
      <c r="K1097" s="10">
        <v>0</v>
      </c>
      <c r="L1097" s="10">
        <f t="shared" si="74"/>
        <v>1.4000000000000341</v>
      </c>
    </row>
    <row r="1098" spans="1:12" ht="13" hidden="1" x14ac:dyDescent="0.15">
      <c r="A1098" s="65" t="s">
        <v>107</v>
      </c>
      <c r="B1098" s="10">
        <v>51968.11</v>
      </c>
      <c r="C1098" s="10">
        <v>47497.87</v>
      </c>
      <c r="D1098" s="10">
        <v>47423.1</v>
      </c>
      <c r="E1098" s="10">
        <v>46809.67</v>
      </c>
      <c r="F1098" s="10">
        <v>43303.25</v>
      </c>
      <c r="G1098" s="10">
        <v>47987.44</v>
      </c>
      <c r="H1098" s="10">
        <v>50009.36</v>
      </c>
      <c r="I1098" s="10">
        <v>58958.15</v>
      </c>
      <c r="J1098" s="10">
        <v>57481.760000000002</v>
      </c>
      <c r="K1098" s="10">
        <v>36762.769999999997</v>
      </c>
      <c r="L1098" s="10">
        <f t="shared" si="74"/>
        <v>488201.48000000004</v>
      </c>
    </row>
    <row r="1099" spans="1:12" ht="13" hidden="1" x14ac:dyDescent="0.15">
      <c r="A1099" s="65" t="s">
        <v>106</v>
      </c>
      <c r="B1099" s="10">
        <v>0</v>
      </c>
      <c r="C1099" s="10">
        <v>0</v>
      </c>
      <c r="D1099" s="10">
        <v>0</v>
      </c>
      <c r="E1099" s="10">
        <v>44.42</v>
      </c>
      <c r="F1099" s="10">
        <v>58.74</v>
      </c>
      <c r="G1099" s="10">
        <v>49.45</v>
      </c>
      <c r="H1099" s="10">
        <v>50.14</v>
      </c>
      <c r="I1099" s="10">
        <v>33.26</v>
      </c>
      <c r="J1099" s="10">
        <v>0</v>
      </c>
      <c r="K1099" s="10">
        <v>0</v>
      </c>
      <c r="L1099" s="10">
        <f t="shared" si="74"/>
        <v>236.01</v>
      </c>
    </row>
    <row r="1100" spans="1:12" ht="13" hidden="1" x14ac:dyDescent="0.15">
      <c r="A1100" s="65" t="s">
        <v>105</v>
      </c>
      <c r="B1100" s="10">
        <v>408744.97</v>
      </c>
      <c r="C1100" s="10">
        <v>77148.160000000003</v>
      </c>
      <c r="D1100" s="10">
        <v>92640.62</v>
      </c>
      <c r="E1100" s="10">
        <v>58645.96</v>
      </c>
      <c r="F1100" s="10">
        <v>120050.04</v>
      </c>
      <c r="G1100" s="10">
        <v>70026.679999999993</v>
      </c>
      <c r="H1100" s="10">
        <v>65489.33</v>
      </c>
      <c r="I1100" s="10">
        <v>70540.5</v>
      </c>
      <c r="J1100" s="10">
        <v>67303.789999999994</v>
      </c>
      <c r="K1100" s="10">
        <v>42512.75</v>
      </c>
      <c r="L1100" s="10">
        <f t="shared" ref="L1100:L1131" si="75">SUM(B1100:K1100)</f>
        <v>1073102.7999999998</v>
      </c>
    </row>
    <row r="1101" spans="1:12" ht="13" hidden="1" x14ac:dyDescent="0.15">
      <c r="A1101" s="65" t="s">
        <v>104</v>
      </c>
      <c r="B1101" s="10">
        <v>5233.7700000000004</v>
      </c>
      <c r="C1101" s="10">
        <v>4785.5</v>
      </c>
      <c r="D1101" s="10">
        <v>3396.98</v>
      </c>
      <c r="E1101" s="10">
        <v>5319.65</v>
      </c>
      <c r="F1101" s="10">
        <v>3588.04</v>
      </c>
      <c r="G1101" s="10">
        <v>2547.7199999999998</v>
      </c>
      <c r="H1101" s="10">
        <v>2535.6799999999998</v>
      </c>
      <c r="I1101" s="10">
        <v>4012.28</v>
      </c>
      <c r="J1101" s="10">
        <v>4741.12</v>
      </c>
      <c r="K1101" s="10">
        <v>557.28</v>
      </c>
      <c r="L1101" s="10">
        <f t="shared" si="75"/>
        <v>36718.020000000004</v>
      </c>
    </row>
    <row r="1102" spans="1:12" ht="13" hidden="1" x14ac:dyDescent="0.15">
      <c r="A1102" s="65" t="s">
        <v>103</v>
      </c>
      <c r="B1102" s="10">
        <v>-815.68</v>
      </c>
      <c r="C1102" s="10">
        <v>1992.33</v>
      </c>
      <c r="D1102" s="10">
        <v>1312.68</v>
      </c>
      <c r="E1102" s="10">
        <v>1478.97</v>
      </c>
      <c r="F1102" s="10">
        <v>2034.34</v>
      </c>
      <c r="G1102" s="10">
        <v>1080.01</v>
      </c>
      <c r="H1102" s="10">
        <v>1357.55</v>
      </c>
      <c r="I1102" s="10">
        <v>1068.68</v>
      </c>
      <c r="J1102" s="10">
        <v>585.16</v>
      </c>
      <c r="K1102" s="10">
        <v>440.33</v>
      </c>
      <c r="L1102" s="10">
        <f t="shared" si="75"/>
        <v>10534.37</v>
      </c>
    </row>
    <row r="1103" spans="1:12" ht="13" hidden="1" x14ac:dyDescent="0.15">
      <c r="A1103" s="65" t="s">
        <v>102</v>
      </c>
      <c r="B1103" s="10">
        <v>21244.82</v>
      </c>
      <c r="C1103" s="10">
        <v>23828.69</v>
      </c>
      <c r="D1103" s="10">
        <v>18907.14</v>
      </c>
      <c r="E1103" s="10">
        <v>3146.83</v>
      </c>
      <c r="F1103" s="10">
        <v>2646.68</v>
      </c>
      <c r="G1103" s="10">
        <v>2392.15</v>
      </c>
      <c r="H1103" s="10">
        <v>3266.5</v>
      </c>
      <c r="I1103" s="10">
        <v>3021.53</v>
      </c>
      <c r="J1103" s="10">
        <v>0</v>
      </c>
      <c r="K1103" s="10">
        <v>0</v>
      </c>
      <c r="L1103" s="10">
        <f t="shared" si="75"/>
        <v>78454.339999999982</v>
      </c>
    </row>
    <row r="1104" spans="1:12" ht="13" hidden="1" x14ac:dyDescent="0.15">
      <c r="A1104" s="65" t="s">
        <v>171</v>
      </c>
      <c r="B1104" s="10">
        <v>0</v>
      </c>
      <c r="C1104" s="10">
        <v>0</v>
      </c>
      <c r="D1104" s="10">
        <v>0</v>
      </c>
      <c r="E1104" s="10">
        <v>0</v>
      </c>
      <c r="F1104" s="10">
        <v>0</v>
      </c>
      <c r="G1104" s="10">
        <v>1169.7</v>
      </c>
      <c r="H1104" s="10">
        <v>-1169.7</v>
      </c>
      <c r="I1104" s="10">
        <v>0</v>
      </c>
      <c r="J1104" s="10">
        <v>22406.959999999999</v>
      </c>
      <c r="K1104" s="10">
        <v>5855.54</v>
      </c>
      <c r="L1104" s="10">
        <f t="shared" si="75"/>
        <v>28262.5</v>
      </c>
    </row>
    <row r="1105" spans="1:12" ht="13" hidden="1" x14ac:dyDescent="0.15">
      <c r="A1105" s="65" t="s">
        <v>101</v>
      </c>
      <c r="B1105" s="10">
        <v>98166.22</v>
      </c>
      <c r="C1105" s="10">
        <v>36519.03</v>
      </c>
      <c r="D1105" s="10">
        <v>49332.160000000003</v>
      </c>
      <c r="E1105" s="10">
        <v>71226.77</v>
      </c>
      <c r="F1105" s="10">
        <v>50731.11</v>
      </c>
      <c r="G1105" s="10">
        <v>49420.21</v>
      </c>
      <c r="H1105" s="10">
        <v>66380.87</v>
      </c>
      <c r="I1105" s="10">
        <v>49600.35</v>
      </c>
      <c r="J1105" s="10">
        <v>49060.46</v>
      </c>
      <c r="K1105" s="10">
        <v>32648.880000000001</v>
      </c>
      <c r="L1105" s="10">
        <f t="shared" si="75"/>
        <v>553086.05999999994</v>
      </c>
    </row>
    <row r="1106" spans="1:12" ht="13" hidden="1" x14ac:dyDescent="0.15">
      <c r="A1106" s="65" t="s">
        <v>199</v>
      </c>
      <c r="B1106" s="10">
        <v>1.96</v>
      </c>
      <c r="C1106" s="10">
        <v>0</v>
      </c>
      <c r="D1106" s="10">
        <v>0</v>
      </c>
      <c r="E1106" s="10">
        <v>0</v>
      </c>
      <c r="F1106" s="10">
        <v>18962.509999999998</v>
      </c>
      <c r="G1106" s="10">
        <v>5814</v>
      </c>
      <c r="H1106" s="10">
        <v>25883.85</v>
      </c>
      <c r="I1106" s="10">
        <v>5650</v>
      </c>
      <c r="J1106" s="10">
        <v>5701</v>
      </c>
      <c r="K1106" s="10">
        <v>11986.75</v>
      </c>
      <c r="L1106" s="10">
        <f t="shared" si="75"/>
        <v>74000.069999999992</v>
      </c>
    </row>
    <row r="1107" spans="1:12" ht="13" hidden="1" x14ac:dyDescent="0.15">
      <c r="A1107" s="65" t="s">
        <v>100</v>
      </c>
      <c r="B1107" s="10">
        <v>669.61</v>
      </c>
      <c r="C1107" s="10">
        <v>292.55</v>
      </c>
      <c r="D1107" s="10">
        <v>2117.46</v>
      </c>
      <c r="E1107" s="10">
        <v>3605.25</v>
      </c>
      <c r="F1107" s="10">
        <v>2121.86</v>
      </c>
      <c r="G1107" s="10">
        <v>1270.82</v>
      </c>
      <c r="H1107" s="10">
        <v>1627.08</v>
      </c>
      <c r="I1107" s="10">
        <v>4758.3999999999996</v>
      </c>
      <c r="J1107" s="10">
        <v>1002.69</v>
      </c>
      <c r="K1107" s="10">
        <v>2047.24</v>
      </c>
      <c r="L1107" s="10">
        <f t="shared" si="75"/>
        <v>19512.96</v>
      </c>
    </row>
    <row r="1108" spans="1:12" ht="13" hidden="1" x14ac:dyDescent="0.15">
      <c r="A1108" s="65" t="s">
        <v>201</v>
      </c>
      <c r="B1108" s="10">
        <v>2880.56</v>
      </c>
      <c r="C1108" s="10">
        <v>0</v>
      </c>
      <c r="D1108" s="10">
        <v>124.1</v>
      </c>
      <c r="E1108" s="10">
        <v>183.79</v>
      </c>
      <c r="F1108" s="10">
        <v>369.04</v>
      </c>
      <c r="G1108" s="10">
        <v>337.2</v>
      </c>
      <c r="H1108" s="10">
        <v>0</v>
      </c>
      <c r="I1108" s="10">
        <v>280.39999999999998</v>
      </c>
      <c r="J1108" s="10">
        <v>0</v>
      </c>
      <c r="K1108" s="10">
        <v>0</v>
      </c>
      <c r="L1108" s="10">
        <f t="shared" si="75"/>
        <v>4175.0899999999992</v>
      </c>
    </row>
    <row r="1109" spans="1:12" ht="13" hidden="1" x14ac:dyDescent="0.15">
      <c r="A1109" s="65" t="s">
        <v>99</v>
      </c>
      <c r="B1109" s="10">
        <v>1953.78</v>
      </c>
      <c r="C1109" s="10">
        <v>1148.8</v>
      </c>
      <c r="D1109" s="10">
        <v>2596.88</v>
      </c>
      <c r="E1109" s="10">
        <v>2338.21</v>
      </c>
      <c r="F1109" s="10">
        <v>619.39</v>
      </c>
      <c r="G1109" s="10">
        <v>22856.53</v>
      </c>
      <c r="H1109" s="10">
        <v>12152.4</v>
      </c>
      <c r="I1109" s="10">
        <v>7510.41</v>
      </c>
      <c r="J1109" s="10">
        <v>8033.19</v>
      </c>
      <c r="K1109" s="10">
        <v>5877.5</v>
      </c>
      <c r="L1109" s="10">
        <f t="shared" si="75"/>
        <v>65087.09</v>
      </c>
    </row>
    <row r="1110" spans="1:12" ht="13" hidden="1" x14ac:dyDescent="0.15">
      <c r="A1110" s="65" t="s">
        <v>203</v>
      </c>
      <c r="B1110" s="10">
        <v>808.88</v>
      </c>
      <c r="C1110" s="10">
        <v>4918.22</v>
      </c>
      <c r="D1110" s="10">
        <v>4191.6499999999996</v>
      </c>
      <c r="E1110" s="10">
        <v>1629.25</v>
      </c>
      <c r="F1110" s="10">
        <v>3271.23</v>
      </c>
      <c r="G1110" s="10">
        <v>2254.6999999999998</v>
      </c>
      <c r="H1110" s="10">
        <v>1800</v>
      </c>
      <c r="I1110" s="10">
        <v>2309.29</v>
      </c>
      <c r="J1110" s="10">
        <v>2000</v>
      </c>
      <c r="K1110" s="10">
        <v>2000</v>
      </c>
      <c r="L1110" s="10">
        <f t="shared" si="75"/>
        <v>25183.22</v>
      </c>
    </row>
    <row r="1111" spans="1:12" ht="13" hidden="1" x14ac:dyDescent="0.15">
      <c r="A1111" s="65" t="s">
        <v>132</v>
      </c>
      <c r="B1111" s="10">
        <v>4518.72</v>
      </c>
      <c r="C1111" s="10">
        <v>2181.63</v>
      </c>
      <c r="D1111" s="10">
        <v>2686.16</v>
      </c>
      <c r="E1111" s="10">
        <v>5270.4</v>
      </c>
      <c r="F1111" s="10">
        <v>2653.59</v>
      </c>
      <c r="G1111" s="10">
        <v>2909.75</v>
      </c>
      <c r="H1111" s="10">
        <v>2923.51</v>
      </c>
      <c r="I1111" s="10">
        <v>5286.06</v>
      </c>
      <c r="J1111" s="10">
        <v>11741.32</v>
      </c>
      <c r="K1111" s="10">
        <v>5089.79</v>
      </c>
      <c r="L1111" s="10">
        <f t="shared" si="75"/>
        <v>45260.93</v>
      </c>
    </row>
    <row r="1112" spans="1:12" ht="13" hidden="1" x14ac:dyDescent="0.15">
      <c r="A1112" s="65" t="s">
        <v>98</v>
      </c>
      <c r="B1112" s="10">
        <v>13776.63</v>
      </c>
      <c r="C1112" s="10">
        <v>16556.45</v>
      </c>
      <c r="D1112" s="10">
        <v>9295.9500000000007</v>
      </c>
      <c r="E1112" s="10">
        <v>17365.37</v>
      </c>
      <c r="F1112" s="10">
        <v>14277.76</v>
      </c>
      <c r="G1112" s="10">
        <v>145264.79999999999</v>
      </c>
      <c r="H1112" s="10">
        <v>1345.52</v>
      </c>
      <c r="I1112" s="10">
        <v>4398.5600000000004</v>
      </c>
      <c r="J1112" s="10">
        <v>3650.71</v>
      </c>
      <c r="K1112" s="10">
        <v>4691.16</v>
      </c>
      <c r="L1112" s="10">
        <f t="shared" si="75"/>
        <v>230622.90999999995</v>
      </c>
    </row>
    <row r="1113" spans="1:12" ht="13" hidden="1" x14ac:dyDescent="0.15">
      <c r="A1113" s="65" t="s">
        <v>97</v>
      </c>
      <c r="B1113" s="10">
        <v>4978.17</v>
      </c>
      <c r="C1113" s="10">
        <v>0</v>
      </c>
      <c r="D1113" s="10">
        <v>0</v>
      </c>
      <c r="E1113" s="10">
        <v>0</v>
      </c>
      <c r="F1113" s="10">
        <v>32582.38</v>
      </c>
      <c r="G1113" s="10">
        <v>0</v>
      </c>
      <c r="H1113" s="10">
        <v>5374.3</v>
      </c>
      <c r="I1113" s="10">
        <v>2781.61</v>
      </c>
      <c r="J1113" s="10">
        <v>0</v>
      </c>
      <c r="K1113" s="10">
        <v>0</v>
      </c>
      <c r="L1113" s="10">
        <f t="shared" si="75"/>
        <v>45716.460000000006</v>
      </c>
    </row>
    <row r="1114" spans="1:12" ht="13" hidden="1" x14ac:dyDescent="0.15">
      <c r="A1114" s="65" t="s">
        <v>96</v>
      </c>
      <c r="B1114" s="10">
        <v>66087.600000000006</v>
      </c>
      <c r="C1114" s="10">
        <v>15960</v>
      </c>
      <c r="D1114" s="10">
        <v>19394.990000000002</v>
      </c>
      <c r="E1114" s="10">
        <v>0</v>
      </c>
      <c r="F1114" s="10">
        <v>0</v>
      </c>
      <c r="G1114" s="10">
        <v>79484.899999999994</v>
      </c>
      <c r="H1114" s="10">
        <v>106505.45</v>
      </c>
      <c r="I1114" s="10">
        <v>93168.2</v>
      </c>
      <c r="J1114" s="10">
        <v>13658.4</v>
      </c>
      <c r="K1114" s="10">
        <v>67359.11</v>
      </c>
      <c r="L1114" s="10">
        <f t="shared" si="75"/>
        <v>461618.65</v>
      </c>
    </row>
    <row r="1115" spans="1:12" ht="13" hidden="1" x14ac:dyDescent="0.15">
      <c r="A1115" s="65" t="s">
        <v>95</v>
      </c>
      <c r="B1115" s="10">
        <v>24999.05</v>
      </c>
      <c r="C1115" s="10">
        <v>17306.03</v>
      </c>
      <c r="D1115" s="10">
        <v>19547.07</v>
      </c>
      <c r="E1115" s="10">
        <v>22202.34</v>
      </c>
      <c r="F1115" s="10">
        <v>18578.830000000002</v>
      </c>
      <c r="G1115" s="10">
        <v>36227.11</v>
      </c>
      <c r="H1115" s="10">
        <v>51979.34</v>
      </c>
      <c r="I1115" s="10">
        <v>59764.14</v>
      </c>
      <c r="J1115" s="10">
        <v>55620.66</v>
      </c>
      <c r="K1115" s="10">
        <v>33419.56</v>
      </c>
      <c r="L1115" s="10">
        <f t="shared" si="75"/>
        <v>339644.12999999995</v>
      </c>
    </row>
    <row r="1116" spans="1:12" ht="13" hidden="1" x14ac:dyDescent="0.15">
      <c r="A1116" s="65" t="s">
        <v>94</v>
      </c>
      <c r="B1116" s="10">
        <v>816.44</v>
      </c>
      <c r="C1116" s="10">
        <v>120</v>
      </c>
      <c r="D1116" s="10">
        <v>1250.68</v>
      </c>
      <c r="E1116" s="10">
        <v>12314.98</v>
      </c>
      <c r="F1116" s="10">
        <v>30698.94</v>
      </c>
      <c r="G1116" s="10">
        <v>6104.39</v>
      </c>
      <c r="H1116" s="10">
        <v>97332.66</v>
      </c>
      <c r="I1116" s="10">
        <v>56984.63</v>
      </c>
      <c r="J1116" s="10">
        <v>3449.89</v>
      </c>
      <c r="K1116" s="10">
        <v>5656.22</v>
      </c>
      <c r="L1116" s="10">
        <f t="shared" si="75"/>
        <v>214728.83000000002</v>
      </c>
    </row>
    <row r="1117" spans="1:12" ht="13" hidden="1" x14ac:dyDescent="0.15">
      <c r="A1117" s="65" t="s">
        <v>93</v>
      </c>
      <c r="B1117" s="10">
        <v>175763.36</v>
      </c>
      <c r="C1117" s="10">
        <v>126396.08</v>
      </c>
      <c r="D1117" s="10">
        <v>146569.71</v>
      </c>
      <c r="E1117" s="10">
        <v>190004.21</v>
      </c>
      <c r="F1117" s="10">
        <v>140142.26999999999</v>
      </c>
      <c r="G1117" s="10">
        <v>244768.54</v>
      </c>
      <c r="H1117" s="10">
        <v>148794.29999999999</v>
      </c>
      <c r="I1117" s="10">
        <v>246724.06</v>
      </c>
      <c r="J1117" s="10">
        <v>187570.39</v>
      </c>
      <c r="K1117" s="10">
        <v>125335.38</v>
      </c>
      <c r="L1117" s="10">
        <f t="shared" si="75"/>
        <v>1732068.2999999998</v>
      </c>
    </row>
    <row r="1118" spans="1:12" ht="13" hidden="1" x14ac:dyDescent="0.15">
      <c r="A1118" s="65" t="s">
        <v>92</v>
      </c>
      <c r="B1118" s="10">
        <v>0</v>
      </c>
      <c r="C1118" s="10">
        <v>-148.49</v>
      </c>
      <c r="D1118" s="10">
        <v>0</v>
      </c>
      <c r="E1118" s="10">
        <v>0</v>
      </c>
      <c r="F1118" s="10">
        <v>0</v>
      </c>
      <c r="G1118" s="10">
        <v>0</v>
      </c>
      <c r="H1118" s="10">
        <v>0</v>
      </c>
      <c r="I1118" s="10">
        <v>0</v>
      </c>
      <c r="J1118" s="10">
        <v>0</v>
      </c>
      <c r="K1118" s="10">
        <v>0</v>
      </c>
      <c r="L1118" s="10">
        <f t="shared" si="75"/>
        <v>-148.49</v>
      </c>
    </row>
    <row r="1119" spans="1:12" ht="13" hidden="1" x14ac:dyDescent="0.15">
      <c r="A1119" s="65" t="s">
        <v>91</v>
      </c>
      <c r="B1119" s="10">
        <v>100560.74</v>
      </c>
      <c r="C1119" s="10">
        <v>92543.94</v>
      </c>
      <c r="D1119" s="10">
        <v>113328.7</v>
      </c>
      <c r="E1119" s="10">
        <v>151203.79</v>
      </c>
      <c r="F1119" s="10">
        <v>58143.17</v>
      </c>
      <c r="G1119" s="10">
        <v>160519.84</v>
      </c>
      <c r="H1119" s="10">
        <v>44594.52</v>
      </c>
      <c r="I1119" s="10">
        <v>152656.84</v>
      </c>
      <c r="J1119" s="10">
        <v>152305.20000000001</v>
      </c>
      <c r="K1119" s="10">
        <v>104392.12</v>
      </c>
      <c r="L1119" s="10">
        <f t="shared" si="75"/>
        <v>1130248.8599999999</v>
      </c>
    </row>
    <row r="1120" spans="1:12" ht="13" hidden="1" x14ac:dyDescent="0.15">
      <c r="A1120" s="65" t="s">
        <v>90</v>
      </c>
      <c r="B1120" s="10">
        <v>280890.17</v>
      </c>
      <c r="C1120" s="10">
        <v>275226.43</v>
      </c>
      <c r="D1120" s="10">
        <v>303376.84000000003</v>
      </c>
      <c r="E1120" s="10">
        <v>286623.28000000003</v>
      </c>
      <c r="F1120" s="10">
        <v>257082.2</v>
      </c>
      <c r="G1120" s="10">
        <v>335126.09999999998</v>
      </c>
      <c r="H1120" s="10">
        <v>240908.56</v>
      </c>
      <c r="I1120" s="10">
        <v>308283.09000000003</v>
      </c>
      <c r="J1120" s="10">
        <v>296145.21999999997</v>
      </c>
      <c r="K1120" s="10">
        <v>196072.51</v>
      </c>
      <c r="L1120" s="10">
        <f t="shared" si="75"/>
        <v>2779734.3999999994</v>
      </c>
    </row>
    <row r="1121" spans="1:12" ht="13" hidden="1" x14ac:dyDescent="0.15">
      <c r="A1121" s="65" t="s">
        <v>89</v>
      </c>
      <c r="B1121" s="10">
        <v>10568.88</v>
      </c>
      <c r="C1121" s="10">
        <v>7688.85</v>
      </c>
      <c r="D1121" s="10">
        <v>-27049.17</v>
      </c>
      <c r="E1121" s="10">
        <v>11927.72</v>
      </c>
      <c r="F1121" s="10">
        <v>-7750.42</v>
      </c>
      <c r="G1121" s="10">
        <v>-49.5</v>
      </c>
      <c r="H1121" s="10">
        <v>-5772.48</v>
      </c>
      <c r="I1121" s="10">
        <v>-15688.07</v>
      </c>
      <c r="J1121" s="10">
        <v>12920.18</v>
      </c>
      <c r="K1121" s="10">
        <v>-31847.02</v>
      </c>
      <c r="L1121" s="10">
        <f t="shared" si="75"/>
        <v>-45051.03</v>
      </c>
    </row>
    <row r="1122" spans="1:12" ht="13" hidden="1" x14ac:dyDescent="0.15">
      <c r="A1122" s="65" t="s">
        <v>88</v>
      </c>
      <c r="B1122" s="10">
        <v>57348.17</v>
      </c>
      <c r="C1122" s="10">
        <v>76155.23</v>
      </c>
      <c r="D1122" s="10">
        <v>79174.03</v>
      </c>
      <c r="E1122" s="10">
        <v>89397.82</v>
      </c>
      <c r="F1122" s="10">
        <v>99426.77</v>
      </c>
      <c r="G1122" s="10">
        <v>84866.02</v>
      </c>
      <c r="H1122" s="10">
        <v>78955.87</v>
      </c>
      <c r="I1122" s="10">
        <v>80040.7</v>
      </c>
      <c r="J1122" s="10">
        <v>144194.1</v>
      </c>
      <c r="K1122" s="10">
        <v>63143.85</v>
      </c>
      <c r="L1122" s="10">
        <f t="shared" si="75"/>
        <v>852702.55999999994</v>
      </c>
    </row>
    <row r="1123" spans="1:12" ht="13" hidden="1" x14ac:dyDescent="0.15">
      <c r="A1123" s="65" t="s">
        <v>87</v>
      </c>
      <c r="B1123" s="10">
        <v>0</v>
      </c>
      <c r="C1123" s="10">
        <v>0</v>
      </c>
      <c r="D1123" s="10">
        <v>0</v>
      </c>
      <c r="E1123" s="10">
        <v>0</v>
      </c>
      <c r="F1123" s="10">
        <v>0</v>
      </c>
      <c r="G1123" s="10">
        <v>3856.65</v>
      </c>
      <c r="H1123" s="10">
        <v>5553.43</v>
      </c>
      <c r="I1123" s="10">
        <v>5609.75</v>
      </c>
      <c r="J1123" s="10">
        <v>3805.91</v>
      </c>
      <c r="K1123" s="10">
        <v>-13420.56</v>
      </c>
      <c r="L1123" s="10">
        <f t="shared" si="75"/>
        <v>5405.1799999999985</v>
      </c>
    </row>
    <row r="1124" spans="1:12" ht="13" hidden="1" x14ac:dyDescent="0.15">
      <c r="A1124" s="65" t="s">
        <v>86</v>
      </c>
      <c r="B1124" s="10">
        <v>30511.53</v>
      </c>
      <c r="C1124" s="10">
        <v>31637.33</v>
      </c>
      <c r="D1124" s="10">
        <v>32928.339999999997</v>
      </c>
      <c r="E1124" s="10">
        <v>33561.9</v>
      </c>
      <c r="F1124" s="10">
        <v>29219.55</v>
      </c>
      <c r="G1124" s="10">
        <v>26026.31</v>
      </c>
      <c r="H1124" s="10">
        <v>37449.360000000001</v>
      </c>
      <c r="I1124" s="10">
        <v>39098.089999999997</v>
      </c>
      <c r="J1124" s="10">
        <v>34530.06</v>
      </c>
      <c r="K1124" s="10">
        <v>35934.15</v>
      </c>
      <c r="L1124" s="10">
        <f t="shared" si="75"/>
        <v>330896.62</v>
      </c>
    </row>
    <row r="1125" spans="1:12" ht="13" hidden="1" x14ac:dyDescent="0.15">
      <c r="A1125" s="65" t="s">
        <v>85</v>
      </c>
      <c r="B1125" s="10">
        <v>90737.71</v>
      </c>
      <c r="C1125" s="10">
        <v>159726.6</v>
      </c>
      <c r="D1125" s="10">
        <v>63356.46</v>
      </c>
      <c r="E1125" s="10">
        <v>4457.9799999999996</v>
      </c>
      <c r="F1125" s="10">
        <v>69562.070000000007</v>
      </c>
      <c r="G1125" s="10">
        <v>70389.95</v>
      </c>
      <c r="H1125" s="10">
        <v>97435.1</v>
      </c>
      <c r="I1125" s="10">
        <v>176878.05</v>
      </c>
      <c r="J1125" s="10">
        <v>88845.58</v>
      </c>
      <c r="K1125" s="10">
        <v>207850.74</v>
      </c>
      <c r="L1125" s="10">
        <f t="shared" si="75"/>
        <v>1029240.2399999999</v>
      </c>
    </row>
    <row r="1126" spans="1:12" ht="13" hidden="1" x14ac:dyDescent="0.15">
      <c r="A1126" s="65" t="s">
        <v>84</v>
      </c>
      <c r="B1126" s="10">
        <v>3477.29</v>
      </c>
      <c r="C1126" s="10">
        <v>2808.84</v>
      </c>
      <c r="D1126" s="10">
        <v>2464.7199999999998</v>
      </c>
      <c r="E1126" s="10">
        <v>2682.54</v>
      </c>
      <c r="F1126" s="10">
        <v>2920.73</v>
      </c>
      <c r="G1126" s="10">
        <v>10854.62</v>
      </c>
      <c r="H1126" s="10">
        <v>2207.5300000000002</v>
      </c>
      <c r="I1126" s="10">
        <v>3205.94</v>
      </c>
      <c r="J1126" s="10">
        <v>7852.96</v>
      </c>
      <c r="K1126" s="10">
        <v>2245.5</v>
      </c>
      <c r="L1126" s="10">
        <f t="shared" si="75"/>
        <v>40720.67</v>
      </c>
    </row>
    <row r="1127" spans="1:12" ht="13" hidden="1" x14ac:dyDescent="0.15">
      <c r="A1127" s="65" t="s">
        <v>83</v>
      </c>
      <c r="B1127" s="10">
        <v>320666.81</v>
      </c>
      <c r="C1127" s="10">
        <v>346196.63</v>
      </c>
      <c r="D1127" s="10">
        <v>387116.44</v>
      </c>
      <c r="E1127" s="10">
        <v>478559.19</v>
      </c>
      <c r="F1127" s="10">
        <v>259228.87</v>
      </c>
      <c r="G1127" s="10">
        <v>346586.78</v>
      </c>
      <c r="H1127" s="10">
        <v>297753.61</v>
      </c>
      <c r="I1127" s="10">
        <v>640425.48</v>
      </c>
      <c r="J1127" s="10">
        <v>429825</v>
      </c>
      <c r="K1127" s="10">
        <v>224388.58</v>
      </c>
      <c r="L1127" s="10">
        <f t="shared" si="75"/>
        <v>3730747.3899999997</v>
      </c>
    </row>
    <row r="1128" spans="1:12" ht="13" hidden="1" x14ac:dyDescent="0.15">
      <c r="A1128" s="65" t="s">
        <v>82</v>
      </c>
      <c r="B1128" s="10">
        <v>271597.18</v>
      </c>
      <c r="C1128" s="10">
        <v>261557.09</v>
      </c>
      <c r="D1128" s="10">
        <v>287833.28000000003</v>
      </c>
      <c r="E1128" s="10">
        <v>290452.40000000002</v>
      </c>
      <c r="F1128" s="10">
        <v>285080.67</v>
      </c>
      <c r="G1128" s="10">
        <v>285828.01</v>
      </c>
      <c r="H1128" s="10">
        <v>382546.06</v>
      </c>
      <c r="I1128" s="10">
        <v>350372.28</v>
      </c>
      <c r="J1128" s="10">
        <v>344011.67</v>
      </c>
      <c r="K1128" s="10">
        <v>82109.509999999995</v>
      </c>
      <c r="L1128" s="10">
        <f t="shared" si="75"/>
        <v>2841388.15</v>
      </c>
    </row>
    <row r="1129" spans="1:12" ht="13" hidden="1" x14ac:dyDescent="0.15">
      <c r="A1129" s="65" t="s">
        <v>81</v>
      </c>
      <c r="B1129" s="10">
        <v>0</v>
      </c>
      <c r="C1129" s="10">
        <v>32943.15</v>
      </c>
      <c r="D1129" s="10">
        <v>32177.46</v>
      </c>
      <c r="E1129" s="10">
        <v>27424.49</v>
      </c>
      <c r="F1129" s="10">
        <v>31246.63</v>
      </c>
      <c r="G1129" s="10">
        <v>28169.09</v>
      </c>
      <c r="H1129" s="10">
        <v>32769.43</v>
      </c>
      <c r="I1129" s="10">
        <v>32463.85</v>
      </c>
      <c r="J1129" s="10">
        <v>40810.32</v>
      </c>
      <c r="K1129" s="10">
        <v>29211.59</v>
      </c>
      <c r="L1129" s="10">
        <f t="shared" si="75"/>
        <v>287216.01</v>
      </c>
    </row>
    <row r="1130" spans="1:12" ht="13" hidden="1" x14ac:dyDescent="0.15">
      <c r="A1130" s="65" t="s">
        <v>80</v>
      </c>
      <c r="B1130" s="10">
        <v>0</v>
      </c>
      <c r="C1130" s="10">
        <v>0</v>
      </c>
      <c r="D1130" s="10">
        <v>0</v>
      </c>
      <c r="E1130" s="10">
        <v>0</v>
      </c>
      <c r="F1130" s="10">
        <v>0</v>
      </c>
      <c r="G1130" s="10">
        <v>0</v>
      </c>
      <c r="H1130" s="10">
        <v>0</v>
      </c>
      <c r="I1130" s="10">
        <v>0</v>
      </c>
      <c r="J1130" s="10">
        <v>0</v>
      </c>
      <c r="K1130" s="10">
        <v>2264.15</v>
      </c>
      <c r="L1130" s="10">
        <f t="shared" si="75"/>
        <v>2264.15</v>
      </c>
    </row>
    <row r="1131" spans="1:12" ht="13" hidden="1" x14ac:dyDescent="0.15">
      <c r="A1131" s="65" t="s">
        <v>79</v>
      </c>
      <c r="B1131" s="10">
        <v>222382.78</v>
      </c>
      <c r="C1131" s="10">
        <v>240644.91</v>
      </c>
      <c r="D1131" s="10">
        <v>317107.78999999998</v>
      </c>
      <c r="E1131" s="10">
        <v>435009.6</v>
      </c>
      <c r="F1131" s="10">
        <v>616162.39</v>
      </c>
      <c r="G1131" s="10">
        <v>430798.03</v>
      </c>
      <c r="H1131" s="10">
        <v>409887.52</v>
      </c>
      <c r="I1131" s="10">
        <v>374941.38</v>
      </c>
      <c r="J1131" s="10">
        <v>416068.24</v>
      </c>
      <c r="K1131" s="10">
        <v>247739.47</v>
      </c>
      <c r="L1131" s="10">
        <f t="shared" si="75"/>
        <v>3710742.11</v>
      </c>
    </row>
    <row r="1132" spans="1:12" ht="13" hidden="1" x14ac:dyDescent="0.15">
      <c r="A1132" s="65" t="s">
        <v>78</v>
      </c>
      <c r="B1132" s="10">
        <v>708820.81</v>
      </c>
      <c r="C1132" s="10">
        <v>687232.53</v>
      </c>
      <c r="D1132" s="10">
        <v>713028.29</v>
      </c>
      <c r="E1132" s="10">
        <v>658773.87</v>
      </c>
      <c r="F1132" s="10">
        <v>570403.67000000004</v>
      </c>
      <c r="G1132" s="10">
        <v>432257.05</v>
      </c>
      <c r="H1132" s="10">
        <v>518140.29</v>
      </c>
      <c r="I1132" s="10">
        <v>445909.42</v>
      </c>
      <c r="J1132" s="10">
        <v>440015.79</v>
      </c>
      <c r="K1132" s="10">
        <v>271559.83</v>
      </c>
      <c r="L1132" s="10">
        <f t="shared" ref="L1132:L1140" si="76">SUM(B1132:K1132)</f>
        <v>5446141.5499999998</v>
      </c>
    </row>
    <row r="1133" spans="1:12" ht="13" hidden="1" x14ac:dyDescent="0.15">
      <c r="A1133" s="65" t="s">
        <v>77</v>
      </c>
      <c r="B1133" s="10">
        <v>35502.22</v>
      </c>
      <c r="C1133" s="10">
        <v>74958.899999999994</v>
      </c>
      <c r="D1133" s="10">
        <v>97040.31</v>
      </c>
      <c r="E1133" s="10">
        <v>141985.1</v>
      </c>
      <c r="F1133" s="10">
        <v>305981.42</v>
      </c>
      <c r="G1133" s="10">
        <v>176251.19</v>
      </c>
      <c r="H1133" s="10">
        <v>163863.37</v>
      </c>
      <c r="I1133" s="10">
        <v>185037.93</v>
      </c>
      <c r="J1133" s="10">
        <v>189550.69</v>
      </c>
      <c r="K1133" s="10">
        <v>115986.17</v>
      </c>
      <c r="L1133" s="10">
        <f t="shared" si="76"/>
        <v>1486157.2999999998</v>
      </c>
    </row>
    <row r="1134" spans="1:12" ht="13" hidden="1" x14ac:dyDescent="0.15">
      <c r="A1134" s="65" t="s">
        <v>218</v>
      </c>
      <c r="B1134" s="10">
        <v>0</v>
      </c>
      <c r="C1134" s="10">
        <v>0</v>
      </c>
      <c r="D1134" s="10">
        <v>0</v>
      </c>
      <c r="E1134" s="10">
        <v>0</v>
      </c>
      <c r="F1134" s="10">
        <v>23363.41</v>
      </c>
      <c r="G1134" s="10">
        <v>50643.3</v>
      </c>
      <c r="H1134" s="10">
        <v>81200.070000000007</v>
      </c>
      <c r="I1134" s="10">
        <v>132124.69</v>
      </c>
      <c r="J1134" s="10">
        <v>165255.98000000001</v>
      </c>
      <c r="K1134" s="10">
        <v>118766.59</v>
      </c>
      <c r="L1134" s="10">
        <f t="shared" si="76"/>
        <v>571354.04</v>
      </c>
    </row>
    <row r="1135" spans="1:12" ht="13" hidden="1" x14ac:dyDescent="0.15">
      <c r="A1135" s="65" t="s">
        <v>245</v>
      </c>
      <c r="B1135" s="10">
        <v>0</v>
      </c>
      <c r="C1135" s="10">
        <v>0</v>
      </c>
      <c r="D1135" s="10">
        <v>0</v>
      </c>
      <c r="E1135" s="10">
        <v>0</v>
      </c>
      <c r="F1135" s="10">
        <v>25000</v>
      </c>
      <c r="G1135" s="10">
        <v>0</v>
      </c>
      <c r="H1135" s="10">
        <v>0</v>
      </c>
      <c r="I1135" s="10">
        <v>0</v>
      </c>
      <c r="J1135" s="10">
        <v>0</v>
      </c>
      <c r="K1135" s="10">
        <v>0</v>
      </c>
      <c r="L1135" s="10">
        <f t="shared" si="76"/>
        <v>25000</v>
      </c>
    </row>
    <row r="1136" spans="1:12" ht="13" hidden="1" x14ac:dyDescent="0.15">
      <c r="A1136" s="65" t="s">
        <v>76</v>
      </c>
      <c r="B1136" s="10">
        <v>19134.62</v>
      </c>
      <c r="C1136" s="10">
        <v>0</v>
      </c>
      <c r="D1136" s="10">
        <v>17307.68</v>
      </c>
      <c r="E1136" s="10">
        <v>8653.85</v>
      </c>
      <c r="F1136" s="10">
        <v>0</v>
      </c>
      <c r="G1136" s="10">
        <v>14423.07</v>
      </c>
      <c r="H1136" s="10">
        <v>0</v>
      </c>
      <c r="I1136" s="10">
        <v>110000.01</v>
      </c>
      <c r="J1136" s="10">
        <v>0</v>
      </c>
      <c r="K1136" s="10">
        <v>95130.94</v>
      </c>
      <c r="L1136" s="10">
        <f t="shared" si="76"/>
        <v>264650.17</v>
      </c>
    </row>
    <row r="1137" spans="1:12" ht="13" hidden="1" x14ac:dyDescent="0.15">
      <c r="A1137" s="65" t="s">
        <v>75</v>
      </c>
      <c r="B1137" s="10">
        <v>1101860.77</v>
      </c>
      <c r="C1137" s="10">
        <v>1215357.56</v>
      </c>
      <c r="D1137" s="10">
        <v>1116190.1399999999</v>
      </c>
      <c r="E1137" s="10">
        <v>1045508.59</v>
      </c>
      <c r="F1137" s="10">
        <v>535115.16</v>
      </c>
      <c r="G1137" s="10">
        <v>602388.61</v>
      </c>
      <c r="H1137" s="10">
        <v>495255.5</v>
      </c>
      <c r="I1137" s="10">
        <v>653187.43000000005</v>
      </c>
      <c r="J1137" s="10">
        <v>438264.36</v>
      </c>
      <c r="K1137" s="10">
        <v>-308422.46999999997</v>
      </c>
      <c r="L1137" s="10">
        <f t="shared" si="76"/>
        <v>6894705.6500000004</v>
      </c>
    </row>
    <row r="1138" spans="1:12" ht="13" hidden="1" x14ac:dyDescent="0.15">
      <c r="A1138" s="65" t="s">
        <v>74</v>
      </c>
      <c r="B1138" s="10">
        <v>13344.74</v>
      </c>
      <c r="C1138" s="10">
        <v>36884.58</v>
      </c>
      <c r="D1138" s="10">
        <v>15807.9</v>
      </c>
      <c r="E1138" s="10">
        <v>18984.330000000002</v>
      </c>
      <c r="F1138" s="10">
        <v>4251.67</v>
      </c>
      <c r="G1138" s="10">
        <v>9233.2000000000007</v>
      </c>
      <c r="H1138" s="10">
        <v>25846.01</v>
      </c>
      <c r="I1138" s="10">
        <v>36598.769999999997</v>
      </c>
      <c r="J1138" s="10">
        <v>25823.79</v>
      </c>
      <c r="K1138" s="10">
        <v>8875.25</v>
      </c>
      <c r="L1138" s="10">
        <f t="shared" si="76"/>
        <v>195650.24</v>
      </c>
    </row>
    <row r="1139" spans="1:12" ht="13" hidden="1" x14ac:dyDescent="0.15">
      <c r="A1139" s="65" t="s">
        <v>73</v>
      </c>
      <c r="B1139" s="10">
        <v>133741.29</v>
      </c>
      <c r="C1139" s="10">
        <v>69766.3</v>
      </c>
      <c r="D1139" s="10">
        <v>-20534.54</v>
      </c>
      <c r="E1139" s="10">
        <v>103217.55</v>
      </c>
      <c r="F1139" s="10">
        <v>56989.2</v>
      </c>
      <c r="G1139" s="10">
        <v>63236.79</v>
      </c>
      <c r="H1139" s="10">
        <v>11646.96</v>
      </c>
      <c r="I1139" s="10">
        <v>68068.83</v>
      </c>
      <c r="J1139" s="10">
        <v>91555.16</v>
      </c>
      <c r="K1139" s="10">
        <v>-288508.14</v>
      </c>
      <c r="L1139" s="10">
        <f t="shared" si="76"/>
        <v>289179.40000000002</v>
      </c>
    </row>
    <row r="1140" spans="1:12" ht="13" hidden="1" x14ac:dyDescent="0.15">
      <c r="A1140" s="65" t="s">
        <v>71</v>
      </c>
      <c r="B1140" s="10">
        <v>2433432.54</v>
      </c>
      <c r="C1140" s="10">
        <v>2455557.88</v>
      </c>
      <c r="D1140" s="10">
        <v>2509929.8199999998</v>
      </c>
      <c r="E1140" s="10">
        <v>2474275</v>
      </c>
      <c r="F1140" s="10">
        <v>2402509.08</v>
      </c>
      <c r="G1140" s="10">
        <v>2512197.81</v>
      </c>
      <c r="H1140" s="10">
        <v>2459237.4900000002</v>
      </c>
      <c r="I1140" s="10">
        <v>2741796.58</v>
      </c>
      <c r="J1140" s="10">
        <v>2852344.1</v>
      </c>
      <c r="K1140" s="10">
        <v>2069843.25</v>
      </c>
      <c r="L1140" s="10">
        <f t="shared" si="76"/>
        <v>24911123.550000004</v>
      </c>
    </row>
    <row r="1141" spans="1:12" ht="13" hidden="1" x14ac:dyDescent="0.15">
      <c r="A1141" s="66" t="s">
        <v>246</v>
      </c>
      <c r="B1141" s="16">
        <f t="shared" ref="B1141:L1141" si="77">SUM(B1068:B1140)</f>
        <v>7423279.790000001</v>
      </c>
      <c r="C1141" s="16">
        <f t="shared" si="77"/>
        <v>7220223.71</v>
      </c>
      <c r="D1141" s="16">
        <f t="shared" si="77"/>
        <v>7236548.620000001</v>
      </c>
      <c r="E1141" s="16">
        <f t="shared" si="77"/>
        <v>7441148.9200000009</v>
      </c>
      <c r="F1141" s="16">
        <f t="shared" si="77"/>
        <v>7203876.5600000005</v>
      </c>
      <c r="G1141" s="16">
        <f t="shared" si="77"/>
        <v>7118347.4600000009</v>
      </c>
      <c r="H1141" s="16">
        <f t="shared" si="77"/>
        <v>6815502.5500000007</v>
      </c>
      <c r="I1141" s="16">
        <f t="shared" si="77"/>
        <v>8013775.8399999999</v>
      </c>
      <c r="J1141" s="16">
        <f t="shared" si="77"/>
        <v>7439415.9800000004</v>
      </c>
      <c r="K1141" s="16">
        <f t="shared" si="77"/>
        <v>4137072.61</v>
      </c>
      <c r="L1141" s="16">
        <f t="shared" si="77"/>
        <v>70049192.039999992</v>
      </c>
    </row>
    <row r="1142" spans="1:12" ht="13" hidden="1" x14ac:dyDescent="0.15">
      <c r="A1142" s="64" t="s">
        <v>247</v>
      </c>
      <c r="B1142" s="7"/>
      <c r="C1142" s="7"/>
      <c r="D1142" s="7"/>
      <c r="E1142" s="7"/>
      <c r="F1142" s="7"/>
      <c r="G1142" s="7"/>
      <c r="H1142" s="7"/>
      <c r="I1142" s="7"/>
      <c r="J1142" s="7"/>
      <c r="K1142" s="7"/>
      <c r="L1142" s="7"/>
    </row>
    <row r="1143" spans="1:12" ht="13" hidden="1" x14ac:dyDescent="0.15">
      <c r="A1143" s="65" t="s">
        <v>128</v>
      </c>
      <c r="B1143" s="10">
        <v>-90.97</v>
      </c>
      <c r="C1143" s="10">
        <v>0</v>
      </c>
      <c r="D1143" s="10">
        <v>0</v>
      </c>
      <c r="E1143" s="10">
        <v>0</v>
      </c>
      <c r="F1143" s="10">
        <v>0</v>
      </c>
      <c r="G1143" s="10">
        <v>0</v>
      </c>
      <c r="H1143" s="10">
        <v>0</v>
      </c>
      <c r="I1143" s="10">
        <v>0</v>
      </c>
      <c r="J1143" s="10">
        <v>0</v>
      </c>
      <c r="K1143" s="10">
        <v>0</v>
      </c>
      <c r="L1143" s="10">
        <f t="shared" ref="L1143:L1156" si="78">SUM(B1143:K1143)</f>
        <v>-90.97</v>
      </c>
    </row>
    <row r="1144" spans="1:12" ht="13" hidden="1" x14ac:dyDescent="0.15">
      <c r="A1144" s="65" t="s">
        <v>127</v>
      </c>
      <c r="B1144" s="10">
        <v>17701.349999999999</v>
      </c>
      <c r="C1144" s="10">
        <v>0</v>
      </c>
      <c r="D1144" s="10">
        <v>0</v>
      </c>
      <c r="E1144" s="10">
        <v>0</v>
      </c>
      <c r="F1144" s="10">
        <v>0</v>
      </c>
      <c r="G1144" s="10">
        <v>0</v>
      </c>
      <c r="H1144" s="10">
        <v>0</v>
      </c>
      <c r="I1144" s="10">
        <v>0</v>
      </c>
      <c r="J1144" s="10">
        <v>0</v>
      </c>
      <c r="K1144" s="10">
        <v>0</v>
      </c>
      <c r="L1144" s="10">
        <f t="shared" si="78"/>
        <v>17701.349999999999</v>
      </c>
    </row>
    <row r="1145" spans="1:12" ht="13" hidden="1" x14ac:dyDescent="0.15">
      <c r="A1145" s="65" t="s">
        <v>126</v>
      </c>
      <c r="B1145" s="10">
        <v>47079.360000000001</v>
      </c>
      <c r="C1145" s="10">
        <v>0</v>
      </c>
      <c r="D1145" s="10">
        <v>0</v>
      </c>
      <c r="E1145" s="10">
        <v>0</v>
      </c>
      <c r="F1145" s="10">
        <v>0</v>
      </c>
      <c r="G1145" s="10">
        <v>0</v>
      </c>
      <c r="H1145" s="10">
        <v>0</v>
      </c>
      <c r="I1145" s="10">
        <v>0</v>
      </c>
      <c r="J1145" s="10">
        <v>0</v>
      </c>
      <c r="K1145" s="10">
        <v>0</v>
      </c>
      <c r="L1145" s="10">
        <f t="shared" si="78"/>
        <v>47079.360000000001</v>
      </c>
    </row>
    <row r="1146" spans="1:12" ht="13" hidden="1" x14ac:dyDescent="0.15">
      <c r="A1146" s="65" t="s">
        <v>248</v>
      </c>
      <c r="B1146" s="10">
        <v>5972.02</v>
      </c>
      <c r="C1146" s="10">
        <v>0</v>
      </c>
      <c r="D1146" s="10">
        <v>0</v>
      </c>
      <c r="E1146" s="10">
        <v>0</v>
      </c>
      <c r="F1146" s="10">
        <v>0</v>
      </c>
      <c r="G1146" s="10">
        <v>0</v>
      </c>
      <c r="H1146" s="10">
        <v>0</v>
      </c>
      <c r="I1146" s="10">
        <v>0</v>
      </c>
      <c r="J1146" s="10">
        <v>0</v>
      </c>
      <c r="K1146" s="10">
        <v>0</v>
      </c>
      <c r="L1146" s="10">
        <f t="shared" si="78"/>
        <v>5972.02</v>
      </c>
    </row>
    <row r="1147" spans="1:12" ht="13" hidden="1" x14ac:dyDescent="0.15">
      <c r="A1147" s="65" t="s">
        <v>125</v>
      </c>
      <c r="B1147" s="10">
        <v>-65843.37</v>
      </c>
      <c r="C1147" s="10">
        <v>0</v>
      </c>
      <c r="D1147" s="10">
        <v>0</v>
      </c>
      <c r="E1147" s="10">
        <v>0</v>
      </c>
      <c r="F1147" s="10">
        <v>0</v>
      </c>
      <c r="G1147" s="10">
        <v>0</v>
      </c>
      <c r="H1147" s="10">
        <v>0</v>
      </c>
      <c r="I1147" s="10">
        <v>0</v>
      </c>
      <c r="J1147" s="10">
        <v>0</v>
      </c>
      <c r="K1147" s="10">
        <v>0</v>
      </c>
      <c r="L1147" s="10">
        <f t="shared" si="78"/>
        <v>-65843.37</v>
      </c>
    </row>
    <row r="1148" spans="1:12" ht="13" hidden="1" x14ac:dyDescent="0.15">
      <c r="A1148" s="65" t="s">
        <v>105</v>
      </c>
      <c r="B1148" s="10">
        <v>-275.13</v>
      </c>
      <c r="C1148" s="10">
        <v>0</v>
      </c>
      <c r="D1148" s="10">
        <v>0</v>
      </c>
      <c r="E1148" s="10">
        <v>0</v>
      </c>
      <c r="F1148" s="10">
        <v>0</v>
      </c>
      <c r="G1148" s="10">
        <v>0</v>
      </c>
      <c r="H1148" s="10">
        <v>0</v>
      </c>
      <c r="I1148" s="10">
        <v>0</v>
      </c>
      <c r="J1148" s="10">
        <v>0</v>
      </c>
      <c r="K1148" s="10">
        <v>0</v>
      </c>
      <c r="L1148" s="10">
        <f t="shared" si="78"/>
        <v>-275.13</v>
      </c>
    </row>
    <row r="1149" spans="1:12" ht="13" hidden="1" x14ac:dyDescent="0.15">
      <c r="A1149" s="65" t="s">
        <v>101</v>
      </c>
      <c r="B1149" s="10">
        <v>-150.03</v>
      </c>
      <c r="C1149" s="10">
        <v>50</v>
      </c>
      <c r="D1149" s="10">
        <v>0</v>
      </c>
      <c r="E1149" s="10">
        <v>0</v>
      </c>
      <c r="F1149" s="10">
        <v>0</v>
      </c>
      <c r="G1149" s="10">
        <v>0</v>
      </c>
      <c r="H1149" s="10">
        <v>0</v>
      </c>
      <c r="I1149" s="10">
        <v>0</v>
      </c>
      <c r="J1149" s="10">
        <v>0</v>
      </c>
      <c r="K1149" s="10">
        <v>0</v>
      </c>
      <c r="L1149" s="10">
        <f t="shared" si="78"/>
        <v>-100.03</v>
      </c>
    </row>
    <row r="1150" spans="1:12" ht="13" hidden="1" x14ac:dyDescent="0.15">
      <c r="A1150" s="65" t="s">
        <v>97</v>
      </c>
      <c r="B1150" s="10">
        <v>-8</v>
      </c>
      <c r="C1150" s="10">
        <v>0</v>
      </c>
      <c r="D1150" s="10">
        <v>0</v>
      </c>
      <c r="E1150" s="10">
        <v>0</v>
      </c>
      <c r="F1150" s="10">
        <v>0</v>
      </c>
      <c r="G1150" s="10">
        <v>0</v>
      </c>
      <c r="H1150" s="10">
        <v>0</v>
      </c>
      <c r="I1150" s="10">
        <v>0</v>
      </c>
      <c r="J1150" s="10">
        <v>0</v>
      </c>
      <c r="K1150" s="10">
        <v>0</v>
      </c>
      <c r="L1150" s="10">
        <f t="shared" si="78"/>
        <v>-8</v>
      </c>
    </row>
    <row r="1151" spans="1:12" ht="13" hidden="1" x14ac:dyDescent="0.15">
      <c r="A1151" s="65" t="s">
        <v>90</v>
      </c>
      <c r="B1151" s="10">
        <v>-2.95</v>
      </c>
      <c r="C1151" s="10">
        <v>0</v>
      </c>
      <c r="D1151" s="10">
        <v>0</v>
      </c>
      <c r="E1151" s="10">
        <v>0</v>
      </c>
      <c r="F1151" s="10">
        <v>0</v>
      </c>
      <c r="G1151" s="10">
        <v>0</v>
      </c>
      <c r="H1151" s="10">
        <v>0</v>
      </c>
      <c r="I1151" s="10">
        <v>0</v>
      </c>
      <c r="J1151" s="10">
        <v>0</v>
      </c>
      <c r="K1151" s="10">
        <v>0</v>
      </c>
      <c r="L1151" s="10">
        <f t="shared" si="78"/>
        <v>-2.95</v>
      </c>
    </row>
    <row r="1152" spans="1:12" ht="13" hidden="1" x14ac:dyDescent="0.15">
      <c r="A1152" s="65" t="s">
        <v>83</v>
      </c>
      <c r="B1152" s="10">
        <v>-290.14</v>
      </c>
      <c r="C1152" s="10">
        <v>-2130.37</v>
      </c>
      <c r="D1152" s="10">
        <v>0</v>
      </c>
      <c r="E1152" s="10">
        <v>0</v>
      </c>
      <c r="F1152" s="10">
        <v>0</v>
      </c>
      <c r="G1152" s="10">
        <v>0</v>
      </c>
      <c r="H1152" s="10">
        <v>0</v>
      </c>
      <c r="I1152" s="10">
        <v>0</v>
      </c>
      <c r="J1152" s="10">
        <v>0</v>
      </c>
      <c r="K1152" s="10">
        <v>0</v>
      </c>
      <c r="L1152" s="10">
        <f t="shared" si="78"/>
        <v>-2420.5099999999998</v>
      </c>
    </row>
    <row r="1153" spans="1:12" ht="13" hidden="1" x14ac:dyDescent="0.15">
      <c r="A1153" s="65" t="s">
        <v>82</v>
      </c>
      <c r="B1153" s="10">
        <v>-50.37</v>
      </c>
      <c r="C1153" s="10">
        <v>0</v>
      </c>
      <c r="D1153" s="10">
        <v>0</v>
      </c>
      <c r="E1153" s="10">
        <v>0</v>
      </c>
      <c r="F1153" s="10">
        <v>0</v>
      </c>
      <c r="G1153" s="10">
        <v>0</v>
      </c>
      <c r="H1153" s="10">
        <v>0</v>
      </c>
      <c r="I1153" s="10">
        <v>0</v>
      </c>
      <c r="J1153" s="10">
        <v>0</v>
      </c>
      <c r="K1153" s="10">
        <v>0</v>
      </c>
      <c r="L1153" s="10">
        <f t="shared" si="78"/>
        <v>-50.37</v>
      </c>
    </row>
    <row r="1154" spans="1:12" ht="13" hidden="1" x14ac:dyDescent="0.15">
      <c r="A1154" s="65" t="s">
        <v>74</v>
      </c>
      <c r="B1154" s="10">
        <v>-285.97000000000003</v>
      </c>
      <c r="C1154" s="10">
        <v>-27847.96</v>
      </c>
      <c r="D1154" s="10">
        <v>0</v>
      </c>
      <c r="E1154" s="10">
        <v>0</v>
      </c>
      <c r="F1154" s="10">
        <v>0</v>
      </c>
      <c r="G1154" s="10">
        <v>0</v>
      </c>
      <c r="H1154" s="10">
        <v>0</v>
      </c>
      <c r="I1154" s="10">
        <v>0</v>
      </c>
      <c r="J1154" s="10">
        <v>0</v>
      </c>
      <c r="K1154" s="10">
        <v>0</v>
      </c>
      <c r="L1154" s="10">
        <f t="shared" si="78"/>
        <v>-28133.93</v>
      </c>
    </row>
    <row r="1155" spans="1:12" ht="13" hidden="1" x14ac:dyDescent="0.15">
      <c r="A1155" s="65" t="s">
        <v>73</v>
      </c>
      <c r="B1155" s="10">
        <v>-8.68</v>
      </c>
      <c r="C1155" s="10">
        <v>0</v>
      </c>
      <c r="D1155" s="10">
        <v>0</v>
      </c>
      <c r="E1155" s="10">
        <v>0</v>
      </c>
      <c r="F1155" s="10">
        <v>0</v>
      </c>
      <c r="G1155" s="10">
        <v>0</v>
      </c>
      <c r="H1155" s="10">
        <v>0</v>
      </c>
      <c r="I1155" s="10">
        <v>0</v>
      </c>
      <c r="J1155" s="10">
        <v>0</v>
      </c>
      <c r="K1155" s="10">
        <v>0</v>
      </c>
      <c r="L1155" s="10">
        <f t="shared" si="78"/>
        <v>-8.68</v>
      </c>
    </row>
    <row r="1156" spans="1:12" ht="13" hidden="1" x14ac:dyDescent="0.15">
      <c r="A1156" s="65" t="s">
        <v>71</v>
      </c>
      <c r="B1156" s="10">
        <v>-3535.11</v>
      </c>
      <c r="C1156" s="10">
        <v>13.05</v>
      </c>
      <c r="D1156" s="10">
        <v>0</v>
      </c>
      <c r="E1156" s="10">
        <v>0</v>
      </c>
      <c r="F1156" s="10">
        <v>0</v>
      </c>
      <c r="G1156" s="10">
        <v>0</v>
      </c>
      <c r="H1156" s="10">
        <v>0</v>
      </c>
      <c r="I1156" s="10">
        <v>0</v>
      </c>
      <c r="J1156" s="10">
        <v>0</v>
      </c>
      <c r="K1156" s="10">
        <v>0</v>
      </c>
      <c r="L1156" s="10">
        <f t="shared" si="78"/>
        <v>-3522.06</v>
      </c>
    </row>
    <row r="1157" spans="1:12" ht="13" hidden="1" x14ac:dyDescent="0.15">
      <c r="A1157" s="66" t="s">
        <v>249</v>
      </c>
      <c r="B1157" s="16">
        <f t="shared" ref="B1157:L1157" si="79">SUM(B1143:B1156)</f>
        <v>212.01000000000022</v>
      </c>
      <c r="C1157" s="16">
        <f t="shared" si="79"/>
        <v>-29915.279999999999</v>
      </c>
      <c r="D1157" s="16">
        <f t="shared" si="79"/>
        <v>0</v>
      </c>
      <c r="E1157" s="16">
        <f t="shared" si="79"/>
        <v>0</v>
      </c>
      <c r="F1157" s="16">
        <f t="shared" si="79"/>
        <v>0</v>
      </c>
      <c r="G1157" s="16">
        <f t="shared" si="79"/>
        <v>0</v>
      </c>
      <c r="H1157" s="16">
        <f t="shared" si="79"/>
        <v>0</v>
      </c>
      <c r="I1157" s="16">
        <f t="shared" si="79"/>
        <v>0</v>
      </c>
      <c r="J1157" s="16">
        <f t="shared" si="79"/>
        <v>0</v>
      </c>
      <c r="K1157" s="16">
        <f t="shared" si="79"/>
        <v>0</v>
      </c>
      <c r="L1157" s="16">
        <f t="shared" si="79"/>
        <v>-29703.27</v>
      </c>
    </row>
    <row r="1158" spans="1:12" ht="13" hidden="1" x14ac:dyDescent="0.15">
      <c r="A1158" s="64" t="s">
        <v>250</v>
      </c>
      <c r="B1158" s="7"/>
      <c r="C1158" s="7"/>
      <c r="D1158" s="7"/>
      <c r="E1158" s="7"/>
      <c r="F1158" s="7"/>
      <c r="G1158" s="7"/>
      <c r="H1158" s="7"/>
      <c r="I1158" s="7"/>
      <c r="J1158" s="7"/>
      <c r="K1158" s="7"/>
      <c r="L1158" s="7"/>
    </row>
    <row r="1159" spans="1:12" ht="13" hidden="1" x14ac:dyDescent="0.15">
      <c r="A1159" s="65" t="s">
        <v>129</v>
      </c>
      <c r="B1159" s="10">
        <v>0</v>
      </c>
      <c r="C1159" s="10">
        <v>0</v>
      </c>
      <c r="D1159" s="10">
        <v>6702.4</v>
      </c>
      <c r="E1159" s="10">
        <v>13338.74</v>
      </c>
      <c r="F1159" s="10">
        <v>5869.27</v>
      </c>
      <c r="G1159" s="10">
        <v>4752.8500000000004</v>
      </c>
      <c r="H1159" s="10">
        <v>6901.13</v>
      </c>
      <c r="I1159" s="10">
        <v>6196.84</v>
      </c>
      <c r="J1159" s="10">
        <v>11071.7</v>
      </c>
      <c r="K1159" s="10">
        <v>15730.24</v>
      </c>
      <c r="L1159" s="10">
        <f t="shared" ref="L1159:L1194" si="80">SUM(B1159:K1159)</f>
        <v>70563.17</v>
      </c>
    </row>
    <row r="1160" spans="1:12" ht="13" hidden="1" x14ac:dyDescent="0.15">
      <c r="A1160" s="65" t="s">
        <v>128</v>
      </c>
      <c r="B1160" s="10">
        <v>1149.1400000000001</v>
      </c>
      <c r="C1160" s="10">
        <v>0</v>
      </c>
      <c r="D1160" s="10">
        <v>0</v>
      </c>
      <c r="E1160" s="10">
        <v>0</v>
      </c>
      <c r="F1160" s="10">
        <v>0</v>
      </c>
      <c r="G1160" s="10">
        <v>0</v>
      </c>
      <c r="H1160" s="10">
        <v>0</v>
      </c>
      <c r="I1160" s="10">
        <v>0</v>
      </c>
      <c r="J1160" s="10">
        <v>0</v>
      </c>
      <c r="K1160" s="10">
        <v>0</v>
      </c>
      <c r="L1160" s="10">
        <f t="shared" si="80"/>
        <v>1149.1400000000001</v>
      </c>
    </row>
    <row r="1161" spans="1:12" ht="13" hidden="1" x14ac:dyDescent="0.15">
      <c r="A1161" s="65" t="s">
        <v>127</v>
      </c>
      <c r="B1161" s="10">
        <v>7453.2</v>
      </c>
      <c r="C1161" s="10">
        <v>7507.91</v>
      </c>
      <c r="D1161" s="10">
        <v>8864.14</v>
      </c>
      <c r="E1161" s="10">
        <v>47462.16</v>
      </c>
      <c r="F1161" s="10">
        <v>3850.97</v>
      </c>
      <c r="G1161" s="10">
        <v>2553.54</v>
      </c>
      <c r="H1161" s="10">
        <v>3392.65</v>
      </c>
      <c r="I1161" s="10">
        <v>3656.22</v>
      </c>
      <c r="J1161" s="10">
        <v>5205.6499999999996</v>
      </c>
      <c r="K1161" s="10">
        <v>5228.76</v>
      </c>
      <c r="L1161" s="10">
        <f t="shared" si="80"/>
        <v>95175.199999999983</v>
      </c>
    </row>
    <row r="1162" spans="1:12" ht="13" hidden="1" x14ac:dyDescent="0.15">
      <c r="A1162" s="65" t="s">
        <v>126</v>
      </c>
      <c r="B1162" s="10">
        <v>31755.95</v>
      </c>
      <c r="C1162" s="10">
        <v>25968.05</v>
      </c>
      <c r="D1162" s="10">
        <v>19591.68</v>
      </c>
      <c r="E1162" s="10">
        <v>6920.83</v>
      </c>
      <c r="F1162" s="10">
        <v>2603.6999999999998</v>
      </c>
      <c r="G1162" s="10">
        <v>658.46</v>
      </c>
      <c r="H1162" s="10">
        <v>1345.62</v>
      </c>
      <c r="I1162" s="10">
        <v>755.59</v>
      </c>
      <c r="J1162" s="10">
        <v>1738.97</v>
      </c>
      <c r="K1162" s="10">
        <v>968.26</v>
      </c>
      <c r="L1162" s="10">
        <f t="shared" si="80"/>
        <v>92307.109999999986</v>
      </c>
    </row>
    <row r="1163" spans="1:12" ht="13" hidden="1" x14ac:dyDescent="0.15">
      <c r="A1163" s="65" t="s">
        <v>125</v>
      </c>
      <c r="B1163" s="10">
        <v>3592.69</v>
      </c>
      <c r="C1163" s="10">
        <v>3308.33</v>
      </c>
      <c r="D1163" s="10">
        <v>1040.43</v>
      </c>
      <c r="E1163" s="10">
        <v>2039.14</v>
      </c>
      <c r="F1163" s="10">
        <v>571.71</v>
      </c>
      <c r="G1163" s="10">
        <v>2277.09</v>
      </c>
      <c r="H1163" s="10">
        <v>2166.87</v>
      </c>
      <c r="I1163" s="10">
        <v>1940.49</v>
      </c>
      <c r="J1163" s="10">
        <v>8415.27</v>
      </c>
      <c r="K1163" s="10">
        <v>1999.48</v>
      </c>
      <c r="L1163" s="10">
        <f t="shared" si="80"/>
        <v>27351.5</v>
      </c>
    </row>
    <row r="1164" spans="1:12" ht="13" hidden="1" x14ac:dyDescent="0.15">
      <c r="A1164" s="65" t="s">
        <v>124</v>
      </c>
      <c r="B1164" s="10">
        <v>0</v>
      </c>
      <c r="C1164" s="10">
        <v>10486.21</v>
      </c>
      <c r="D1164" s="10">
        <v>13826.27</v>
      </c>
      <c r="E1164" s="10">
        <v>11555.54</v>
      </c>
      <c r="F1164" s="10">
        <v>4610.37</v>
      </c>
      <c r="G1164" s="10">
        <v>3569.94</v>
      </c>
      <c r="H1164" s="10">
        <v>4513.12</v>
      </c>
      <c r="I1164" s="10">
        <v>7058.94</v>
      </c>
      <c r="J1164" s="10">
        <v>6423.02</v>
      </c>
      <c r="K1164" s="10">
        <v>4411.28</v>
      </c>
      <c r="L1164" s="10">
        <f t="shared" si="80"/>
        <v>66454.690000000017</v>
      </c>
    </row>
    <row r="1165" spans="1:12" ht="13" hidden="1" x14ac:dyDescent="0.15">
      <c r="A1165" s="65" t="s">
        <v>123</v>
      </c>
      <c r="B1165" s="10">
        <v>0</v>
      </c>
      <c r="C1165" s="10">
        <v>6637.64</v>
      </c>
      <c r="D1165" s="10">
        <v>6664.34</v>
      </c>
      <c r="E1165" s="10">
        <v>4760.34</v>
      </c>
      <c r="F1165" s="10">
        <v>2502.25</v>
      </c>
      <c r="G1165" s="10">
        <v>2301.37</v>
      </c>
      <c r="H1165" s="10">
        <v>3285.99</v>
      </c>
      <c r="I1165" s="10">
        <v>3789.69</v>
      </c>
      <c r="J1165" s="10">
        <v>2737.76</v>
      </c>
      <c r="K1165" s="10">
        <v>2220.83</v>
      </c>
      <c r="L1165" s="10">
        <f t="shared" si="80"/>
        <v>34900.21</v>
      </c>
    </row>
    <row r="1166" spans="1:12" ht="13" hidden="1" x14ac:dyDescent="0.15">
      <c r="A1166" s="65" t="s">
        <v>122</v>
      </c>
      <c r="B1166" s="10">
        <v>0</v>
      </c>
      <c r="C1166" s="10">
        <v>-139.66999999999999</v>
      </c>
      <c r="D1166" s="10">
        <v>0</v>
      </c>
      <c r="E1166" s="10">
        <v>0</v>
      </c>
      <c r="F1166" s="10">
        <v>0</v>
      </c>
      <c r="G1166" s="10">
        <v>0</v>
      </c>
      <c r="H1166" s="10">
        <v>0</v>
      </c>
      <c r="I1166" s="10">
        <v>0</v>
      </c>
      <c r="J1166" s="10">
        <v>0</v>
      </c>
      <c r="K1166" s="10">
        <v>0</v>
      </c>
      <c r="L1166" s="10">
        <f t="shared" si="80"/>
        <v>-139.66999999999999</v>
      </c>
    </row>
    <row r="1167" spans="1:12" ht="13" hidden="1" x14ac:dyDescent="0.15">
      <c r="A1167" s="65" t="s">
        <v>121</v>
      </c>
      <c r="B1167" s="10">
        <v>0</v>
      </c>
      <c r="C1167" s="10">
        <v>-3.44</v>
      </c>
      <c r="D1167" s="10">
        <v>0</v>
      </c>
      <c r="E1167" s="10">
        <v>0</v>
      </c>
      <c r="F1167" s="10">
        <v>0</v>
      </c>
      <c r="G1167" s="10">
        <v>0</v>
      </c>
      <c r="H1167" s="10">
        <v>0</v>
      </c>
      <c r="I1167" s="10">
        <v>0</v>
      </c>
      <c r="J1167" s="10">
        <v>0</v>
      </c>
      <c r="K1167" s="10">
        <v>0</v>
      </c>
      <c r="L1167" s="10">
        <f t="shared" si="80"/>
        <v>-3.44</v>
      </c>
    </row>
    <row r="1168" spans="1:12" ht="13" hidden="1" x14ac:dyDescent="0.15">
      <c r="A1168" s="65" t="s">
        <v>143</v>
      </c>
      <c r="B1168" s="10">
        <v>752.64</v>
      </c>
      <c r="C1168" s="10">
        <v>790.08</v>
      </c>
      <c r="D1168" s="10">
        <v>609.03</v>
      </c>
      <c r="E1168" s="10">
        <v>602.54999999999995</v>
      </c>
      <c r="F1168" s="10">
        <v>625.88</v>
      </c>
      <c r="G1168" s="10">
        <v>525.52</v>
      </c>
      <c r="H1168" s="10">
        <v>0</v>
      </c>
      <c r="I1168" s="10">
        <v>0</v>
      </c>
      <c r="J1168" s="10">
        <v>0</v>
      </c>
      <c r="K1168" s="10">
        <v>0</v>
      </c>
      <c r="L1168" s="10">
        <f t="shared" si="80"/>
        <v>3905.7000000000003</v>
      </c>
    </row>
    <row r="1169" spans="1:12" ht="13" hidden="1" x14ac:dyDescent="0.15">
      <c r="A1169" s="65" t="s">
        <v>137</v>
      </c>
      <c r="B1169" s="10">
        <v>0</v>
      </c>
      <c r="C1169" s="10">
        <v>0</v>
      </c>
      <c r="D1169" s="10">
        <v>0</v>
      </c>
      <c r="E1169" s="10">
        <v>0</v>
      </c>
      <c r="F1169" s="10">
        <v>0.44</v>
      </c>
      <c r="G1169" s="10">
        <v>22.7</v>
      </c>
      <c r="H1169" s="10">
        <v>0</v>
      </c>
      <c r="I1169" s="10">
        <v>0</v>
      </c>
      <c r="J1169" s="10">
        <v>0</v>
      </c>
      <c r="K1169" s="10">
        <v>0</v>
      </c>
      <c r="L1169" s="10">
        <f t="shared" si="80"/>
        <v>23.14</v>
      </c>
    </row>
    <row r="1170" spans="1:12" ht="13" hidden="1" x14ac:dyDescent="0.15">
      <c r="A1170" s="65" t="s">
        <v>112</v>
      </c>
      <c r="B1170" s="10">
        <v>0</v>
      </c>
      <c r="C1170" s="10">
        <v>0</v>
      </c>
      <c r="D1170" s="10">
        <v>257.39999999999998</v>
      </c>
      <c r="E1170" s="10">
        <v>310.11</v>
      </c>
      <c r="F1170" s="10">
        <v>578.03</v>
      </c>
      <c r="G1170" s="10">
        <v>409.8</v>
      </c>
      <c r="H1170" s="10">
        <v>359.07</v>
      </c>
      <c r="I1170" s="10">
        <v>359.07</v>
      </c>
      <c r="J1170" s="10">
        <v>359.07</v>
      </c>
      <c r="K1170" s="10">
        <v>239.38</v>
      </c>
      <c r="L1170" s="10">
        <f t="shared" si="80"/>
        <v>2871.9300000000003</v>
      </c>
    </row>
    <row r="1171" spans="1:12" ht="13" hidden="1" x14ac:dyDescent="0.15">
      <c r="A1171" s="65" t="s">
        <v>110</v>
      </c>
      <c r="B1171" s="10">
        <v>1187.49</v>
      </c>
      <c r="C1171" s="10">
        <v>0</v>
      </c>
      <c r="D1171" s="10">
        <v>0</v>
      </c>
      <c r="E1171" s="10">
        <v>0</v>
      </c>
      <c r="F1171" s="10">
        <v>0</v>
      </c>
      <c r="G1171" s="10">
        <v>0</v>
      </c>
      <c r="H1171" s="10">
        <v>0</v>
      </c>
      <c r="I1171" s="10">
        <v>0</v>
      </c>
      <c r="J1171" s="10">
        <v>0</v>
      </c>
      <c r="K1171" s="10">
        <v>0</v>
      </c>
      <c r="L1171" s="10">
        <f t="shared" si="80"/>
        <v>1187.49</v>
      </c>
    </row>
    <row r="1172" spans="1:12" ht="13" hidden="1" x14ac:dyDescent="0.15">
      <c r="A1172" s="65" t="s">
        <v>107</v>
      </c>
      <c r="B1172" s="10">
        <v>459.63</v>
      </c>
      <c r="C1172" s="10">
        <v>364</v>
      </c>
      <c r="D1172" s="10">
        <v>418.72</v>
      </c>
      <c r="E1172" s="10">
        <v>123.35</v>
      </c>
      <c r="F1172" s="10">
        <v>0</v>
      </c>
      <c r="G1172" s="10">
        <v>148.81</v>
      </c>
      <c r="H1172" s="10">
        <v>0</v>
      </c>
      <c r="I1172" s="10">
        <v>0</v>
      </c>
      <c r="J1172" s="10">
        <v>0</v>
      </c>
      <c r="K1172" s="10">
        <v>0</v>
      </c>
      <c r="L1172" s="10">
        <f t="shared" si="80"/>
        <v>1514.5099999999998</v>
      </c>
    </row>
    <row r="1173" spans="1:12" ht="13" hidden="1" x14ac:dyDescent="0.15">
      <c r="A1173" s="65" t="s">
        <v>106</v>
      </c>
      <c r="B1173" s="10">
        <v>0</v>
      </c>
      <c r="C1173" s="10">
        <v>0</v>
      </c>
      <c r="D1173" s="10">
        <v>0</v>
      </c>
      <c r="E1173" s="10">
        <v>14.81</v>
      </c>
      <c r="F1173" s="10">
        <v>0</v>
      </c>
      <c r="G1173" s="10">
        <v>0</v>
      </c>
      <c r="H1173" s="10">
        <v>0</v>
      </c>
      <c r="I1173" s="10">
        <v>0</v>
      </c>
      <c r="J1173" s="10">
        <v>0</v>
      </c>
      <c r="K1173" s="10">
        <v>0</v>
      </c>
      <c r="L1173" s="10">
        <f t="shared" si="80"/>
        <v>14.81</v>
      </c>
    </row>
    <row r="1174" spans="1:12" ht="13" hidden="1" x14ac:dyDescent="0.15">
      <c r="A1174" s="65" t="s">
        <v>105</v>
      </c>
      <c r="B1174" s="10">
        <v>34322.26</v>
      </c>
      <c r="C1174" s="10">
        <v>28132.26</v>
      </c>
      <c r="D1174" s="10">
        <v>25673.759999999998</v>
      </c>
      <c r="E1174" s="10">
        <v>23673.75</v>
      </c>
      <c r="F1174" s="10">
        <v>23673.75</v>
      </c>
      <c r="G1174" s="10">
        <v>23673.75</v>
      </c>
      <c r="H1174" s="10">
        <v>23673.75</v>
      </c>
      <c r="I1174" s="10">
        <v>32212.5</v>
      </c>
      <c r="J1174" s="10">
        <v>32212.5</v>
      </c>
      <c r="K1174" s="10">
        <v>21475</v>
      </c>
      <c r="L1174" s="10">
        <f t="shared" si="80"/>
        <v>268723.28000000003</v>
      </c>
    </row>
    <row r="1175" spans="1:12" ht="13" hidden="1" x14ac:dyDescent="0.15">
      <c r="A1175" s="65" t="s">
        <v>102</v>
      </c>
      <c r="B1175" s="10">
        <v>0</v>
      </c>
      <c r="C1175" s="10">
        <v>0</v>
      </c>
      <c r="D1175" s="10">
        <v>-26.17</v>
      </c>
      <c r="E1175" s="10">
        <v>256.2</v>
      </c>
      <c r="F1175" s="10">
        <v>0</v>
      </c>
      <c r="G1175" s="10">
        <v>0</v>
      </c>
      <c r="H1175" s="10">
        <v>0</v>
      </c>
      <c r="I1175" s="10">
        <v>0</v>
      </c>
      <c r="J1175" s="10">
        <v>0</v>
      </c>
      <c r="K1175" s="10">
        <v>0</v>
      </c>
      <c r="L1175" s="10">
        <f t="shared" si="80"/>
        <v>230.02999999999997</v>
      </c>
    </row>
    <row r="1176" spans="1:12" ht="13" hidden="1" x14ac:dyDescent="0.15">
      <c r="A1176" s="65" t="s">
        <v>101</v>
      </c>
      <c r="B1176" s="10">
        <v>27094.01</v>
      </c>
      <c r="C1176" s="10">
        <v>-10239</v>
      </c>
      <c r="D1176" s="10">
        <v>0</v>
      </c>
      <c r="E1176" s="10">
        <v>0</v>
      </c>
      <c r="F1176" s="10">
        <v>2000</v>
      </c>
      <c r="G1176" s="10">
        <v>12551.83</v>
      </c>
      <c r="H1176" s="10">
        <v>13784.97</v>
      </c>
      <c r="I1176" s="10">
        <v>1918.03</v>
      </c>
      <c r="J1176" s="10">
        <v>1240.25</v>
      </c>
      <c r="K1176" s="10">
        <v>0</v>
      </c>
      <c r="L1176" s="10">
        <f t="shared" si="80"/>
        <v>48350.09</v>
      </c>
    </row>
    <row r="1177" spans="1:12" ht="13" hidden="1" x14ac:dyDescent="0.15">
      <c r="A1177" s="65" t="s">
        <v>100</v>
      </c>
      <c r="B1177" s="10">
        <v>0</v>
      </c>
      <c r="C1177" s="10">
        <v>0</v>
      </c>
      <c r="D1177" s="10">
        <v>0</v>
      </c>
      <c r="E1177" s="10">
        <v>0</v>
      </c>
      <c r="F1177" s="10">
        <v>0</v>
      </c>
      <c r="G1177" s="10">
        <v>0</v>
      </c>
      <c r="H1177" s="10">
        <v>0</v>
      </c>
      <c r="I1177" s="10">
        <v>89.35</v>
      </c>
      <c r="J1177" s="10">
        <v>91.72</v>
      </c>
      <c r="K1177" s="10">
        <v>24.54</v>
      </c>
      <c r="L1177" s="10">
        <f t="shared" si="80"/>
        <v>205.60999999999999</v>
      </c>
    </row>
    <row r="1178" spans="1:12" ht="13" hidden="1" x14ac:dyDescent="0.15">
      <c r="A1178" s="65" t="s">
        <v>99</v>
      </c>
      <c r="B1178" s="10">
        <v>0</v>
      </c>
      <c r="C1178" s="10">
        <v>0</v>
      </c>
      <c r="D1178" s="10">
        <v>5.03</v>
      </c>
      <c r="E1178" s="10">
        <v>0</v>
      </c>
      <c r="F1178" s="10">
        <v>0</v>
      </c>
      <c r="G1178" s="10">
        <v>193.67</v>
      </c>
      <c r="H1178" s="10">
        <v>1499.25</v>
      </c>
      <c r="I1178" s="10">
        <v>0</v>
      </c>
      <c r="J1178" s="10">
        <v>0</v>
      </c>
      <c r="K1178" s="10">
        <v>0</v>
      </c>
      <c r="L1178" s="10">
        <f t="shared" si="80"/>
        <v>1697.95</v>
      </c>
    </row>
    <row r="1179" spans="1:12" ht="13" hidden="1" x14ac:dyDescent="0.15">
      <c r="A1179" s="65" t="s">
        <v>98</v>
      </c>
      <c r="B1179" s="10">
        <v>1557.7</v>
      </c>
      <c r="C1179" s="10">
        <v>0</v>
      </c>
      <c r="D1179" s="10">
        <v>0</v>
      </c>
      <c r="E1179" s="10">
        <v>0</v>
      </c>
      <c r="F1179" s="10">
        <v>365.59</v>
      </c>
      <c r="G1179" s="10">
        <v>0</v>
      </c>
      <c r="H1179" s="10">
        <v>0</v>
      </c>
      <c r="I1179" s="10">
        <v>0</v>
      </c>
      <c r="J1179" s="10">
        <v>157.68</v>
      </c>
      <c r="K1179" s="10">
        <v>0</v>
      </c>
      <c r="L1179" s="10">
        <f t="shared" si="80"/>
        <v>2080.9699999999998</v>
      </c>
    </row>
    <row r="1180" spans="1:12" ht="13" hidden="1" x14ac:dyDescent="0.15">
      <c r="A1180" s="65" t="s">
        <v>96</v>
      </c>
      <c r="B1180" s="10">
        <v>0</v>
      </c>
      <c r="C1180" s="10">
        <v>0</v>
      </c>
      <c r="D1180" s="10">
        <v>0</v>
      </c>
      <c r="E1180" s="10">
        <v>0</v>
      </c>
      <c r="F1180" s="10">
        <v>20400</v>
      </c>
      <c r="G1180" s="10">
        <v>0</v>
      </c>
      <c r="H1180" s="10">
        <v>6288</v>
      </c>
      <c r="I1180" s="10">
        <v>-780.3</v>
      </c>
      <c r="J1180" s="10">
        <v>0</v>
      </c>
      <c r="K1180" s="10">
        <v>0</v>
      </c>
      <c r="L1180" s="10">
        <f t="shared" si="80"/>
        <v>25907.7</v>
      </c>
    </row>
    <row r="1181" spans="1:12" ht="13" hidden="1" x14ac:dyDescent="0.15">
      <c r="A1181" s="65" t="s">
        <v>93</v>
      </c>
      <c r="B1181" s="10">
        <v>868.69</v>
      </c>
      <c r="C1181" s="10">
        <v>466.79</v>
      </c>
      <c r="D1181" s="10">
        <v>955.23</v>
      </c>
      <c r="E1181" s="10">
        <v>0</v>
      </c>
      <c r="F1181" s="10">
        <v>1014.27</v>
      </c>
      <c r="G1181" s="10">
        <v>0</v>
      </c>
      <c r="H1181" s="10">
        <v>0</v>
      </c>
      <c r="I1181" s="10">
        <v>-0.01</v>
      </c>
      <c r="J1181" s="10">
        <v>1439.9</v>
      </c>
      <c r="K1181" s="10">
        <v>0</v>
      </c>
      <c r="L1181" s="10">
        <f t="shared" si="80"/>
        <v>4744.87</v>
      </c>
    </row>
    <row r="1182" spans="1:12" ht="13" hidden="1" x14ac:dyDescent="0.15">
      <c r="A1182" s="65" t="s">
        <v>91</v>
      </c>
      <c r="B1182" s="10">
        <v>118.89</v>
      </c>
      <c r="C1182" s="10">
        <v>79.27</v>
      </c>
      <c r="D1182" s="10">
        <v>72.069999999999993</v>
      </c>
      <c r="E1182" s="10">
        <v>0</v>
      </c>
      <c r="F1182" s="10">
        <v>17.170000000000002</v>
      </c>
      <c r="G1182" s="10">
        <v>0</v>
      </c>
      <c r="H1182" s="10">
        <v>0</v>
      </c>
      <c r="I1182" s="10">
        <v>0.01</v>
      </c>
      <c r="J1182" s="10">
        <v>267.08999999999997</v>
      </c>
      <c r="K1182" s="10">
        <v>0</v>
      </c>
      <c r="L1182" s="10">
        <f t="shared" si="80"/>
        <v>554.5</v>
      </c>
    </row>
    <row r="1183" spans="1:12" ht="13" hidden="1" x14ac:dyDescent="0.15">
      <c r="A1183" s="65" t="s">
        <v>90</v>
      </c>
      <c r="B1183" s="10">
        <v>767.77</v>
      </c>
      <c r="C1183" s="10">
        <v>423.77</v>
      </c>
      <c r="D1183" s="10">
        <v>1006.86</v>
      </c>
      <c r="E1183" s="10">
        <v>-133.13999999999999</v>
      </c>
      <c r="F1183" s="10">
        <v>848.22</v>
      </c>
      <c r="G1183" s="10">
        <v>0</v>
      </c>
      <c r="H1183" s="10">
        <v>0</v>
      </c>
      <c r="I1183" s="10">
        <v>2357.23</v>
      </c>
      <c r="J1183" s="10">
        <v>109.07</v>
      </c>
      <c r="K1183" s="10">
        <v>244.39</v>
      </c>
      <c r="L1183" s="10">
        <f t="shared" si="80"/>
        <v>5624.170000000001</v>
      </c>
    </row>
    <row r="1184" spans="1:12" ht="13" hidden="1" x14ac:dyDescent="0.15">
      <c r="A1184" s="65" t="s">
        <v>88</v>
      </c>
      <c r="B1184" s="10">
        <v>265.44</v>
      </c>
      <c r="C1184" s="10">
        <v>416.08</v>
      </c>
      <c r="D1184" s="10">
        <v>423.81</v>
      </c>
      <c r="E1184" s="10">
        <v>360.5</v>
      </c>
      <c r="F1184" s="10">
        <v>178.7</v>
      </c>
      <c r="G1184" s="10">
        <v>0</v>
      </c>
      <c r="H1184" s="10">
        <v>0</v>
      </c>
      <c r="I1184" s="10">
        <v>0</v>
      </c>
      <c r="J1184" s="10">
        <v>0</v>
      </c>
      <c r="K1184" s="10">
        <v>0</v>
      </c>
      <c r="L1184" s="10">
        <f t="shared" si="80"/>
        <v>1644.53</v>
      </c>
    </row>
    <row r="1185" spans="1:12" ht="13" hidden="1" x14ac:dyDescent="0.15">
      <c r="A1185" s="65" t="s">
        <v>84</v>
      </c>
      <c r="B1185" s="10">
        <v>121.69</v>
      </c>
      <c r="C1185" s="10">
        <v>102.47</v>
      </c>
      <c r="D1185" s="10">
        <v>102.18</v>
      </c>
      <c r="E1185" s="10">
        <v>63.43</v>
      </c>
      <c r="F1185" s="10">
        <v>26.09</v>
      </c>
      <c r="G1185" s="10">
        <v>28.36</v>
      </c>
      <c r="H1185" s="10">
        <v>28.73</v>
      </c>
      <c r="I1185" s="10">
        <v>26.27</v>
      </c>
      <c r="J1185" s="10">
        <v>53.37</v>
      </c>
      <c r="K1185" s="10">
        <v>98.56</v>
      </c>
      <c r="L1185" s="10">
        <f t="shared" si="80"/>
        <v>651.15000000000009</v>
      </c>
    </row>
    <row r="1186" spans="1:12" ht="13" hidden="1" x14ac:dyDescent="0.15">
      <c r="A1186" s="65" t="s">
        <v>83</v>
      </c>
      <c r="B1186" s="10">
        <v>22619.81</v>
      </c>
      <c r="C1186" s="10">
        <v>18307.16</v>
      </c>
      <c r="D1186" s="10">
        <v>21198.78</v>
      </c>
      <c r="E1186" s="10">
        <v>16848.490000000002</v>
      </c>
      <c r="F1186" s="10">
        <v>11729.94</v>
      </c>
      <c r="G1186" s="10">
        <v>7986.59</v>
      </c>
      <c r="H1186" s="10">
        <v>6602.38</v>
      </c>
      <c r="I1186" s="10">
        <v>2990.75</v>
      </c>
      <c r="J1186" s="10">
        <v>5971.38</v>
      </c>
      <c r="K1186" s="10">
        <v>4229.2700000000004</v>
      </c>
      <c r="L1186" s="10">
        <f t="shared" si="80"/>
        <v>118484.55000000002</v>
      </c>
    </row>
    <row r="1187" spans="1:12" ht="13" hidden="1" x14ac:dyDescent="0.15">
      <c r="A1187" s="65" t="s">
        <v>82</v>
      </c>
      <c r="B1187" s="10">
        <v>25244.1</v>
      </c>
      <c r="C1187" s="10">
        <v>17064.66</v>
      </c>
      <c r="D1187" s="10">
        <v>16537.349999999999</v>
      </c>
      <c r="E1187" s="10">
        <v>11740.69</v>
      </c>
      <c r="F1187" s="10">
        <v>6099.25</v>
      </c>
      <c r="G1187" s="10">
        <v>2462.71</v>
      </c>
      <c r="H1187" s="10">
        <v>4409.28</v>
      </c>
      <c r="I1187" s="10">
        <v>4741.3599999999997</v>
      </c>
      <c r="J1187" s="10">
        <v>9376.74</v>
      </c>
      <c r="K1187" s="10">
        <v>11121</v>
      </c>
      <c r="L1187" s="10">
        <f t="shared" si="80"/>
        <v>108797.14</v>
      </c>
    </row>
    <row r="1188" spans="1:12" ht="13" hidden="1" x14ac:dyDescent="0.15">
      <c r="A1188" s="65" t="s">
        <v>81</v>
      </c>
      <c r="B1188" s="10">
        <v>0</v>
      </c>
      <c r="C1188" s="10">
        <v>3894.37</v>
      </c>
      <c r="D1188" s="10">
        <v>2532.1999999999998</v>
      </c>
      <c r="E1188" s="10">
        <v>1525.03</v>
      </c>
      <c r="F1188" s="10">
        <v>500</v>
      </c>
      <c r="G1188" s="10">
        <v>900</v>
      </c>
      <c r="H1188" s="10">
        <v>900</v>
      </c>
      <c r="I1188" s="10">
        <v>918.75</v>
      </c>
      <c r="J1188" s="10">
        <v>1187.5</v>
      </c>
      <c r="K1188" s="10">
        <v>1208.3399999999999</v>
      </c>
      <c r="L1188" s="10">
        <f t="shared" si="80"/>
        <v>13566.189999999999</v>
      </c>
    </row>
    <row r="1189" spans="1:12" ht="13" hidden="1" x14ac:dyDescent="0.15">
      <c r="A1189" s="65" t="s">
        <v>78</v>
      </c>
      <c r="B1189" s="10">
        <v>0</v>
      </c>
      <c r="C1189" s="10">
        <v>0</v>
      </c>
      <c r="D1189" s="10">
        <v>0</v>
      </c>
      <c r="E1189" s="10">
        <v>0</v>
      </c>
      <c r="F1189" s="10">
        <v>0</v>
      </c>
      <c r="G1189" s="10">
        <v>0</v>
      </c>
      <c r="H1189" s="10">
        <v>0</v>
      </c>
      <c r="I1189" s="10">
        <v>-0.01</v>
      </c>
      <c r="J1189" s="10">
        <v>4.83</v>
      </c>
      <c r="K1189" s="10">
        <v>0</v>
      </c>
      <c r="L1189" s="10">
        <f t="shared" si="80"/>
        <v>4.82</v>
      </c>
    </row>
    <row r="1190" spans="1:12" ht="13" hidden="1" x14ac:dyDescent="0.15">
      <c r="A1190" s="65" t="s">
        <v>77</v>
      </c>
      <c r="B1190" s="10">
        <v>11040</v>
      </c>
      <c r="C1190" s="10">
        <v>30720</v>
      </c>
      <c r="D1190" s="10">
        <v>16080</v>
      </c>
      <c r="E1190" s="10">
        <v>0</v>
      </c>
      <c r="F1190" s="10">
        <v>0</v>
      </c>
      <c r="G1190" s="10">
        <v>0</v>
      </c>
      <c r="H1190" s="10">
        <v>0</v>
      </c>
      <c r="I1190" s="10">
        <v>0</v>
      </c>
      <c r="J1190" s="10">
        <v>0</v>
      </c>
      <c r="K1190" s="10">
        <v>0</v>
      </c>
      <c r="L1190" s="10">
        <f t="shared" si="80"/>
        <v>57840</v>
      </c>
    </row>
    <row r="1191" spans="1:12" ht="13" hidden="1" x14ac:dyDescent="0.15">
      <c r="A1191" s="65" t="s">
        <v>74</v>
      </c>
      <c r="B1191" s="10">
        <v>32451.55</v>
      </c>
      <c r="C1191" s="10">
        <v>16004.07</v>
      </c>
      <c r="D1191" s="10">
        <v>17662.68</v>
      </c>
      <c r="E1191" s="10">
        <v>10868.07</v>
      </c>
      <c r="F1191" s="10">
        <v>9157.51</v>
      </c>
      <c r="G1191" s="10">
        <v>8460.19</v>
      </c>
      <c r="H1191" s="10">
        <v>4401.88</v>
      </c>
      <c r="I1191" s="10">
        <v>4040.52</v>
      </c>
      <c r="J1191" s="10">
        <v>7255.98</v>
      </c>
      <c r="K1191" s="10">
        <v>3785.64</v>
      </c>
      <c r="L1191" s="10">
        <f t="shared" si="80"/>
        <v>114088.09</v>
      </c>
    </row>
    <row r="1192" spans="1:12" ht="13" hidden="1" x14ac:dyDescent="0.15">
      <c r="A1192" s="65" t="s">
        <v>73</v>
      </c>
      <c r="B1192" s="10">
        <v>8492.99</v>
      </c>
      <c r="C1192" s="10">
        <v>-6394.3</v>
      </c>
      <c r="D1192" s="10">
        <v>5018.16</v>
      </c>
      <c r="E1192" s="10">
        <v>-3142.03</v>
      </c>
      <c r="F1192" s="10">
        <v>2590.25</v>
      </c>
      <c r="G1192" s="10">
        <v>-5979.68</v>
      </c>
      <c r="H1192" s="10">
        <v>-2684.46</v>
      </c>
      <c r="I1192" s="10">
        <v>2043.47</v>
      </c>
      <c r="J1192" s="10">
        <v>3225.65</v>
      </c>
      <c r="K1192" s="10">
        <v>3974.7</v>
      </c>
      <c r="L1192" s="10">
        <f t="shared" si="80"/>
        <v>7144.7499999999991</v>
      </c>
    </row>
    <row r="1193" spans="1:12" ht="13" hidden="1" x14ac:dyDescent="0.15">
      <c r="A1193" s="65" t="s">
        <v>72</v>
      </c>
      <c r="B1193" s="10">
        <v>280.8</v>
      </c>
      <c r="C1193" s="10">
        <v>0</v>
      </c>
      <c r="D1193" s="10">
        <v>0</v>
      </c>
      <c r="E1193" s="10">
        <v>0</v>
      </c>
      <c r="F1193" s="10">
        <v>0</v>
      </c>
      <c r="G1193" s="10">
        <v>0</v>
      </c>
      <c r="H1193" s="10">
        <v>0</v>
      </c>
      <c r="I1193" s="10">
        <v>0</v>
      </c>
      <c r="J1193" s="10">
        <v>0</v>
      </c>
      <c r="K1193" s="10">
        <v>0</v>
      </c>
      <c r="L1193" s="10">
        <f t="shared" si="80"/>
        <v>280.8</v>
      </c>
    </row>
    <row r="1194" spans="1:12" ht="13" hidden="1" x14ac:dyDescent="0.15">
      <c r="A1194" s="65" t="s">
        <v>71</v>
      </c>
      <c r="B1194" s="10">
        <v>187556.14</v>
      </c>
      <c r="C1194" s="10">
        <v>167950.07</v>
      </c>
      <c r="D1194" s="10">
        <v>142253.53</v>
      </c>
      <c r="E1194" s="10">
        <v>119758.66</v>
      </c>
      <c r="F1194" s="10">
        <v>85586.14</v>
      </c>
      <c r="G1194" s="10">
        <v>54078.89</v>
      </c>
      <c r="H1194" s="10">
        <v>49559.08</v>
      </c>
      <c r="I1194" s="10">
        <v>40855.910000000003</v>
      </c>
      <c r="J1194" s="10">
        <v>58477.21</v>
      </c>
      <c r="K1194" s="10">
        <v>56465.55</v>
      </c>
      <c r="L1194" s="10">
        <f t="shared" si="80"/>
        <v>962541.18</v>
      </c>
    </row>
    <row r="1195" spans="1:12" ht="13" hidden="1" x14ac:dyDescent="0.15">
      <c r="A1195" s="66" t="s">
        <v>251</v>
      </c>
      <c r="B1195" s="16">
        <f t="shared" ref="B1195:L1195" si="81">SUM(B1159:B1194)</f>
        <v>399152.57999999996</v>
      </c>
      <c r="C1195" s="16">
        <f t="shared" si="81"/>
        <v>321846.78000000003</v>
      </c>
      <c r="D1195" s="16">
        <f t="shared" si="81"/>
        <v>307469.88</v>
      </c>
      <c r="E1195" s="16">
        <f t="shared" si="81"/>
        <v>268947.21999999997</v>
      </c>
      <c r="F1195" s="16">
        <f t="shared" si="81"/>
        <v>185399.5</v>
      </c>
      <c r="G1195" s="16">
        <f t="shared" si="81"/>
        <v>121576.39</v>
      </c>
      <c r="H1195" s="16">
        <f t="shared" si="81"/>
        <v>130427.31</v>
      </c>
      <c r="I1195" s="16">
        <f t="shared" si="81"/>
        <v>115170.67</v>
      </c>
      <c r="J1195" s="16">
        <f t="shared" si="81"/>
        <v>157022.31</v>
      </c>
      <c r="K1195" s="16">
        <f t="shared" si="81"/>
        <v>133425.21999999997</v>
      </c>
      <c r="L1195" s="16">
        <f t="shared" si="81"/>
        <v>2140437.8600000003</v>
      </c>
    </row>
    <row r="1196" spans="1:12" ht="13" hidden="1" x14ac:dyDescent="0.15">
      <c r="A1196" s="64" t="s">
        <v>252</v>
      </c>
      <c r="B1196" s="7"/>
      <c r="C1196" s="7"/>
      <c r="D1196" s="7"/>
      <c r="E1196" s="7"/>
      <c r="F1196" s="7"/>
      <c r="G1196" s="7"/>
      <c r="H1196" s="7"/>
      <c r="I1196" s="7"/>
      <c r="J1196" s="7"/>
      <c r="K1196" s="7"/>
      <c r="L1196" s="7"/>
    </row>
    <row r="1197" spans="1:12" ht="13" hidden="1" x14ac:dyDescent="0.15">
      <c r="A1197" s="65" t="s">
        <v>129</v>
      </c>
      <c r="B1197" s="10">
        <v>0</v>
      </c>
      <c r="C1197" s="10">
        <v>0</v>
      </c>
      <c r="D1197" s="10">
        <v>6795.24</v>
      </c>
      <c r="E1197" s="10">
        <v>20987.9</v>
      </c>
      <c r="F1197" s="10">
        <v>33785.17</v>
      </c>
      <c r="G1197" s="10">
        <v>41688.31</v>
      </c>
      <c r="H1197" s="10">
        <v>50291.86</v>
      </c>
      <c r="I1197" s="10">
        <v>65710.78</v>
      </c>
      <c r="J1197" s="10">
        <v>67735.429999999993</v>
      </c>
      <c r="K1197" s="10">
        <v>55323.31</v>
      </c>
      <c r="L1197" s="10">
        <f t="shared" ref="L1197:L1240" si="82">SUM(B1197:K1197)</f>
        <v>342317.99999999994</v>
      </c>
    </row>
    <row r="1198" spans="1:12" ht="13" hidden="1" x14ac:dyDescent="0.15">
      <c r="A1198" s="65" t="s">
        <v>128</v>
      </c>
      <c r="B1198" s="10">
        <v>718.22</v>
      </c>
      <c r="C1198" s="10">
        <v>0</v>
      </c>
      <c r="D1198" s="10">
        <v>0</v>
      </c>
      <c r="E1198" s="10">
        <v>0</v>
      </c>
      <c r="F1198" s="10">
        <v>0</v>
      </c>
      <c r="G1198" s="10">
        <v>0</v>
      </c>
      <c r="H1198" s="10">
        <v>0</v>
      </c>
      <c r="I1198" s="10">
        <v>0</v>
      </c>
      <c r="J1198" s="10">
        <v>0</v>
      </c>
      <c r="K1198" s="10">
        <v>0</v>
      </c>
      <c r="L1198" s="10">
        <f t="shared" si="82"/>
        <v>718.22</v>
      </c>
    </row>
    <row r="1199" spans="1:12" ht="13" hidden="1" x14ac:dyDescent="0.15">
      <c r="A1199" s="65" t="s">
        <v>127</v>
      </c>
      <c r="B1199" s="10">
        <v>4658.25</v>
      </c>
      <c r="C1199" s="10">
        <v>4928.3900000000003</v>
      </c>
      <c r="D1199" s="10">
        <v>5905.43</v>
      </c>
      <c r="E1199" s="10">
        <v>8075.65</v>
      </c>
      <c r="F1199" s="10">
        <v>18985.12</v>
      </c>
      <c r="G1199" s="10">
        <v>14453.1</v>
      </c>
      <c r="H1199" s="10">
        <v>14661.34</v>
      </c>
      <c r="I1199" s="10">
        <v>23622.560000000001</v>
      </c>
      <c r="J1199" s="10">
        <v>26566.76</v>
      </c>
      <c r="K1199" s="10">
        <v>16911.810000000001</v>
      </c>
      <c r="L1199" s="10">
        <f t="shared" si="82"/>
        <v>138768.41</v>
      </c>
    </row>
    <row r="1200" spans="1:12" ht="13" hidden="1" x14ac:dyDescent="0.15">
      <c r="A1200" s="65" t="s">
        <v>126</v>
      </c>
      <c r="B1200" s="10">
        <v>20707.400000000001</v>
      </c>
      <c r="C1200" s="10">
        <v>22153.41</v>
      </c>
      <c r="D1200" s="10">
        <v>16999.54</v>
      </c>
      <c r="E1200" s="10">
        <v>4533.32</v>
      </c>
      <c r="F1200" s="10">
        <v>11671.8</v>
      </c>
      <c r="G1200" s="10">
        <v>5643.15</v>
      </c>
      <c r="H1200" s="10">
        <v>7287.35</v>
      </c>
      <c r="I1200" s="10">
        <v>6784.8</v>
      </c>
      <c r="J1200" s="10">
        <v>10002.61</v>
      </c>
      <c r="K1200" s="10">
        <v>3145.44</v>
      </c>
      <c r="L1200" s="10">
        <f t="shared" si="82"/>
        <v>108928.82</v>
      </c>
    </row>
    <row r="1201" spans="1:12" ht="13" hidden="1" x14ac:dyDescent="0.15">
      <c r="A1201" s="65" t="s">
        <v>125</v>
      </c>
      <c r="B1201" s="10">
        <v>3592.69</v>
      </c>
      <c r="C1201" s="10">
        <v>3308.33</v>
      </c>
      <c r="D1201" s="10">
        <v>1040.43</v>
      </c>
      <c r="E1201" s="10">
        <v>1508.36</v>
      </c>
      <c r="F1201" s="10">
        <v>3599.77</v>
      </c>
      <c r="G1201" s="10">
        <v>4535.37</v>
      </c>
      <c r="H1201" s="10">
        <v>7042.33</v>
      </c>
      <c r="I1201" s="10">
        <v>6306.55</v>
      </c>
      <c r="J1201" s="10">
        <v>21821.46</v>
      </c>
      <c r="K1201" s="10">
        <v>6440.72</v>
      </c>
      <c r="L1201" s="10">
        <f t="shared" si="82"/>
        <v>59196.009999999995</v>
      </c>
    </row>
    <row r="1202" spans="1:12" ht="13" hidden="1" x14ac:dyDescent="0.15">
      <c r="A1202" s="65" t="s">
        <v>123</v>
      </c>
      <c r="B1202" s="10">
        <v>0</v>
      </c>
      <c r="C1202" s="10">
        <v>3986.95</v>
      </c>
      <c r="D1202" s="10">
        <v>3842.04</v>
      </c>
      <c r="E1202" s="10">
        <v>4238.3999999999996</v>
      </c>
      <c r="F1202" s="10">
        <v>8653.73</v>
      </c>
      <c r="G1202" s="10">
        <v>12900.33</v>
      </c>
      <c r="H1202" s="10">
        <v>13818.19</v>
      </c>
      <c r="I1202" s="10">
        <v>15158.79</v>
      </c>
      <c r="J1202" s="10">
        <v>13688.77</v>
      </c>
      <c r="K1202" s="10">
        <v>11104.11</v>
      </c>
      <c r="L1202" s="10">
        <f t="shared" si="82"/>
        <v>87391.31</v>
      </c>
    </row>
    <row r="1203" spans="1:12" ht="13" hidden="1" x14ac:dyDescent="0.15">
      <c r="A1203" s="65" t="s">
        <v>120</v>
      </c>
      <c r="B1203" s="10">
        <v>0</v>
      </c>
      <c r="C1203" s="10">
        <v>17.5</v>
      </c>
      <c r="D1203" s="10">
        <v>14.31</v>
      </c>
      <c r="E1203" s="10">
        <v>252.43</v>
      </c>
      <c r="F1203" s="10">
        <v>85</v>
      </c>
      <c r="G1203" s="10">
        <v>621.97</v>
      </c>
      <c r="H1203" s="10">
        <v>436.29</v>
      </c>
      <c r="I1203" s="10">
        <v>-604.11</v>
      </c>
      <c r="J1203" s="10">
        <v>366.46</v>
      </c>
      <c r="K1203" s="10">
        <v>191.48</v>
      </c>
      <c r="L1203" s="10">
        <f t="shared" si="82"/>
        <v>1381.33</v>
      </c>
    </row>
    <row r="1204" spans="1:12" ht="13" hidden="1" x14ac:dyDescent="0.15">
      <c r="A1204" s="65" t="s">
        <v>119</v>
      </c>
      <c r="B1204" s="10">
        <v>0</v>
      </c>
      <c r="C1204" s="10">
        <v>0</v>
      </c>
      <c r="D1204" s="10">
        <v>0</v>
      </c>
      <c r="E1204" s="10">
        <v>183.82</v>
      </c>
      <c r="F1204" s="10">
        <v>2270.66</v>
      </c>
      <c r="G1204" s="10">
        <v>14.48</v>
      </c>
      <c r="H1204" s="10">
        <v>0</v>
      </c>
      <c r="I1204" s="10">
        <v>0</v>
      </c>
      <c r="J1204" s="10">
        <v>0</v>
      </c>
      <c r="K1204" s="10">
        <v>0</v>
      </c>
      <c r="L1204" s="10">
        <f t="shared" si="82"/>
        <v>2468.96</v>
      </c>
    </row>
    <row r="1205" spans="1:12" ht="13" hidden="1" x14ac:dyDescent="0.15">
      <c r="A1205" s="65" t="s">
        <v>118</v>
      </c>
      <c r="B1205" s="10">
        <v>0</v>
      </c>
      <c r="C1205" s="10">
        <v>0</v>
      </c>
      <c r="D1205" s="10">
        <v>0</v>
      </c>
      <c r="E1205" s="10">
        <v>0</v>
      </c>
      <c r="F1205" s="10">
        <v>0</v>
      </c>
      <c r="G1205" s="10">
        <v>0</v>
      </c>
      <c r="H1205" s="10">
        <v>0</v>
      </c>
      <c r="I1205" s="10">
        <v>0</v>
      </c>
      <c r="J1205" s="10">
        <v>0</v>
      </c>
      <c r="K1205" s="10">
        <v>372.65</v>
      </c>
      <c r="L1205" s="10">
        <f t="shared" si="82"/>
        <v>372.65</v>
      </c>
    </row>
    <row r="1206" spans="1:12" ht="13" hidden="1" x14ac:dyDescent="0.15">
      <c r="A1206" s="65" t="s">
        <v>117</v>
      </c>
      <c r="B1206" s="10">
        <v>0</v>
      </c>
      <c r="C1206" s="10">
        <v>69</v>
      </c>
      <c r="D1206" s="10">
        <v>0</v>
      </c>
      <c r="E1206" s="10">
        <v>200.66</v>
      </c>
      <c r="F1206" s="10">
        <v>0</v>
      </c>
      <c r="G1206" s="10">
        <v>0</v>
      </c>
      <c r="H1206" s="10">
        <v>0</v>
      </c>
      <c r="I1206" s="10">
        <v>0</v>
      </c>
      <c r="J1206" s="10">
        <v>0</v>
      </c>
      <c r="K1206" s="10">
        <v>0</v>
      </c>
      <c r="L1206" s="10">
        <f t="shared" si="82"/>
        <v>269.65999999999997</v>
      </c>
    </row>
    <row r="1207" spans="1:12" ht="13" hidden="1" x14ac:dyDescent="0.15">
      <c r="A1207" s="65" t="s">
        <v>112</v>
      </c>
      <c r="B1207" s="10">
        <v>116.74</v>
      </c>
      <c r="C1207" s="10">
        <v>350.22</v>
      </c>
      <c r="D1207" s="10">
        <v>350.22</v>
      </c>
      <c r="E1207" s="10">
        <v>620.37</v>
      </c>
      <c r="F1207" s="10">
        <v>755.85</v>
      </c>
      <c r="G1207" s="10">
        <v>823.59</v>
      </c>
      <c r="H1207" s="10">
        <v>823.59</v>
      </c>
      <c r="I1207" s="10">
        <v>1051.17</v>
      </c>
      <c r="J1207" s="10">
        <v>1051.17</v>
      </c>
      <c r="K1207" s="10">
        <v>700.78</v>
      </c>
      <c r="L1207" s="10">
        <f t="shared" si="82"/>
        <v>6643.7</v>
      </c>
    </row>
    <row r="1208" spans="1:12" ht="13" hidden="1" x14ac:dyDescent="0.15">
      <c r="A1208" s="65" t="s">
        <v>109</v>
      </c>
      <c r="B1208" s="10">
        <v>0</v>
      </c>
      <c r="C1208" s="10">
        <v>0</v>
      </c>
      <c r="D1208" s="10">
        <v>0</v>
      </c>
      <c r="E1208" s="10">
        <v>0</v>
      </c>
      <c r="F1208" s="10">
        <v>452.07</v>
      </c>
      <c r="G1208" s="10">
        <v>238.47</v>
      </c>
      <c r="H1208" s="10">
        <v>0</v>
      </c>
      <c r="I1208" s="10">
        <v>181.34</v>
      </c>
      <c r="J1208" s="10">
        <v>25.8</v>
      </c>
      <c r="K1208" s="10">
        <v>0</v>
      </c>
      <c r="L1208" s="10">
        <f t="shared" si="82"/>
        <v>897.68</v>
      </c>
    </row>
    <row r="1209" spans="1:12" ht="13" hidden="1" x14ac:dyDescent="0.15">
      <c r="A1209" s="65" t="s">
        <v>107</v>
      </c>
      <c r="B1209" s="10">
        <v>2166.2800000000002</v>
      </c>
      <c r="C1209" s="10">
        <v>526.04</v>
      </c>
      <c r="D1209" s="10">
        <v>2047.69</v>
      </c>
      <c r="E1209" s="10">
        <v>1145.71</v>
      </c>
      <c r="F1209" s="10">
        <v>3767.62</v>
      </c>
      <c r="G1209" s="10">
        <v>5145.3599999999997</v>
      </c>
      <c r="H1209" s="10">
        <v>3940.51</v>
      </c>
      <c r="I1209" s="10">
        <v>4842.3500000000004</v>
      </c>
      <c r="J1209" s="10">
        <v>4902.18</v>
      </c>
      <c r="K1209" s="10">
        <v>3356.98</v>
      </c>
      <c r="L1209" s="10">
        <f t="shared" si="82"/>
        <v>31840.719999999998</v>
      </c>
    </row>
    <row r="1210" spans="1:12" ht="13" hidden="1" x14ac:dyDescent="0.15">
      <c r="A1210" s="65" t="s">
        <v>104</v>
      </c>
      <c r="B1210" s="10">
        <v>40.130000000000003</v>
      </c>
      <c r="C1210" s="10">
        <v>0</v>
      </c>
      <c r="D1210" s="10">
        <v>0</v>
      </c>
      <c r="E1210" s="10">
        <v>15.03</v>
      </c>
      <c r="F1210" s="10">
        <v>15.25</v>
      </c>
      <c r="G1210" s="10">
        <v>0</v>
      </c>
      <c r="H1210" s="10">
        <v>66.52</v>
      </c>
      <c r="I1210" s="10">
        <v>1947.9</v>
      </c>
      <c r="J1210" s="10">
        <v>0</v>
      </c>
      <c r="K1210" s="10">
        <v>0</v>
      </c>
      <c r="L1210" s="10">
        <f t="shared" si="82"/>
        <v>2084.83</v>
      </c>
    </row>
    <row r="1211" spans="1:12" ht="13" hidden="1" x14ac:dyDescent="0.15">
      <c r="A1211" s="65" t="s">
        <v>103</v>
      </c>
      <c r="B1211" s="10">
        <v>0</v>
      </c>
      <c r="C1211" s="10">
        <v>0</v>
      </c>
      <c r="D1211" s="10">
        <v>20</v>
      </c>
      <c r="E1211" s="10">
        <v>0</v>
      </c>
      <c r="F1211" s="10">
        <v>231.93</v>
      </c>
      <c r="G1211" s="10">
        <v>402.42</v>
      </c>
      <c r="H1211" s="10">
        <v>0</v>
      </c>
      <c r="I1211" s="10">
        <v>0</v>
      </c>
      <c r="J1211" s="10">
        <v>0</v>
      </c>
      <c r="K1211" s="10">
        <v>0</v>
      </c>
      <c r="L1211" s="10">
        <f t="shared" si="82"/>
        <v>654.35</v>
      </c>
    </row>
    <row r="1212" spans="1:12" ht="13" hidden="1" x14ac:dyDescent="0.15">
      <c r="A1212" s="65" t="s">
        <v>102</v>
      </c>
      <c r="B1212" s="10">
        <v>0</v>
      </c>
      <c r="C1212" s="10">
        <v>0</v>
      </c>
      <c r="D1212" s="10">
        <v>0</v>
      </c>
      <c r="E1212" s="10">
        <v>0</v>
      </c>
      <c r="F1212" s="10">
        <v>0</v>
      </c>
      <c r="G1212" s="10">
        <v>0</v>
      </c>
      <c r="H1212" s="10">
        <v>-24.36</v>
      </c>
      <c r="I1212" s="10">
        <v>1352.62</v>
      </c>
      <c r="J1212" s="10">
        <v>0</v>
      </c>
      <c r="K1212" s="10">
        <v>0</v>
      </c>
      <c r="L1212" s="10">
        <f t="shared" si="82"/>
        <v>1328.26</v>
      </c>
    </row>
    <row r="1213" spans="1:12" ht="13" hidden="1" x14ac:dyDescent="0.15">
      <c r="A1213" s="65" t="s">
        <v>100</v>
      </c>
      <c r="B1213" s="10">
        <v>0</v>
      </c>
      <c r="C1213" s="10">
        <v>0</v>
      </c>
      <c r="D1213" s="10">
        <v>0</v>
      </c>
      <c r="E1213" s="10">
        <v>274.89</v>
      </c>
      <c r="F1213" s="10">
        <v>671.2</v>
      </c>
      <c r="G1213" s="10">
        <v>0</v>
      </c>
      <c r="H1213" s="10">
        <v>0</v>
      </c>
      <c r="I1213" s="10">
        <v>195.28</v>
      </c>
      <c r="J1213" s="10">
        <v>68.239999999999995</v>
      </c>
      <c r="K1213" s="10">
        <v>0</v>
      </c>
      <c r="L1213" s="10">
        <f t="shared" si="82"/>
        <v>1209.6100000000001</v>
      </c>
    </row>
    <row r="1214" spans="1:12" ht="13" hidden="1" x14ac:dyDescent="0.15">
      <c r="A1214" s="65" t="s">
        <v>99</v>
      </c>
      <c r="B1214" s="10">
        <v>0</v>
      </c>
      <c r="C1214" s="10">
        <v>0</v>
      </c>
      <c r="D1214" s="10">
        <v>1555</v>
      </c>
      <c r="E1214" s="10">
        <v>0</v>
      </c>
      <c r="F1214" s="10">
        <v>2778.9</v>
      </c>
      <c r="G1214" s="10">
        <v>1917.89</v>
      </c>
      <c r="H1214" s="10">
        <v>0</v>
      </c>
      <c r="I1214" s="10">
        <v>1041.28</v>
      </c>
      <c r="J1214" s="10">
        <v>8806.2000000000007</v>
      </c>
      <c r="K1214" s="10">
        <v>595</v>
      </c>
      <c r="L1214" s="10">
        <f t="shared" si="82"/>
        <v>16694.27</v>
      </c>
    </row>
    <row r="1215" spans="1:12" ht="13" hidden="1" x14ac:dyDescent="0.15">
      <c r="A1215" s="65" t="s">
        <v>132</v>
      </c>
      <c r="B1215" s="10">
        <v>85</v>
      </c>
      <c r="C1215" s="10">
        <v>0</v>
      </c>
      <c r="D1215" s="10">
        <v>3333.34</v>
      </c>
      <c r="E1215" s="10">
        <v>1250.01</v>
      </c>
      <c r="F1215" s="10">
        <v>2033.68</v>
      </c>
      <c r="G1215" s="10">
        <v>1335.05</v>
      </c>
      <c r="H1215" s="10">
        <v>1857.78</v>
      </c>
      <c r="I1215" s="10">
        <v>3015.18</v>
      </c>
      <c r="J1215" s="10">
        <v>3663.66</v>
      </c>
      <c r="K1215" s="10">
        <v>2023.17</v>
      </c>
      <c r="L1215" s="10">
        <f t="shared" si="82"/>
        <v>18596.870000000003</v>
      </c>
    </row>
    <row r="1216" spans="1:12" ht="13" hidden="1" x14ac:dyDescent="0.15">
      <c r="A1216" s="65" t="s">
        <v>157</v>
      </c>
      <c r="B1216" s="10">
        <v>0</v>
      </c>
      <c r="C1216" s="10">
        <v>0</v>
      </c>
      <c r="D1216" s="10">
        <v>0</v>
      </c>
      <c r="E1216" s="10">
        <v>0</v>
      </c>
      <c r="F1216" s="10">
        <v>0</v>
      </c>
      <c r="G1216" s="10">
        <v>0</v>
      </c>
      <c r="H1216" s="10">
        <v>0</v>
      </c>
      <c r="I1216" s="10">
        <v>0</v>
      </c>
      <c r="J1216" s="10">
        <v>1300.79</v>
      </c>
      <c r="K1216" s="10">
        <v>0</v>
      </c>
      <c r="L1216" s="10">
        <f t="shared" si="82"/>
        <v>1300.79</v>
      </c>
    </row>
    <row r="1217" spans="1:12" ht="13" hidden="1" x14ac:dyDescent="0.15">
      <c r="A1217" s="65" t="s">
        <v>98</v>
      </c>
      <c r="B1217" s="10">
        <v>0</v>
      </c>
      <c r="C1217" s="10">
        <v>1695</v>
      </c>
      <c r="D1217" s="10">
        <v>0</v>
      </c>
      <c r="E1217" s="10">
        <v>0</v>
      </c>
      <c r="F1217" s="10">
        <v>2557.84</v>
      </c>
      <c r="G1217" s="10">
        <v>231</v>
      </c>
      <c r="H1217" s="10">
        <v>0</v>
      </c>
      <c r="I1217" s="10">
        <v>93.32</v>
      </c>
      <c r="J1217" s="10">
        <v>600</v>
      </c>
      <c r="K1217" s="10">
        <v>0</v>
      </c>
      <c r="L1217" s="10">
        <f t="shared" si="82"/>
        <v>5177.16</v>
      </c>
    </row>
    <row r="1218" spans="1:12" ht="13" hidden="1" x14ac:dyDescent="0.15">
      <c r="A1218" s="65" t="s">
        <v>96</v>
      </c>
      <c r="B1218" s="10">
        <v>0</v>
      </c>
      <c r="C1218" s="10">
        <v>0</v>
      </c>
      <c r="D1218" s="10">
        <v>0</v>
      </c>
      <c r="E1218" s="10">
        <v>0</v>
      </c>
      <c r="F1218" s="10">
        <v>54000</v>
      </c>
      <c r="G1218" s="10">
        <v>0</v>
      </c>
      <c r="H1218" s="10">
        <v>0</v>
      </c>
      <c r="I1218" s="10">
        <v>0</v>
      </c>
      <c r="J1218" s="10">
        <v>0</v>
      </c>
      <c r="K1218" s="10">
        <v>0</v>
      </c>
      <c r="L1218" s="10">
        <f t="shared" si="82"/>
        <v>54000</v>
      </c>
    </row>
    <row r="1219" spans="1:12" ht="13" hidden="1" x14ac:dyDescent="0.15">
      <c r="A1219" s="65" t="s">
        <v>95</v>
      </c>
      <c r="B1219" s="10">
        <v>0</v>
      </c>
      <c r="C1219" s="10">
        <v>0</v>
      </c>
      <c r="D1219" s="10">
        <v>0</v>
      </c>
      <c r="E1219" s="10">
        <v>111.15</v>
      </c>
      <c r="F1219" s="10">
        <v>1795.01</v>
      </c>
      <c r="G1219" s="10">
        <v>3642.84</v>
      </c>
      <c r="H1219" s="10">
        <v>6832.5</v>
      </c>
      <c r="I1219" s="10">
        <v>9998.14</v>
      </c>
      <c r="J1219" s="10">
        <v>4978.3</v>
      </c>
      <c r="K1219" s="10">
        <v>4903.6499999999996</v>
      </c>
      <c r="L1219" s="10">
        <f t="shared" si="82"/>
        <v>32261.589999999997</v>
      </c>
    </row>
    <row r="1220" spans="1:12" ht="13" hidden="1" x14ac:dyDescent="0.15">
      <c r="A1220" s="65" t="s">
        <v>94</v>
      </c>
      <c r="B1220" s="10">
        <v>0</v>
      </c>
      <c r="C1220" s="10">
        <v>0</v>
      </c>
      <c r="D1220" s="10">
        <v>0</v>
      </c>
      <c r="E1220" s="10">
        <v>1783.82</v>
      </c>
      <c r="F1220" s="10">
        <v>2585.0300000000002</v>
      </c>
      <c r="G1220" s="10">
        <v>-19.649999999999999</v>
      </c>
      <c r="H1220" s="10">
        <v>3802.06</v>
      </c>
      <c r="I1220" s="10">
        <v>6406.16</v>
      </c>
      <c r="J1220" s="10">
        <v>0</v>
      </c>
      <c r="K1220" s="10">
        <v>195.93</v>
      </c>
      <c r="L1220" s="10">
        <f t="shared" si="82"/>
        <v>14753.35</v>
      </c>
    </row>
    <row r="1221" spans="1:12" ht="13" hidden="1" x14ac:dyDescent="0.15">
      <c r="A1221" s="65" t="s">
        <v>93</v>
      </c>
      <c r="B1221" s="10">
        <v>21550.03</v>
      </c>
      <c r="C1221" s="10">
        <v>12626.78</v>
      </c>
      <c r="D1221" s="10">
        <v>21557.41</v>
      </c>
      <c r="E1221" s="10">
        <v>31695.88</v>
      </c>
      <c r="F1221" s="10">
        <v>20314.13</v>
      </c>
      <c r="G1221" s="10">
        <v>52174.55</v>
      </c>
      <c r="H1221" s="10">
        <v>33104.89</v>
      </c>
      <c r="I1221" s="10">
        <v>47004.58</v>
      </c>
      <c r="J1221" s="10">
        <v>33813.01</v>
      </c>
      <c r="K1221" s="10">
        <v>30055.01</v>
      </c>
      <c r="L1221" s="10">
        <f t="shared" si="82"/>
        <v>303896.27000000008</v>
      </c>
    </row>
    <row r="1222" spans="1:12" ht="13" hidden="1" x14ac:dyDescent="0.15">
      <c r="A1222" s="65" t="s">
        <v>92</v>
      </c>
      <c r="B1222" s="10">
        <v>0</v>
      </c>
      <c r="C1222" s="10">
        <v>0</v>
      </c>
      <c r="D1222" s="10">
        <v>0</v>
      </c>
      <c r="E1222" s="10">
        <v>0</v>
      </c>
      <c r="F1222" s="10">
        <v>0</v>
      </c>
      <c r="G1222" s="10">
        <v>0</v>
      </c>
      <c r="H1222" s="10">
        <v>0</v>
      </c>
      <c r="I1222" s="10">
        <v>1461.09</v>
      </c>
      <c r="J1222" s="10">
        <v>0</v>
      </c>
      <c r="K1222" s="10">
        <v>0</v>
      </c>
      <c r="L1222" s="10">
        <f t="shared" si="82"/>
        <v>1461.09</v>
      </c>
    </row>
    <row r="1223" spans="1:12" ht="13" hidden="1" x14ac:dyDescent="0.15">
      <c r="A1223" s="65" t="s">
        <v>91</v>
      </c>
      <c r="B1223" s="10">
        <v>5612.64</v>
      </c>
      <c r="C1223" s="10">
        <v>5304.82</v>
      </c>
      <c r="D1223" s="10">
        <v>9200.16</v>
      </c>
      <c r="E1223" s="10">
        <v>10813.64</v>
      </c>
      <c r="F1223" s="10">
        <v>5158.7700000000004</v>
      </c>
      <c r="G1223" s="10">
        <v>16985.52</v>
      </c>
      <c r="H1223" s="10">
        <v>7154.42</v>
      </c>
      <c r="I1223" s="10">
        <v>16572</v>
      </c>
      <c r="J1223" s="10">
        <v>10228.76</v>
      </c>
      <c r="K1223" s="10">
        <v>10552.55</v>
      </c>
      <c r="L1223" s="10">
        <f t="shared" si="82"/>
        <v>97583.28</v>
      </c>
    </row>
    <row r="1224" spans="1:12" ht="13" hidden="1" x14ac:dyDescent="0.15">
      <c r="A1224" s="65" t="s">
        <v>90</v>
      </c>
      <c r="B1224" s="10">
        <v>29563.77</v>
      </c>
      <c r="C1224" s="10">
        <v>26059.88</v>
      </c>
      <c r="D1224" s="10">
        <v>28080.42</v>
      </c>
      <c r="E1224" s="10">
        <v>40033.54</v>
      </c>
      <c r="F1224" s="10">
        <v>63590.78</v>
      </c>
      <c r="G1224" s="10">
        <v>70472.19</v>
      </c>
      <c r="H1224" s="10">
        <v>51413.54</v>
      </c>
      <c r="I1224" s="10">
        <v>51213.07</v>
      </c>
      <c r="J1224" s="10">
        <v>68279.899999999994</v>
      </c>
      <c r="K1224" s="10">
        <v>55862.52</v>
      </c>
      <c r="L1224" s="10">
        <f t="shared" si="82"/>
        <v>484569.61</v>
      </c>
    </row>
    <row r="1225" spans="1:12" ht="13" hidden="1" x14ac:dyDescent="0.15">
      <c r="A1225" s="65" t="s">
        <v>89</v>
      </c>
      <c r="B1225" s="10">
        <v>0</v>
      </c>
      <c r="C1225" s="10">
        <v>0</v>
      </c>
      <c r="D1225" s="10">
        <v>0</v>
      </c>
      <c r="E1225" s="10">
        <v>108.34</v>
      </c>
      <c r="F1225" s="10">
        <v>16069.28</v>
      </c>
      <c r="G1225" s="10">
        <v>159.47</v>
      </c>
      <c r="H1225" s="10">
        <v>-2451.08</v>
      </c>
      <c r="I1225" s="10">
        <v>-11008.92</v>
      </c>
      <c r="J1225" s="10">
        <v>-2759.59</v>
      </c>
      <c r="K1225" s="10">
        <v>-5588.61</v>
      </c>
      <c r="L1225" s="10">
        <f t="shared" si="82"/>
        <v>-5471.11</v>
      </c>
    </row>
    <row r="1226" spans="1:12" ht="13" hidden="1" x14ac:dyDescent="0.15">
      <c r="A1226" s="65" t="s">
        <v>88</v>
      </c>
      <c r="B1226" s="10">
        <v>130.41999999999999</v>
      </c>
      <c r="C1226" s="10">
        <v>0</v>
      </c>
      <c r="D1226" s="10">
        <v>0</v>
      </c>
      <c r="E1226" s="10">
        <v>288.75</v>
      </c>
      <c r="F1226" s="10">
        <v>9313.81</v>
      </c>
      <c r="G1226" s="10">
        <v>9077.02</v>
      </c>
      <c r="H1226" s="10">
        <v>9403.6200000000008</v>
      </c>
      <c r="I1226" s="10">
        <v>9296.3799999999992</v>
      </c>
      <c r="J1226" s="10">
        <v>9190.5400000000009</v>
      </c>
      <c r="K1226" s="10">
        <v>6782.82</v>
      </c>
      <c r="L1226" s="10">
        <f t="shared" si="82"/>
        <v>53483.360000000001</v>
      </c>
    </row>
    <row r="1227" spans="1:12" ht="13" hidden="1" x14ac:dyDescent="0.15">
      <c r="A1227" s="65" t="s">
        <v>87</v>
      </c>
      <c r="B1227" s="10">
        <v>0</v>
      </c>
      <c r="C1227" s="10">
        <v>0</v>
      </c>
      <c r="D1227" s="10">
        <v>0</v>
      </c>
      <c r="E1227" s="10">
        <v>0</v>
      </c>
      <c r="F1227" s="10">
        <v>0</v>
      </c>
      <c r="G1227" s="10">
        <v>2228.5</v>
      </c>
      <c r="H1227" s="10">
        <v>2127.7199999999998</v>
      </c>
      <c r="I1227" s="10">
        <v>2058.69</v>
      </c>
      <c r="J1227" s="10">
        <v>1248.33</v>
      </c>
      <c r="K1227" s="10">
        <v>234.77</v>
      </c>
      <c r="L1227" s="10">
        <f t="shared" si="82"/>
        <v>7898.01</v>
      </c>
    </row>
    <row r="1228" spans="1:12" ht="13" hidden="1" x14ac:dyDescent="0.15">
      <c r="A1228" s="65" t="s">
        <v>86</v>
      </c>
      <c r="B1228" s="10">
        <v>0</v>
      </c>
      <c r="C1228" s="10">
        <v>0</v>
      </c>
      <c r="D1228" s="10">
        <v>0</v>
      </c>
      <c r="E1228" s="10">
        <v>1207.1400000000001</v>
      </c>
      <c r="F1228" s="10">
        <v>14826.17</v>
      </c>
      <c r="G1228" s="10">
        <v>14697.51</v>
      </c>
      <c r="H1228" s="10">
        <v>13861.24</v>
      </c>
      <c r="I1228" s="10">
        <v>13356.37</v>
      </c>
      <c r="J1228" s="10">
        <v>13728.26</v>
      </c>
      <c r="K1228" s="10">
        <v>6665.06</v>
      </c>
      <c r="L1228" s="10">
        <f t="shared" si="82"/>
        <v>78341.75</v>
      </c>
    </row>
    <row r="1229" spans="1:12" ht="13" hidden="1" x14ac:dyDescent="0.15">
      <c r="A1229" s="65" t="s">
        <v>85</v>
      </c>
      <c r="B1229" s="10">
        <v>0</v>
      </c>
      <c r="C1229" s="10">
        <v>0</v>
      </c>
      <c r="D1229" s="10">
        <v>0</v>
      </c>
      <c r="E1229" s="10">
        <v>3289.31</v>
      </c>
      <c r="F1229" s="10">
        <v>41760.04</v>
      </c>
      <c r="G1229" s="10">
        <v>41192.97</v>
      </c>
      <c r="H1229" s="10">
        <v>39211.599999999999</v>
      </c>
      <c r="I1229" s="10">
        <v>43654.54</v>
      </c>
      <c r="J1229" s="10">
        <v>38960.31</v>
      </c>
      <c r="K1229" s="10">
        <v>18972.919999999998</v>
      </c>
      <c r="L1229" s="10">
        <f t="shared" si="82"/>
        <v>227041.69</v>
      </c>
    </row>
    <row r="1230" spans="1:12" ht="13" hidden="1" x14ac:dyDescent="0.15">
      <c r="A1230" s="65" t="s">
        <v>84</v>
      </c>
      <c r="B1230" s="10">
        <v>107.42</v>
      </c>
      <c r="C1230" s="10">
        <v>139.63</v>
      </c>
      <c r="D1230" s="10">
        <v>139.36000000000001</v>
      </c>
      <c r="E1230" s="10">
        <v>126.18</v>
      </c>
      <c r="F1230" s="10">
        <v>147.75</v>
      </c>
      <c r="G1230" s="10">
        <v>170.16</v>
      </c>
      <c r="H1230" s="10">
        <v>230.5</v>
      </c>
      <c r="I1230" s="10">
        <v>288.92</v>
      </c>
      <c r="J1230" s="10">
        <v>293.52</v>
      </c>
      <c r="K1230" s="10">
        <v>308.10000000000002</v>
      </c>
      <c r="L1230" s="10">
        <f t="shared" si="82"/>
        <v>1951.54</v>
      </c>
    </row>
    <row r="1231" spans="1:12" ht="13" hidden="1" x14ac:dyDescent="0.15">
      <c r="A1231" s="65" t="s">
        <v>83</v>
      </c>
      <c r="B1231" s="10">
        <v>25938.27</v>
      </c>
      <c r="C1231" s="10">
        <v>19009.03</v>
      </c>
      <c r="D1231" s="10">
        <v>11693.66</v>
      </c>
      <c r="E1231" s="10">
        <v>6975.69</v>
      </c>
      <c r="F1231" s="10">
        <v>58366.41</v>
      </c>
      <c r="G1231" s="10">
        <v>34021.480000000003</v>
      </c>
      <c r="H1231" s="10">
        <v>22646.06</v>
      </c>
      <c r="I1231" s="10">
        <v>44917.24</v>
      </c>
      <c r="J1231" s="10">
        <v>57635.82</v>
      </c>
      <c r="K1231" s="10">
        <v>26072.14</v>
      </c>
      <c r="L1231" s="10">
        <f t="shared" si="82"/>
        <v>307275.8</v>
      </c>
    </row>
    <row r="1232" spans="1:12" ht="13" hidden="1" x14ac:dyDescent="0.15">
      <c r="A1232" s="65" t="s">
        <v>82</v>
      </c>
      <c r="B1232" s="10">
        <v>21256.53</v>
      </c>
      <c r="C1232" s="10">
        <v>21175.07</v>
      </c>
      <c r="D1232" s="10">
        <v>21030.560000000001</v>
      </c>
      <c r="E1232" s="10">
        <v>20815.63</v>
      </c>
      <c r="F1232" s="10">
        <v>38842.11</v>
      </c>
      <c r="G1232" s="10">
        <v>54255.19</v>
      </c>
      <c r="H1232" s="10">
        <v>43672.84</v>
      </c>
      <c r="I1232" s="10">
        <v>66204.399999999994</v>
      </c>
      <c r="J1232" s="10">
        <v>64662.66</v>
      </c>
      <c r="K1232" s="10">
        <v>36030.1</v>
      </c>
      <c r="L1232" s="10">
        <f t="shared" si="82"/>
        <v>387945.08999999997</v>
      </c>
    </row>
    <row r="1233" spans="1:12" ht="13" hidden="1" x14ac:dyDescent="0.15">
      <c r="A1233" s="65" t="s">
        <v>81</v>
      </c>
      <c r="B1233" s="10">
        <v>0</v>
      </c>
      <c r="C1233" s="10">
        <v>6198.42</v>
      </c>
      <c r="D1233" s="10">
        <v>6102.04</v>
      </c>
      <c r="E1233" s="10">
        <v>4959.26</v>
      </c>
      <c r="F1233" s="10">
        <v>4652.6499999999996</v>
      </c>
      <c r="G1233" s="10">
        <v>4713.26</v>
      </c>
      <c r="H1233" s="10">
        <v>5702.87</v>
      </c>
      <c r="I1233" s="10">
        <v>7634.8</v>
      </c>
      <c r="J1233" s="10">
        <v>10860.26</v>
      </c>
      <c r="K1233" s="10">
        <v>7770.39</v>
      </c>
      <c r="L1233" s="10">
        <f t="shared" si="82"/>
        <v>58593.950000000004</v>
      </c>
    </row>
    <row r="1234" spans="1:12" ht="13" hidden="1" x14ac:dyDescent="0.15">
      <c r="A1234" s="65" t="s">
        <v>79</v>
      </c>
      <c r="B1234" s="10">
        <v>0</v>
      </c>
      <c r="C1234" s="10">
        <v>0</v>
      </c>
      <c r="D1234" s="10">
        <v>0</v>
      </c>
      <c r="E1234" s="10">
        <v>0</v>
      </c>
      <c r="F1234" s="10">
        <v>0</v>
      </c>
      <c r="G1234" s="10">
        <v>0</v>
      </c>
      <c r="H1234" s="10">
        <v>0</v>
      </c>
      <c r="I1234" s="10">
        <v>0</v>
      </c>
      <c r="J1234" s="10">
        <v>0.45</v>
      </c>
      <c r="K1234" s="10">
        <v>0</v>
      </c>
      <c r="L1234" s="10">
        <f t="shared" si="82"/>
        <v>0.45</v>
      </c>
    </row>
    <row r="1235" spans="1:12" ht="13" hidden="1" x14ac:dyDescent="0.15">
      <c r="A1235" s="65" t="s">
        <v>78</v>
      </c>
      <c r="B1235" s="10">
        <v>0</v>
      </c>
      <c r="C1235" s="10">
        <v>0</v>
      </c>
      <c r="D1235" s="10">
        <v>0</v>
      </c>
      <c r="E1235" s="10">
        <v>0</v>
      </c>
      <c r="F1235" s="10">
        <v>0</v>
      </c>
      <c r="G1235" s="10">
        <v>0</v>
      </c>
      <c r="H1235" s="10">
        <v>0</v>
      </c>
      <c r="I1235" s="10">
        <v>0</v>
      </c>
      <c r="J1235" s="10">
        <v>1.72</v>
      </c>
      <c r="K1235" s="10">
        <v>0</v>
      </c>
      <c r="L1235" s="10">
        <f t="shared" si="82"/>
        <v>1.72</v>
      </c>
    </row>
    <row r="1236" spans="1:12" ht="13" hidden="1" x14ac:dyDescent="0.15">
      <c r="A1236" s="65" t="s">
        <v>218</v>
      </c>
      <c r="B1236" s="10">
        <v>0</v>
      </c>
      <c r="C1236" s="10">
        <v>0</v>
      </c>
      <c r="D1236" s="10">
        <v>0</v>
      </c>
      <c r="E1236" s="10">
        <v>0</v>
      </c>
      <c r="F1236" s="10">
        <v>0</v>
      </c>
      <c r="G1236" s="10">
        <v>1012.57</v>
      </c>
      <c r="H1236" s="10">
        <v>1774.36</v>
      </c>
      <c r="I1236" s="10">
        <v>2729.27</v>
      </c>
      <c r="J1236" s="10">
        <v>3402.83</v>
      </c>
      <c r="K1236" s="10">
        <v>2486.52</v>
      </c>
      <c r="L1236" s="10">
        <f t="shared" si="82"/>
        <v>11405.55</v>
      </c>
    </row>
    <row r="1237" spans="1:12" ht="13" hidden="1" x14ac:dyDescent="0.15">
      <c r="A1237" s="65" t="s">
        <v>75</v>
      </c>
      <c r="B1237" s="10">
        <v>0</v>
      </c>
      <c r="C1237" s="10">
        <v>0</v>
      </c>
      <c r="D1237" s="10">
        <v>0</v>
      </c>
      <c r="E1237" s="10">
        <v>0</v>
      </c>
      <c r="F1237" s="10">
        <v>-245.36</v>
      </c>
      <c r="G1237" s="10">
        <v>403.61</v>
      </c>
      <c r="H1237" s="10">
        <v>9439.5400000000009</v>
      </c>
      <c r="I1237" s="10">
        <v>20604.96</v>
      </c>
      <c r="J1237" s="10">
        <v>5078.4799999999996</v>
      </c>
      <c r="K1237" s="10">
        <v>-5657.01</v>
      </c>
      <c r="L1237" s="10">
        <f t="shared" si="82"/>
        <v>29624.219999999994</v>
      </c>
    </row>
    <row r="1238" spans="1:12" ht="13" hidden="1" x14ac:dyDescent="0.15">
      <c r="A1238" s="65" t="s">
        <v>74</v>
      </c>
      <c r="B1238" s="10">
        <v>62753.120000000003</v>
      </c>
      <c r="C1238" s="10">
        <v>35066.51</v>
      </c>
      <c r="D1238" s="10">
        <v>40826.01</v>
      </c>
      <c r="E1238" s="10">
        <v>40219.86</v>
      </c>
      <c r="F1238" s="10">
        <v>80253.27</v>
      </c>
      <c r="G1238" s="10">
        <v>65527.21</v>
      </c>
      <c r="H1238" s="10">
        <v>53869.36</v>
      </c>
      <c r="I1238" s="10">
        <v>64779.85</v>
      </c>
      <c r="J1238" s="10">
        <v>91557.01</v>
      </c>
      <c r="K1238" s="10">
        <v>-2923.96</v>
      </c>
      <c r="L1238" s="10">
        <f t="shared" si="82"/>
        <v>531928.24</v>
      </c>
    </row>
    <row r="1239" spans="1:12" ht="13" hidden="1" x14ac:dyDescent="0.15">
      <c r="A1239" s="65" t="s">
        <v>73</v>
      </c>
      <c r="B1239" s="10">
        <v>8230.77</v>
      </c>
      <c r="C1239" s="10">
        <v>6213.94</v>
      </c>
      <c r="D1239" s="10">
        <v>-6540.88</v>
      </c>
      <c r="E1239" s="10">
        <v>9065.2999999999993</v>
      </c>
      <c r="F1239" s="10">
        <v>60607.19</v>
      </c>
      <c r="G1239" s="10">
        <v>14439.42</v>
      </c>
      <c r="H1239" s="10">
        <v>5910.12</v>
      </c>
      <c r="I1239" s="10">
        <v>-13897.26</v>
      </c>
      <c r="J1239" s="10">
        <v>3982.14</v>
      </c>
      <c r="K1239" s="10">
        <v>-26697.56</v>
      </c>
      <c r="L1239" s="10">
        <f t="shared" si="82"/>
        <v>61313.180000000008</v>
      </c>
    </row>
    <row r="1240" spans="1:12" ht="13" hidden="1" x14ac:dyDescent="0.15">
      <c r="A1240" s="65" t="s">
        <v>71</v>
      </c>
      <c r="B1240" s="10">
        <v>196893.04</v>
      </c>
      <c r="C1240" s="10">
        <v>195000.06</v>
      </c>
      <c r="D1240" s="10">
        <v>195000.06</v>
      </c>
      <c r="E1240" s="10">
        <v>197690.23</v>
      </c>
      <c r="F1240" s="10">
        <v>402281.4</v>
      </c>
      <c r="G1240" s="10">
        <v>414450.3</v>
      </c>
      <c r="H1240" s="10">
        <v>427343.16</v>
      </c>
      <c r="I1240" s="10">
        <v>558551.91</v>
      </c>
      <c r="J1240" s="10">
        <v>578812.07999999996</v>
      </c>
      <c r="K1240" s="10">
        <v>368058.09</v>
      </c>
      <c r="L1240" s="10">
        <f t="shared" si="82"/>
        <v>3534080.33</v>
      </c>
    </row>
    <row r="1241" spans="1:12" ht="13" hidden="1" x14ac:dyDescent="0.15">
      <c r="A1241" s="66" t="s">
        <v>253</v>
      </c>
      <c r="B1241" s="16">
        <f t="shared" ref="B1241:L1241" si="83">SUM(B1197:B1240)</f>
        <v>404120.72</v>
      </c>
      <c r="C1241" s="16">
        <f t="shared" si="83"/>
        <v>363828.98</v>
      </c>
      <c r="D1241" s="16">
        <f t="shared" si="83"/>
        <v>368992.04000000004</v>
      </c>
      <c r="E1241" s="16">
        <f t="shared" si="83"/>
        <v>412470.27</v>
      </c>
      <c r="F1241" s="16">
        <f t="shared" si="83"/>
        <v>966634.02999999991</v>
      </c>
      <c r="G1241" s="16">
        <f t="shared" si="83"/>
        <v>889554.60999999987</v>
      </c>
      <c r="H1241" s="16">
        <f t="shared" si="83"/>
        <v>835250.71999999986</v>
      </c>
      <c r="I1241" s="16">
        <f t="shared" si="83"/>
        <v>1072526</v>
      </c>
      <c r="J1241" s="16">
        <f t="shared" si="83"/>
        <v>1154554.3199999998</v>
      </c>
      <c r="K1241" s="16">
        <f t="shared" si="83"/>
        <v>634248.87999999989</v>
      </c>
      <c r="L1241" s="16">
        <f t="shared" si="83"/>
        <v>7102180.5700000003</v>
      </c>
    </row>
    <row r="1242" spans="1:12" ht="13" hidden="1" x14ac:dyDescent="0.15">
      <c r="A1242" s="64" t="s">
        <v>254</v>
      </c>
      <c r="B1242" s="7"/>
      <c r="C1242" s="7"/>
      <c r="D1242" s="7"/>
      <c r="E1242" s="7"/>
      <c r="F1242" s="7"/>
      <c r="G1242" s="7"/>
      <c r="H1242" s="7"/>
      <c r="I1242" s="7"/>
      <c r="J1242" s="7"/>
      <c r="K1242" s="7"/>
      <c r="L1242" s="7"/>
    </row>
    <row r="1243" spans="1:12" ht="13" hidden="1" x14ac:dyDescent="0.15">
      <c r="A1243" s="65" t="s">
        <v>107</v>
      </c>
      <c r="B1243" s="10">
        <v>0</v>
      </c>
      <c r="C1243" s="10">
        <v>0</v>
      </c>
      <c r="D1243" s="10">
        <v>0</v>
      </c>
      <c r="E1243" s="10">
        <v>334.63</v>
      </c>
      <c r="F1243" s="10">
        <v>0</v>
      </c>
      <c r="G1243" s="10">
        <v>0</v>
      </c>
      <c r="H1243" s="10">
        <v>0</v>
      </c>
      <c r="I1243" s="10">
        <v>0</v>
      </c>
      <c r="J1243" s="10">
        <v>0</v>
      </c>
      <c r="K1243" s="10">
        <v>0</v>
      </c>
      <c r="L1243" s="10">
        <f t="shared" ref="L1243:L1249" si="84">SUM(B1243:K1243)</f>
        <v>334.63</v>
      </c>
    </row>
    <row r="1244" spans="1:12" ht="13" hidden="1" x14ac:dyDescent="0.15">
      <c r="A1244" s="65" t="s">
        <v>103</v>
      </c>
      <c r="B1244" s="10">
        <v>0</v>
      </c>
      <c r="C1244" s="10">
        <v>0</v>
      </c>
      <c r="D1244" s="10">
        <v>0</v>
      </c>
      <c r="E1244" s="10">
        <v>8.2799999999999994</v>
      </c>
      <c r="F1244" s="10">
        <v>0</v>
      </c>
      <c r="G1244" s="10">
        <v>0</v>
      </c>
      <c r="H1244" s="10">
        <v>0</v>
      </c>
      <c r="I1244" s="10">
        <v>0</v>
      </c>
      <c r="J1244" s="10">
        <v>0</v>
      </c>
      <c r="K1244" s="10">
        <v>0</v>
      </c>
      <c r="L1244" s="10">
        <f t="shared" si="84"/>
        <v>8.2799999999999994</v>
      </c>
    </row>
    <row r="1245" spans="1:12" ht="13" hidden="1" x14ac:dyDescent="0.15">
      <c r="A1245" s="65" t="s">
        <v>94</v>
      </c>
      <c r="B1245" s="10">
        <v>0</v>
      </c>
      <c r="C1245" s="10">
        <v>0</v>
      </c>
      <c r="D1245" s="10">
        <v>0</v>
      </c>
      <c r="E1245" s="10">
        <v>6.74</v>
      </c>
      <c r="F1245" s="10">
        <v>0</v>
      </c>
      <c r="G1245" s="10">
        <v>0</v>
      </c>
      <c r="H1245" s="10">
        <v>0</v>
      </c>
      <c r="I1245" s="10">
        <v>0</v>
      </c>
      <c r="J1245" s="10">
        <v>0</v>
      </c>
      <c r="K1245" s="10">
        <v>0</v>
      </c>
      <c r="L1245" s="10">
        <f t="shared" si="84"/>
        <v>6.74</v>
      </c>
    </row>
    <row r="1246" spans="1:12" ht="13" hidden="1" x14ac:dyDescent="0.15">
      <c r="A1246" s="65" t="s">
        <v>93</v>
      </c>
      <c r="B1246" s="10">
        <v>0</v>
      </c>
      <c r="C1246" s="10">
        <v>0</v>
      </c>
      <c r="D1246" s="10">
        <v>0</v>
      </c>
      <c r="E1246" s="10">
        <v>1112.08</v>
      </c>
      <c r="F1246" s="10">
        <v>0</v>
      </c>
      <c r="G1246" s="10">
        <v>0</v>
      </c>
      <c r="H1246" s="10">
        <v>0</v>
      </c>
      <c r="I1246" s="10">
        <v>0</v>
      </c>
      <c r="J1246" s="10">
        <v>0</v>
      </c>
      <c r="K1246" s="10">
        <v>0</v>
      </c>
      <c r="L1246" s="10">
        <f t="shared" si="84"/>
        <v>1112.08</v>
      </c>
    </row>
    <row r="1247" spans="1:12" ht="13" hidden="1" x14ac:dyDescent="0.15">
      <c r="A1247" s="65" t="s">
        <v>91</v>
      </c>
      <c r="B1247" s="10">
        <v>0</v>
      </c>
      <c r="C1247" s="10">
        <v>0</v>
      </c>
      <c r="D1247" s="10">
        <v>0</v>
      </c>
      <c r="E1247" s="10">
        <v>1207.6199999999999</v>
      </c>
      <c r="F1247" s="10">
        <v>0</v>
      </c>
      <c r="G1247" s="10">
        <v>0</v>
      </c>
      <c r="H1247" s="10">
        <v>0</v>
      </c>
      <c r="I1247" s="10">
        <v>0</v>
      </c>
      <c r="J1247" s="10">
        <v>0</v>
      </c>
      <c r="K1247" s="10">
        <v>0</v>
      </c>
      <c r="L1247" s="10">
        <f t="shared" si="84"/>
        <v>1207.6199999999999</v>
      </c>
    </row>
    <row r="1248" spans="1:12" ht="13" hidden="1" x14ac:dyDescent="0.15">
      <c r="A1248" s="65" t="s">
        <v>90</v>
      </c>
      <c r="B1248" s="10">
        <v>0</v>
      </c>
      <c r="C1248" s="10">
        <v>0</v>
      </c>
      <c r="D1248" s="10">
        <v>0</v>
      </c>
      <c r="E1248" s="10">
        <v>3898.32</v>
      </c>
      <c r="F1248" s="10">
        <v>0</v>
      </c>
      <c r="G1248" s="10">
        <v>0</v>
      </c>
      <c r="H1248" s="10">
        <v>0</v>
      </c>
      <c r="I1248" s="10">
        <v>0</v>
      </c>
      <c r="J1248" s="10">
        <v>0</v>
      </c>
      <c r="K1248" s="10">
        <v>0</v>
      </c>
      <c r="L1248" s="10">
        <f t="shared" si="84"/>
        <v>3898.32</v>
      </c>
    </row>
    <row r="1249" spans="1:12" ht="13" hidden="1" x14ac:dyDescent="0.15">
      <c r="A1249" s="65" t="s">
        <v>255</v>
      </c>
      <c r="B1249" s="10">
        <v>0</v>
      </c>
      <c r="C1249" s="10">
        <v>0</v>
      </c>
      <c r="D1249" s="10">
        <v>0</v>
      </c>
      <c r="E1249" s="10">
        <v>0</v>
      </c>
      <c r="F1249" s="10">
        <v>201868</v>
      </c>
      <c r="G1249" s="10">
        <v>201868</v>
      </c>
      <c r="H1249" s="10">
        <v>201868</v>
      </c>
      <c r="I1249" s="10">
        <v>201868</v>
      </c>
      <c r="J1249" s="10">
        <v>201868</v>
      </c>
      <c r="K1249" s="10">
        <v>134578.45000000001</v>
      </c>
      <c r="L1249" s="10">
        <f t="shared" si="84"/>
        <v>1143918.45</v>
      </c>
    </row>
    <row r="1250" spans="1:12" ht="13" hidden="1" x14ac:dyDescent="0.15">
      <c r="A1250" s="66" t="s">
        <v>256</v>
      </c>
      <c r="B1250" s="16">
        <f t="shared" ref="B1250:L1250" si="85">SUM(B1243:B1249)</f>
        <v>0</v>
      </c>
      <c r="C1250" s="16">
        <f t="shared" si="85"/>
        <v>0</v>
      </c>
      <c r="D1250" s="16">
        <f t="shared" si="85"/>
        <v>0</v>
      </c>
      <c r="E1250" s="16">
        <f t="shared" si="85"/>
        <v>6567.67</v>
      </c>
      <c r="F1250" s="16">
        <f t="shared" si="85"/>
        <v>201868</v>
      </c>
      <c r="G1250" s="16">
        <f t="shared" si="85"/>
        <v>201868</v>
      </c>
      <c r="H1250" s="16">
        <f t="shared" si="85"/>
        <v>201868</v>
      </c>
      <c r="I1250" s="16">
        <f t="shared" si="85"/>
        <v>201868</v>
      </c>
      <c r="J1250" s="16">
        <f t="shared" si="85"/>
        <v>201868</v>
      </c>
      <c r="K1250" s="16">
        <f t="shared" si="85"/>
        <v>134578.45000000001</v>
      </c>
      <c r="L1250" s="16">
        <f t="shared" si="85"/>
        <v>1150486.1199999999</v>
      </c>
    </row>
    <row r="1251" spans="1:12" ht="13" hidden="1" x14ac:dyDescent="0.15">
      <c r="A1251" s="64" t="s">
        <v>257</v>
      </c>
      <c r="B1251" s="7"/>
      <c r="C1251" s="7"/>
      <c r="D1251" s="7"/>
      <c r="E1251" s="7"/>
      <c r="F1251" s="7"/>
      <c r="G1251" s="7"/>
      <c r="H1251" s="7"/>
      <c r="I1251" s="7"/>
      <c r="J1251" s="7"/>
      <c r="K1251" s="7"/>
      <c r="L1251" s="7"/>
    </row>
    <row r="1252" spans="1:12" ht="13" hidden="1" x14ac:dyDescent="0.15">
      <c r="A1252" s="65" t="s">
        <v>129</v>
      </c>
      <c r="B1252" s="10">
        <v>0</v>
      </c>
      <c r="C1252" s="10">
        <v>0</v>
      </c>
      <c r="D1252" s="10">
        <v>0</v>
      </c>
      <c r="E1252" s="10">
        <v>11723.15</v>
      </c>
      <c r="F1252" s="10">
        <v>16436.23</v>
      </c>
      <c r="G1252" s="10">
        <v>19926.87</v>
      </c>
      <c r="H1252" s="10">
        <v>16611.63</v>
      </c>
      <c r="I1252" s="10">
        <v>22943.97</v>
      </c>
      <c r="J1252" s="10">
        <v>23870.67</v>
      </c>
      <c r="K1252" s="10">
        <v>18107.240000000002</v>
      </c>
      <c r="L1252" s="10">
        <f t="shared" ref="L1252:L1276" si="86">SUM(B1252:K1252)</f>
        <v>129619.76000000001</v>
      </c>
    </row>
    <row r="1253" spans="1:12" ht="13" hidden="1" x14ac:dyDescent="0.15">
      <c r="A1253" s="65" t="s">
        <v>127</v>
      </c>
      <c r="B1253" s="10">
        <v>0</v>
      </c>
      <c r="C1253" s="10">
        <v>0</v>
      </c>
      <c r="D1253" s="10">
        <v>0</v>
      </c>
      <c r="E1253" s="10">
        <v>5402.17</v>
      </c>
      <c r="F1253" s="10">
        <v>8966.09</v>
      </c>
      <c r="G1253" s="10">
        <v>6340.67</v>
      </c>
      <c r="H1253" s="10">
        <v>4838.8900000000003</v>
      </c>
      <c r="I1253" s="10">
        <v>9464.1200000000008</v>
      </c>
      <c r="J1253" s="10">
        <v>10596.52</v>
      </c>
      <c r="K1253" s="10">
        <v>6100.2</v>
      </c>
      <c r="L1253" s="10">
        <f t="shared" si="86"/>
        <v>51708.66</v>
      </c>
    </row>
    <row r="1254" spans="1:12" ht="13" hidden="1" x14ac:dyDescent="0.15">
      <c r="A1254" s="65" t="s">
        <v>126</v>
      </c>
      <c r="B1254" s="10">
        <v>0</v>
      </c>
      <c r="C1254" s="10">
        <v>0</v>
      </c>
      <c r="D1254" s="10">
        <v>0</v>
      </c>
      <c r="E1254" s="10">
        <v>5026.3</v>
      </c>
      <c r="F1254" s="10">
        <v>6510.02</v>
      </c>
      <c r="G1254" s="10">
        <v>3885.7</v>
      </c>
      <c r="H1254" s="10">
        <v>3070.9</v>
      </c>
      <c r="I1254" s="10">
        <v>2155.4899999999998</v>
      </c>
      <c r="J1254" s="10">
        <v>3810.54</v>
      </c>
      <c r="K1254" s="10">
        <v>1129.6199999999999</v>
      </c>
      <c r="L1254" s="10">
        <f t="shared" si="86"/>
        <v>25588.570000000003</v>
      </c>
    </row>
    <row r="1255" spans="1:12" ht="13" hidden="1" x14ac:dyDescent="0.15">
      <c r="A1255" s="65" t="s">
        <v>125</v>
      </c>
      <c r="B1255" s="10">
        <v>0</v>
      </c>
      <c r="C1255" s="10">
        <v>0</v>
      </c>
      <c r="D1255" s="10">
        <v>0</v>
      </c>
      <c r="E1255" s="10">
        <v>1548.67</v>
      </c>
      <c r="F1255" s="10">
        <v>5241.47</v>
      </c>
      <c r="G1255" s="10">
        <v>3304.92</v>
      </c>
      <c r="H1255" s="10">
        <v>6500.6</v>
      </c>
      <c r="I1255" s="10">
        <v>5821.44</v>
      </c>
      <c r="J1255" s="10">
        <v>18788.099999999999</v>
      </c>
      <c r="K1255" s="10">
        <v>2332.73</v>
      </c>
      <c r="L1255" s="10">
        <f t="shared" si="86"/>
        <v>43537.93</v>
      </c>
    </row>
    <row r="1256" spans="1:12" ht="13" hidden="1" x14ac:dyDescent="0.15">
      <c r="A1256" s="65" t="s">
        <v>124</v>
      </c>
      <c r="B1256" s="10">
        <v>0</v>
      </c>
      <c r="C1256" s="10">
        <v>0</v>
      </c>
      <c r="D1256" s="10">
        <v>0</v>
      </c>
      <c r="E1256" s="10">
        <v>3429.76</v>
      </c>
      <c r="F1256" s="10">
        <v>10401.35</v>
      </c>
      <c r="G1256" s="10">
        <v>10105.459999999999</v>
      </c>
      <c r="H1256" s="10">
        <v>8321.5</v>
      </c>
      <c r="I1256" s="10">
        <v>8823.66</v>
      </c>
      <c r="J1256" s="10">
        <v>13900.41</v>
      </c>
      <c r="K1256" s="10">
        <v>8822.58</v>
      </c>
      <c r="L1256" s="10">
        <f t="shared" si="86"/>
        <v>63804.72</v>
      </c>
    </row>
    <row r="1257" spans="1:12" ht="13" hidden="1" x14ac:dyDescent="0.15">
      <c r="A1257" s="65" t="s">
        <v>123</v>
      </c>
      <c r="B1257" s="10">
        <v>0</v>
      </c>
      <c r="C1257" s="10">
        <v>0</v>
      </c>
      <c r="D1257" s="10">
        <v>0</v>
      </c>
      <c r="E1257" s="10">
        <v>1478.85</v>
      </c>
      <c r="F1257" s="10">
        <v>5680.15</v>
      </c>
      <c r="G1257" s="10">
        <v>5637.29</v>
      </c>
      <c r="H1257" s="10">
        <v>4950.3</v>
      </c>
      <c r="I1257" s="10">
        <v>4737.12</v>
      </c>
      <c r="J1257" s="10">
        <v>5880.25</v>
      </c>
      <c r="K1257" s="10">
        <v>4441.6400000000003</v>
      </c>
      <c r="L1257" s="10">
        <f t="shared" si="86"/>
        <v>32805.599999999999</v>
      </c>
    </row>
    <row r="1258" spans="1:12" ht="13" hidden="1" x14ac:dyDescent="0.15">
      <c r="A1258" s="65" t="s">
        <v>120</v>
      </c>
      <c r="B1258" s="10">
        <v>0</v>
      </c>
      <c r="C1258" s="10">
        <v>0</v>
      </c>
      <c r="D1258" s="10">
        <v>0</v>
      </c>
      <c r="E1258" s="10">
        <v>0</v>
      </c>
      <c r="F1258" s="10">
        <v>0</v>
      </c>
      <c r="G1258" s="10">
        <v>0</v>
      </c>
      <c r="H1258" s="10">
        <v>40</v>
      </c>
      <c r="I1258" s="10">
        <v>0</v>
      </c>
      <c r="J1258" s="10">
        <v>0</v>
      </c>
      <c r="K1258" s="10">
        <v>102.5</v>
      </c>
      <c r="L1258" s="10">
        <f t="shared" si="86"/>
        <v>142.5</v>
      </c>
    </row>
    <row r="1259" spans="1:12" ht="13" hidden="1" x14ac:dyDescent="0.15">
      <c r="A1259" s="65" t="s">
        <v>137</v>
      </c>
      <c r="B1259" s="10">
        <v>0</v>
      </c>
      <c r="C1259" s="10">
        <v>0</v>
      </c>
      <c r="D1259" s="10">
        <v>0</v>
      </c>
      <c r="E1259" s="10">
        <v>0</v>
      </c>
      <c r="F1259" s="10">
        <v>22.7</v>
      </c>
      <c r="G1259" s="10">
        <v>12.01</v>
      </c>
      <c r="H1259" s="10">
        <v>34.71</v>
      </c>
      <c r="I1259" s="10">
        <v>34.71</v>
      </c>
      <c r="J1259" s="10">
        <v>34.71</v>
      </c>
      <c r="K1259" s="10">
        <v>23.14</v>
      </c>
      <c r="L1259" s="10">
        <f t="shared" si="86"/>
        <v>161.98000000000002</v>
      </c>
    </row>
    <row r="1260" spans="1:12" ht="13" hidden="1" x14ac:dyDescent="0.15">
      <c r="A1260" s="65" t="s">
        <v>106</v>
      </c>
      <c r="B1260" s="10">
        <v>0</v>
      </c>
      <c r="C1260" s="10">
        <v>0</v>
      </c>
      <c r="D1260" s="10">
        <v>0</v>
      </c>
      <c r="E1260" s="10">
        <v>0</v>
      </c>
      <c r="F1260" s="10">
        <v>19.579999999999998</v>
      </c>
      <c r="G1260" s="10">
        <v>13.57</v>
      </c>
      <c r="H1260" s="10">
        <v>13.74</v>
      </c>
      <c r="I1260" s="10">
        <v>11.09</v>
      </c>
      <c r="J1260" s="10">
        <v>0</v>
      </c>
      <c r="K1260" s="10">
        <v>0</v>
      </c>
      <c r="L1260" s="10">
        <f t="shared" si="86"/>
        <v>57.980000000000004</v>
      </c>
    </row>
    <row r="1261" spans="1:12" ht="13" hidden="1" x14ac:dyDescent="0.15">
      <c r="A1261" s="65" t="s">
        <v>103</v>
      </c>
      <c r="B1261" s="10">
        <v>0</v>
      </c>
      <c r="C1261" s="10">
        <v>0</v>
      </c>
      <c r="D1261" s="10">
        <v>0</v>
      </c>
      <c r="E1261" s="10">
        <v>0</v>
      </c>
      <c r="F1261" s="10">
        <v>0</v>
      </c>
      <c r="G1261" s="10">
        <v>63.78</v>
      </c>
      <c r="H1261" s="10">
        <v>0</v>
      </c>
      <c r="I1261" s="10">
        <v>0</v>
      </c>
      <c r="J1261" s="10">
        <v>0</v>
      </c>
      <c r="K1261" s="10">
        <v>0</v>
      </c>
      <c r="L1261" s="10">
        <f t="shared" si="86"/>
        <v>63.78</v>
      </c>
    </row>
    <row r="1262" spans="1:12" ht="13" hidden="1" x14ac:dyDescent="0.15">
      <c r="A1262" s="65" t="s">
        <v>102</v>
      </c>
      <c r="B1262" s="10">
        <v>0</v>
      </c>
      <c r="C1262" s="10">
        <v>0</v>
      </c>
      <c r="D1262" s="10">
        <v>0</v>
      </c>
      <c r="E1262" s="10">
        <v>0</v>
      </c>
      <c r="F1262" s="10">
        <v>813.29</v>
      </c>
      <c r="G1262" s="10">
        <v>571.67999999999995</v>
      </c>
      <c r="H1262" s="10">
        <v>831.1</v>
      </c>
      <c r="I1262" s="10">
        <v>2037.32</v>
      </c>
      <c r="J1262" s="10">
        <v>0</v>
      </c>
      <c r="K1262" s="10">
        <v>0</v>
      </c>
      <c r="L1262" s="10">
        <f t="shared" si="86"/>
        <v>4253.3899999999994</v>
      </c>
    </row>
    <row r="1263" spans="1:12" ht="13" hidden="1" x14ac:dyDescent="0.15">
      <c r="A1263" s="65" t="s">
        <v>100</v>
      </c>
      <c r="B1263" s="10">
        <v>0</v>
      </c>
      <c r="C1263" s="10">
        <v>0</v>
      </c>
      <c r="D1263" s="10">
        <v>0</v>
      </c>
      <c r="E1263" s="10">
        <v>0</v>
      </c>
      <c r="F1263" s="10">
        <v>0</v>
      </c>
      <c r="G1263" s="10">
        <v>0</v>
      </c>
      <c r="H1263" s="10">
        <v>0</v>
      </c>
      <c r="I1263" s="10">
        <v>19.850000000000001</v>
      </c>
      <c r="J1263" s="10">
        <v>0</v>
      </c>
      <c r="K1263" s="10">
        <v>0</v>
      </c>
      <c r="L1263" s="10">
        <f t="shared" si="86"/>
        <v>19.850000000000001</v>
      </c>
    </row>
    <row r="1264" spans="1:12" ht="13" hidden="1" x14ac:dyDescent="0.15">
      <c r="A1264" s="65" t="s">
        <v>96</v>
      </c>
      <c r="B1264" s="10">
        <v>0</v>
      </c>
      <c r="C1264" s="10">
        <v>0</v>
      </c>
      <c r="D1264" s="10">
        <v>0</v>
      </c>
      <c r="E1264" s="10">
        <v>0</v>
      </c>
      <c r="F1264" s="10">
        <v>0</v>
      </c>
      <c r="G1264" s="10">
        <v>0</v>
      </c>
      <c r="H1264" s="10">
        <v>0</v>
      </c>
      <c r="I1264" s="10">
        <v>5719.5</v>
      </c>
      <c r="J1264" s="10">
        <v>-1429.88</v>
      </c>
      <c r="K1264" s="10">
        <v>0</v>
      </c>
      <c r="L1264" s="10">
        <f t="shared" si="86"/>
        <v>4289.62</v>
      </c>
    </row>
    <row r="1265" spans="1:12" ht="13" hidden="1" x14ac:dyDescent="0.15">
      <c r="A1265" s="65" t="s">
        <v>93</v>
      </c>
      <c r="B1265" s="10">
        <v>0</v>
      </c>
      <c r="C1265" s="10">
        <v>0</v>
      </c>
      <c r="D1265" s="10">
        <v>0</v>
      </c>
      <c r="E1265" s="10">
        <v>0</v>
      </c>
      <c r="F1265" s="10">
        <v>0</v>
      </c>
      <c r="G1265" s="10">
        <v>0</v>
      </c>
      <c r="H1265" s="10">
        <v>0</v>
      </c>
      <c r="I1265" s="10">
        <v>0</v>
      </c>
      <c r="J1265" s="10">
        <v>2814</v>
      </c>
      <c r="K1265" s="10">
        <v>-2814</v>
      </c>
      <c r="L1265" s="10">
        <f t="shared" si="86"/>
        <v>0</v>
      </c>
    </row>
    <row r="1266" spans="1:12" ht="13" hidden="1" x14ac:dyDescent="0.15">
      <c r="A1266" s="65" t="s">
        <v>90</v>
      </c>
      <c r="B1266" s="10">
        <v>0</v>
      </c>
      <c r="C1266" s="10">
        <v>0</v>
      </c>
      <c r="D1266" s="10">
        <v>0</v>
      </c>
      <c r="E1266" s="10">
        <v>0</v>
      </c>
      <c r="F1266" s="10">
        <v>0</v>
      </c>
      <c r="G1266" s="10">
        <v>0</v>
      </c>
      <c r="H1266" s="10">
        <v>0</v>
      </c>
      <c r="I1266" s="10">
        <v>0</v>
      </c>
      <c r="J1266" s="10">
        <v>1333.23</v>
      </c>
      <c r="K1266" s="10">
        <v>0</v>
      </c>
      <c r="L1266" s="10">
        <f t="shared" si="86"/>
        <v>1333.23</v>
      </c>
    </row>
    <row r="1267" spans="1:12" ht="13" hidden="1" x14ac:dyDescent="0.15">
      <c r="A1267" s="65" t="s">
        <v>88</v>
      </c>
      <c r="B1267" s="10">
        <v>0</v>
      </c>
      <c r="C1267" s="10">
        <v>0</v>
      </c>
      <c r="D1267" s="10">
        <v>0</v>
      </c>
      <c r="E1267" s="10">
        <v>76.34</v>
      </c>
      <c r="F1267" s="10">
        <v>234.47</v>
      </c>
      <c r="G1267" s="10">
        <v>240.67</v>
      </c>
      <c r="H1267" s="10">
        <v>227.56</v>
      </c>
      <c r="I1267" s="10">
        <v>224.51</v>
      </c>
      <c r="J1267" s="10">
        <v>228.32</v>
      </c>
      <c r="K1267" s="10">
        <v>380.32</v>
      </c>
      <c r="L1267" s="10">
        <f t="shared" si="86"/>
        <v>1612.1899999999998</v>
      </c>
    </row>
    <row r="1268" spans="1:12" ht="13" hidden="1" x14ac:dyDescent="0.15">
      <c r="A1268" s="65" t="s">
        <v>84</v>
      </c>
      <c r="B1268" s="10">
        <v>0</v>
      </c>
      <c r="C1268" s="10">
        <v>0</v>
      </c>
      <c r="D1268" s="10">
        <v>0</v>
      </c>
      <c r="E1268" s="10">
        <v>62.49</v>
      </c>
      <c r="F1268" s="10">
        <v>104.32</v>
      </c>
      <c r="G1268" s="10">
        <v>103.93</v>
      </c>
      <c r="H1268" s="10">
        <v>86.2</v>
      </c>
      <c r="I1268" s="10">
        <v>96.35</v>
      </c>
      <c r="J1268" s="10">
        <v>106.74</v>
      </c>
      <c r="K1268" s="10">
        <v>98.56</v>
      </c>
      <c r="L1268" s="10">
        <f t="shared" si="86"/>
        <v>658.58999999999992</v>
      </c>
    </row>
    <row r="1269" spans="1:12" ht="13" hidden="1" x14ac:dyDescent="0.15">
      <c r="A1269" s="65" t="s">
        <v>83</v>
      </c>
      <c r="B1269" s="10">
        <v>0</v>
      </c>
      <c r="C1269" s="10">
        <v>0</v>
      </c>
      <c r="D1269" s="10">
        <v>0</v>
      </c>
      <c r="E1269" s="10">
        <v>3404.48</v>
      </c>
      <c r="F1269" s="10">
        <v>10204.66</v>
      </c>
      <c r="G1269" s="10">
        <v>8939.5400000000009</v>
      </c>
      <c r="H1269" s="10">
        <v>11806.59</v>
      </c>
      <c r="I1269" s="10">
        <v>2474.92</v>
      </c>
      <c r="J1269" s="10">
        <v>8835.6299999999992</v>
      </c>
      <c r="K1269" s="10">
        <v>5156.26</v>
      </c>
      <c r="L1269" s="10">
        <f t="shared" si="86"/>
        <v>50822.080000000002</v>
      </c>
    </row>
    <row r="1270" spans="1:12" ht="13" hidden="1" x14ac:dyDescent="0.15">
      <c r="A1270" s="65" t="s">
        <v>82</v>
      </c>
      <c r="B1270" s="10">
        <v>0</v>
      </c>
      <c r="C1270" s="10">
        <v>0</v>
      </c>
      <c r="D1270" s="10">
        <v>0</v>
      </c>
      <c r="E1270" s="10">
        <v>10024.23</v>
      </c>
      <c r="F1270" s="10">
        <v>16847.849999999999</v>
      </c>
      <c r="G1270" s="10">
        <v>15817.81</v>
      </c>
      <c r="H1270" s="10">
        <v>11899.55</v>
      </c>
      <c r="I1270" s="10">
        <v>15840.35</v>
      </c>
      <c r="J1270" s="10">
        <v>17904.86</v>
      </c>
      <c r="K1270" s="10">
        <v>10862.25</v>
      </c>
      <c r="L1270" s="10">
        <f t="shared" si="86"/>
        <v>99196.900000000009</v>
      </c>
    </row>
    <row r="1271" spans="1:12" ht="13" hidden="1" x14ac:dyDescent="0.15">
      <c r="A1271" s="65" t="s">
        <v>81</v>
      </c>
      <c r="B1271" s="10">
        <v>0</v>
      </c>
      <c r="C1271" s="10">
        <v>0</v>
      </c>
      <c r="D1271" s="10">
        <v>0</v>
      </c>
      <c r="E1271" s="10">
        <v>1070.21</v>
      </c>
      <c r="F1271" s="10">
        <v>1898.38</v>
      </c>
      <c r="G1271" s="10">
        <v>1922.88</v>
      </c>
      <c r="H1271" s="10">
        <v>1852.47</v>
      </c>
      <c r="I1271" s="10">
        <v>1934.07</v>
      </c>
      <c r="J1271" s="10">
        <v>2001.13</v>
      </c>
      <c r="K1271" s="10">
        <v>1425.69</v>
      </c>
      <c r="L1271" s="10">
        <f t="shared" si="86"/>
        <v>12104.83</v>
      </c>
    </row>
    <row r="1272" spans="1:12" ht="13" hidden="1" x14ac:dyDescent="0.15">
      <c r="A1272" s="65" t="s">
        <v>78</v>
      </c>
      <c r="B1272" s="10">
        <v>0</v>
      </c>
      <c r="C1272" s="10">
        <v>0</v>
      </c>
      <c r="D1272" s="10">
        <v>0</v>
      </c>
      <c r="E1272" s="10">
        <v>0</v>
      </c>
      <c r="F1272" s="10">
        <v>0</v>
      </c>
      <c r="G1272" s="10">
        <v>0</v>
      </c>
      <c r="H1272" s="10">
        <v>129.05000000000001</v>
      </c>
      <c r="I1272" s="10">
        <v>45.28</v>
      </c>
      <c r="J1272" s="10">
        <v>881.97</v>
      </c>
      <c r="K1272" s="10">
        <v>0</v>
      </c>
      <c r="L1272" s="10">
        <f t="shared" si="86"/>
        <v>1056.3</v>
      </c>
    </row>
    <row r="1273" spans="1:12" ht="13" hidden="1" x14ac:dyDescent="0.15">
      <c r="A1273" s="65" t="s">
        <v>75</v>
      </c>
      <c r="B1273" s="10">
        <v>0</v>
      </c>
      <c r="C1273" s="10">
        <v>0</v>
      </c>
      <c r="D1273" s="10">
        <v>0</v>
      </c>
      <c r="E1273" s="10">
        <v>0</v>
      </c>
      <c r="F1273" s="10">
        <v>0</v>
      </c>
      <c r="G1273" s="10">
        <v>0</v>
      </c>
      <c r="H1273" s="10">
        <v>-625</v>
      </c>
      <c r="I1273" s="10">
        <v>0</v>
      </c>
      <c r="J1273" s="10">
        <v>-225</v>
      </c>
      <c r="K1273" s="10">
        <v>0</v>
      </c>
      <c r="L1273" s="10">
        <f t="shared" si="86"/>
        <v>-850</v>
      </c>
    </row>
    <row r="1274" spans="1:12" ht="13" hidden="1" x14ac:dyDescent="0.15">
      <c r="A1274" s="65" t="s">
        <v>74</v>
      </c>
      <c r="B1274" s="10">
        <v>0</v>
      </c>
      <c r="C1274" s="10">
        <v>0</v>
      </c>
      <c r="D1274" s="10">
        <v>0</v>
      </c>
      <c r="E1274" s="10">
        <v>12112.14</v>
      </c>
      <c r="F1274" s="10">
        <v>9807.64</v>
      </c>
      <c r="G1274" s="10">
        <v>9220.75</v>
      </c>
      <c r="H1274" s="10">
        <v>8005.74</v>
      </c>
      <c r="I1274" s="10">
        <v>9339.76</v>
      </c>
      <c r="J1274" s="10">
        <v>10624.46</v>
      </c>
      <c r="K1274" s="10">
        <v>-1154.22</v>
      </c>
      <c r="L1274" s="10">
        <f t="shared" si="86"/>
        <v>57956.27</v>
      </c>
    </row>
    <row r="1275" spans="1:12" ht="13" hidden="1" x14ac:dyDescent="0.15">
      <c r="A1275" s="65" t="s">
        <v>73</v>
      </c>
      <c r="B1275" s="10">
        <v>0</v>
      </c>
      <c r="C1275" s="10">
        <v>0</v>
      </c>
      <c r="D1275" s="10">
        <v>0</v>
      </c>
      <c r="E1275" s="10">
        <v>2909.93</v>
      </c>
      <c r="F1275" s="10">
        <v>3239.38</v>
      </c>
      <c r="G1275" s="10">
        <v>-928.68</v>
      </c>
      <c r="H1275" s="10">
        <v>-757.22</v>
      </c>
      <c r="I1275" s="10">
        <v>2458.21</v>
      </c>
      <c r="J1275" s="10">
        <v>3763.52</v>
      </c>
      <c r="K1275" s="10">
        <v>-6135.13</v>
      </c>
      <c r="L1275" s="10">
        <f t="shared" si="86"/>
        <v>4550.0099999999993</v>
      </c>
    </row>
    <row r="1276" spans="1:12" ht="13" hidden="1" x14ac:dyDescent="0.15">
      <c r="A1276" s="65" t="s">
        <v>71</v>
      </c>
      <c r="B1276" s="10">
        <v>0</v>
      </c>
      <c r="C1276" s="10">
        <v>0</v>
      </c>
      <c r="D1276" s="10">
        <v>0</v>
      </c>
      <c r="E1276" s="10">
        <v>47964.67</v>
      </c>
      <c r="F1276" s="10">
        <v>86591.45</v>
      </c>
      <c r="G1276" s="10">
        <v>85027.35</v>
      </c>
      <c r="H1276" s="10">
        <v>86650.35</v>
      </c>
      <c r="I1276" s="10">
        <v>96181.36</v>
      </c>
      <c r="J1276" s="10">
        <v>89914.68</v>
      </c>
      <c r="K1276" s="10">
        <v>59519.57</v>
      </c>
      <c r="L1276" s="10">
        <f t="shared" si="86"/>
        <v>551849.42999999993</v>
      </c>
    </row>
    <row r="1277" spans="1:12" ht="13" hidden="1" x14ac:dyDescent="0.15">
      <c r="A1277" s="66" t="s">
        <v>258</v>
      </c>
      <c r="B1277" s="16">
        <f t="shared" ref="B1277:L1277" si="87">SUM(B1252:B1276)</f>
        <v>0</v>
      </c>
      <c r="C1277" s="16">
        <f t="shared" si="87"/>
        <v>0</v>
      </c>
      <c r="D1277" s="16">
        <f t="shared" si="87"/>
        <v>0</v>
      </c>
      <c r="E1277" s="16">
        <f t="shared" si="87"/>
        <v>106233.39</v>
      </c>
      <c r="F1277" s="16">
        <f t="shared" si="87"/>
        <v>183019.03</v>
      </c>
      <c r="G1277" s="16">
        <f t="shared" si="87"/>
        <v>170206.2</v>
      </c>
      <c r="H1277" s="16">
        <f t="shared" si="87"/>
        <v>164488.66000000003</v>
      </c>
      <c r="I1277" s="16">
        <f t="shared" si="87"/>
        <v>190363.08000000002</v>
      </c>
      <c r="J1277" s="16">
        <f t="shared" si="87"/>
        <v>213634.86000000004</v>
      </c>
      <c r="K1277" s="16">
        <f t="shared" si="87"/>
        <v>108398.95000000001</v>
      </c>
      <c r="L1277" s="16">
        <f t="shared" si="87"/>
        <v>1136344.17</v>
      </c>
    </row>
    <row r="1278" spans="1:12" ht="13" hidden="1" x14ac:dyDescent="0.15">
      <c r="A1278" s="64" t="s">
        <v>259</v>
      </c>
      <c r="B1278" s="7"/>
      <c r="C1278" s="7"/>
      <c r="D1278" s="7"/>
      <c r="E1278" s="7"/>
      <c r="F1278" s="7"/>
      <c r="G1278" s="7"/>
      <c r="H1278" s="7"/>
      <c r="I1278" s="7"/>
      <c r="J1278" s="7"/>
      <c r="K1278" s="7"/>
      <c r="L1278" s="7"/>
    </row>
    <row r="1279" spans="1:12" ht="13" hidden="1" x14ac:dyDescent="0.15">
      <c r="A1279" s="65" t="s">
        <v>112</v>
      </c>
      <c r="B1279" s="10">
        <v>145.77000000000001</v>
      </c>
      <c r="C1279" s="10">
        <v>145.77000000000001</v>
      </c>
      <c r="D1279" s="10">
        <v>145.77000000000001</v>
      </c>
      <c r="E1279" s="10">
        <v>97.18</v>
      </c>
      <c r="F1279" s="10">
        <v>0</v>
      </c>
      <c r="G1279" s="10">
        <v>0</v>
      </c>
      <c r="H1279" s="10">
        <v>0</v>
      </c>
      <c r="I1279" s="10">
        <v>0</v>
      </c>
      <c r="J1279" s="10">
        <v>0</v>
      </c>
      <c r="K1279" s="10">
        <v>0</v>
      </c>
      <c r="L1279" s="10">
        <f t="shared" ref="L1279:L1292" si="88">SUM(B1279:K1279)</f>
        <v>534.49</v>
      </c>
    </row>
    <row r="1280" spans="1:12" ht="13" hidden="1" x14ac:dyDescent="0.15">
      <c r="A1280" s="65" t="s">
        <v>107</v>
      </c>
      <c r="B1280" s="10">
        <v>-0.28000000000000003</v>
      </c>
      <c r="C1280" s="10">
        <v>0</v>
      </c>
      <c r="D1280" s="10">
        <v>0</v>
      </c>
      <c r="E1280" s="10">
        <v>0</v>
      </c>
      <c r="F1280" s="10">
        <v>0</v>
      </c>
      <c r="G1280" s="10">
        <v>0</v>
      </c>
      <c r="H1280" s="10">
        <v>0</v>
      </c>
      <c r="I1280" s="10">
        <v>0</v>
      </c>
      <c r="J1280" s="10">
        <v>0</v>
      </c>
      <c r="K1280" s="10">
        <v>0</v>
      </c>
      <c r="L1280" s="10">
        <f t="shared" si="88"/>
        <v>-0.28000000000000003</v>
      </c>
    </row>
    <row r="1281" spans="1:12" ht="13" hidden="1" x14ac:dyDescent="0.15">
      <c r="A1281" s="65" t="s">
        <v>105</v>
      </c>
      <c r="B1281" s="10">
        <v>2.15</v>
      </c>
      <c r="C1281" s="10">
        <v>0</v>
      </c>
      <c r="D1281" s="10">
        <v>0</v>
      </c>
      <c r="E1281" s="10">
        <v>0</v>
      </c>
      <c r="F1281" s="10">
        <v>0</v>
      </c>
      <c r="G1281" s="10">
        <v>0</v>
      </c>
      <c r="H1281" s="10">
        <v>0</v>
      </c>
      <c r="I1281" s="10">
        <v>0</v>
      </c>
      <c r="J1281" s="10">
        <v>0</v>
      </c>
      <c r="K1281" s="10">
        <v>0</v>
      </c>
      <c r="L1281" s="10">
        <f t="shared" si="88"/>
        <v>2.15</v>
      </c>
    </row>
    <row r="1282" spans="1:12" ht="13" hidden="1" x14ac:dyDescent="0.15">
      <c r="A1282" s="65" t="s">
        <v>104</v>
      </c>
      <c r="B1282" s="10">
        <v>1.78</v>
      </c>
      <c r="C1282" s="10">
        <v>0</v>
      </c>
      <c r="D1282" s="10">
        <v>0</v>
      </c>
      <c r="E1282" s="10">
        <v>0</v>
      </c>
      <c r="F1282" s="10">
        <v>0</v>
      </c>
      <c r="G1282" s="10">
        <v>0</v>
      </c>
      <c r="H1282" s="10">
        <v>0</v>
      </c>
      <c r="I1282" s="10">
        <v>0</v>
      </c>
      <c r="J1282" s="10">
        <v>0</v>
      </c>
      <c r="K1282" s="10">
        <v>0</v>
      </c>
      <c r="L1282" s="10">
        <f t="shared" si="88"/>
        <v>1.78</v>
      </c>
    </row>
    <row r="1283" spans="1:12" ht="13" hidden="1" x14ac:dyDescent="0.15">
      <c r="A1283" s="65" t="s">
        <v>103</v>
      </c>
      <c r="B1283" s="10">
        <v>-0.35</v>
      </c>
      <c r="C1283" s="10">
        <v>0</v>
      </c>
      <c r="D1283" s="10">
        <v>0</v>
      </c>
      <c r="E1283" s="10">
        <v>0</v>
      </c>
      <c r="F1283" s="10">
        <v>0</v>
      </c>
      <c r="G1283" s="10">
        <v>0</v>
      </c>
      <c r="H1283" s="10">
        <v>0</v>
      </c>
      <c r="I1283" s="10">
        <v>0</v>
      </c>
      <c r="J1283" s="10">
        <v>0</v>
      </c>
      <c r="K1283" s="10">
        <v>0</v>
      </c>
      <c r="L1283" s="10">
        <f t="shared" si="88"/>
        <v>-0.35</v>
      </c>
    </row>
    <row r="1284" spans="1:12" ht="13" hidden="1" x14ac:dyDescent="0.15">
      <c r="A1284" s="65" t="s">
        <v>201</v>
      </c>
      <c r="B1284" s="10">
        <v>1.39</v>
      </c>
      <c r="C1284" s="10">
        <v>0</v>
      </c>
      <c r="D1284" s="10">
        <v>0</v>
      </c>
      <c r="E1284" s="10">
        <v>0</v>
      </c>
      <c r="F1284" s="10">
        <v>0</v>
      </c>
      <c r="G1284" s="10">
        <v>0</v>
      </c>
      <c r="H1284" s="10">
        <v>0</v>
      </c>
      <c r="I1284" s="10">
        <v>0</v>
      </c>
      <c r="J1284" s="10">
        <v>0</v>
      </c>
      <c r="K1284" s="10">
        <v>0</v>
      </c>
      <c r="L1284" s="10">
        <f t="shared" si="88"/>
        <v>1.39</v>
      </c>
    </row>
    <row r="1285" spans="1:12" ht="13" hidden="1" x14ac:dyDescent="0.15">
      <c r="A1285" s="65" t="s">
        <v>95</v>
      </c>
      <c r="B1285" s="10">
        <v>0.2</v>
      </c>
      <c r="C1285" s="10">
        <v>0</v>
      </c>
      <c r="D1285" s="10">
        <v>0</v>
      </c>
      <c r="E1285" s="10">
        <v>0</v>
      </c>
      <c r="F1285" s="10">
        <v>0</v>
      </c>
      <c r="G1285" s="10">
        <v>0</v>
      </c>
      <c r="H1285" s="10">
        <v>0</v>
      </c>
      <c r="I1285" s="10">
        <v>0</v>
      </c>
      <c r="J1285" s="10">
        <v>0</v>
      </c>
      <c r="K1285" s="10">
        <v>0</v>
      </c>
      <c r="L1285" s="10">
        <f t="shared" si="88"/>
        <v>0.2</v>
      </c>
    </row>
    <row r="1286" spans="1:12" ht="13" hidden="1" x14ac:dyDescent="0.15">
      <c r="A1286" s="65" t="s">
        <v>91</v>
      </c>
      <c r="B1286" s="10">
        <v>0.16</v>
      </c>
      <c r="C1286" s="10">
        <v>0</v>
      </c>
      <c r="D1286" s="10">
        <v>0</v>
      </c>
      <c r="E1286" s="10">
        <v>0</v>
      </c>
      <c r="F1286" s="10">
        <v>0</v>
      </c>
      <c r="G1286" s="10">
        <v>0</v>
      </c>
      <c r="H1286" s="10">
        <v>0</v>
      </c>
      <c r="I1286" s="10">
        <v>0</v>
      </c>
      <c r="J1286" s="10">
        <v>0</v>
      </c>
      <c r="K1286" s="10">
        <v>0</v>
      </c>
      <c r="L1286" s="10">
        <f t="shared" si="88"/>
        <v>0.16</v>
      </c>
    </row>
    <row r="1287" spans="1:12" ht="13" hidden="1" x14ac:dyDescent="0.15">
      <c r="A1287" s="65" t="s">
        <v>90</v>
      </c>
      <c r="B1287" s="10">
        <v>8.14</v>
      </c>
      <c r="C1287" s="10">
        <v>0</v>
      </c>
      <c r="D1287" s="10">
        <v>0</v>
      </c>
      <c r="E1287" s="10">
        <v>0</v>
      </c>
      <c r="F1287" s="10">
        <v>0</v>
      </c>
      <c r="G1287" s="10">
        <v>0</v>
      </c>
      <c r="H1287" s="10">
        <v>0</v>
      </c>
      <c r="I1287" s="10">
        <v>0</v>
      </c>
      <c r="J1287" s="10">
        <v>0</v>
      </c>
      <c r="K1287" s="10">
        <v>0</v>
      </c>
      <c r="L1287" s="10">
        <f t="shared" si="88"/>
        <v>8.14</v>
      </c>
    </row>
    <row r="1288" spans="1:12" ht="13" hidden="1" x14ac:dyDescent="0.15">
      <c r="A1288" s="65" t="s">
        <v>84</v>
      </c>
      <c r="B1288" s="10">
        <v>1.04</v>
      </c>
      <c r="C1288" s="10">
        <v>0</v>
      </c>
      <c r="D1288" s="10">
        <v>0</v>
      </c>
      <c r="E1288" s="10">
        <v>0</v>
      </c>
      <c r="F1288" s="10">
        <v>0</v>
      </c>
      <c r="G1288" s="10">
        <v>0</v>
      </c>
      <c r="H1288" s="10">
        <v>0</v>
      </c>
      <c r="I1288" s="10">
        <v>0</v>
      </c>
      <c r="J1288" s="10">
        <v>0</v>
      </c>
      <c r="K1288" s="10">
        <v>0</v>
      </c>
      <c r="L1288" s="10">
        <f t="shared" si="88"/>
        <v>1.04</v>
      </c>
    </row>
    <row r="1289" spans="1:12" ht="13" hidden="1" x14ac:dyDescent="0.15">
      <c r="A1289" s="65" t="s">
        <v>83</v>
      </c>
      <c r="B1289" s="10">
        <v>-5.53</v>
      </c>
      <c r="C1289" s="10">
        <v>0</v>
      </c>
      <c r="D1289" s="10">
        <v>0</v>
      </c>
      <c r="E1289" s="10">
        <v>0</v>
      </c>
      <c r="F1289" s="10">
        <v>0</v>
      </c>
      <c r="G1289" s="10">
        <v>0</v>
      </c>
      <c r="H1289" s="10">
        <v>0</v>
      </c>
      <c r="I1289" s="10">
        <v>0</v>
      </c>
      <c r="J1289" s="10">
        <v>0</v>
      </c>
      <c r="K1289" s="10">
        <v>0</v>
      </c>
      <c r="L1289" s="10">
        <f t="shared" si="88"/>
        <v>-5.53</v>
      </c>
    </row>
    <row r="1290" spans="1:12" ht="13" hidden="1" x14ac:dyDescent="0.15">
      <c r="A1290" s="65" t="s">
        <v>82</v>
      </c>
      <c r="B1290" s="10">
        <v>11.72</v>
      </c>
      <c r="C1290" s="10">
        <v>0</v>
      </c>
      <c r="D1290" s="10">
        <v>0</v>
      </c>
      <c r="E1290" s="10">
        <v>0</v>
      </c>
      <c r="F1290" s="10">
        <v>0</v>
      </c>
      <c r="G1290" s="10">
        <v>0</v>
      </c>
      <c r="H1290" s="10">
        <v>0</v>
      </c>
      <c r="I1290" s="10">
        <v>0</v>
      </c>
      <c r="J1290" s="10">
        <v>0</v>
      </c>
      <c r="K1290" s="10">
        <v>0</v>
      </c>
      <c r="L1290" s="10">
        <f t="shared" si="88"/>
        <v>11.72</v>
      </c>
    </row>
    <row r="1291" spans="1:12" ht="13" hidden="1" x14ac:dyDescent="0.15">
      <c r="A1291" s="65" t="s">
        <v>73</v>
      </c>
      <c r="B1291" s="10">
        <v>11.36</v>
      </c>
      <c r="C1291" s="10">
        <v>0</v>
      </c>
      <c r="D1291" s="10">
        <v>0</v>
      </c>
      <c r="E1291" s="10">
        <v>0</v>
      </c>
      <c r="F1291" s="10">
        <v>0</v>
      </c>
      <c r="G1291" s="10">
        <v>0</v>
      </c>
      <c r="H1291" s="10">
        <v>0</v>
      </c>
      <c r="I1291" s="10">
        <v>0</v>
      </c>
      <c r="J1291" s="10">
        <v>0</v>
      </c>
      <c r="K1291" s="10">
        <v>0</v>
      </c>
      <c r="L1291" s="10">
        <f t="shared" si="88"/>
        <v>11.36</v>
      </c>
    </row>
    <row r="1292" spans="1:12" ht="13" hidden="1" x14ac:dyDescent="0.15">
      <c r="A1292" s="65" t="s">
        <v>71</v>
      </c>
      <c r="B1292" s="10">
        <v>110.32</v>
      </c>
      <c r="C1292" s="10">
        <v>0</v>
      </c>
      <c r="D1292" s="10">
        <v>0</v>
      </c>
      <c r="E1292" s="10">
        <v>0</v>
      </c>
      <c r="F1292" s="10">
        <v>0</v>
      </c>
      <c r="G1292" s="10">
        <v>0</v>
      </c>
      <c r="H1292" s="10">
        <v>0</v>
      </c>
      <c r="I1292" s="10">
        <v>0</v>
      </c>
      <c r="J1292" s="10">
        <v>0</v>
      </c>
      <c r="K1292" s="10">
        <v>0</v>
      </c>
      <c r="L1292" s="10">
        <f t="shared" si="88"/>
        <v>110.32</v>
      </c>
    </row>
    <row r="1293" spans="1:12" ht="13" hidden="1" x14ac:dyDescent="0.15">
      <c r="A1293" s="66" t="s">
        <v>260</v>
      </c>
      <c r="B1293" s="16">
        <f t="shared" ref="B1293:L1293" si="89">SUM(B1279:B1292)</f>
        <v>287.86999999999995</v>
      </c>
      <c r="C1293" s="16">
        <f t="shared" si="89"/>
        <v>145.77000000000001</v>
      </c>
      <c r="D1293" s="16">
        <f t="shared" si="89"/>
        <v>145.77000000000001</v>
      </c>
      <c r="E1293" s="16">
        <f t="shared" si="89"/>
        <v>97.18</v>
      </c>
      <c r="F1293" s="16">
        <f t="shared" si="89"/>
        <v>0</v>
      </c>
      <c r="G1293" s="16">
        <f t="shared" si="89"/>
        <v>0</v>
      </c>
      <c r="H1293" s="16">
        <f t="shared" si="89"/>
        <v>0</v>
      </c>
      <c r="I1293" s="16">
        <f t="shared" si="89"/>
        <v>0</v>
      </c>
      <c r="J1293" s="16">
        <f t="shared" si="89"/>
        <v>0</v>
      </c>
      <c r="K1293" s="16">
        <f t="shared" si="89"/>
        <v>0</v>
      </c>
      <c r="L1293" s="16">
        <f t="shared" si="89"/>
        <v>676.58999999999992</v>
      </c>
    </row>
    <row r="1294" spans="1:12" ht="13" hidden="1" x14ac:dyDescent="0.15">
      <c r="A1294" s="64" t="s">
        <v>261</v>
      </c>
      <c r="B1294" s="7"/>
      <c r="C1294" s="7"/>
      <c r="D1294" s="7"/>
      <c r="E1294" s="7"/>
      <c r="F1294" s="7"/>
      <c r="G1294" s="7"/>
      <c r="H1294" s="7"/>
      <c r="I1294" s="7"/>
      <c r="J1294" s="7"/>
      <c r="K1294" s="7"/>
      <c r="L1294" s="7"/>
    </row>
    <row r="1295" spans="1:12" ht="13" hidden="1" x14ac:dyDescent="0.15">
      <c r="A1295" s="65" t="s">
        <v>129</v>
      </c>
      <c r="B1295" s="10">
        <v>0</v>
      </c>
      <c r="C1295" s="10">
        <v>0</v>
      </c>
      <c r="D1295" s="10">
        <v>0</v>
      </c>
      <c r="E1295" s="10">
        <v>61721.5</v>
      </c>
      <c r="F1295" s="10">
        <v>103773.93</v>
      </c>
      <c r="G1295" s="10">
        <v>115186</v>
      </c>
      <c r="H1295" s="10">
        <v>118478.24</v>
      </c>
      <c r="I1295" s="10">
        <v>121030.38</v>
      </c>
      <c r="J1295" s="10">
        <v>107274.58</v>
      </c>
      <c r="K1295" s="10">
        <v>72255.839999999997</v>
      </c>
      <c r="L1295" s="10">
        <f t="shared" ref="L1295:L1339" si="90">SUM(B1295:K1295)</f>
        <v>699720.47</v>
      </c>
    </row>
    <row r="1296" spans="1:12" ht="13" hidden="1" x14ac:dyDescent="0.15">
      <c r="A1296" s="65" t="s">
        <v>127</v>
      </c>
      <c r="B1296" s="10">
        <v>0</v>
      </c>
      <c r="C1296" s="10">
        <v>0</v>
      </c>
      <c r="D1296" s="10">
        <v>0</v>
      </c>
      <c r="E1296" s="10">
        <v>19453</v>
      </c>
      <c r="F1296" s="10">
        <v>54408.05</v>
      </c>
      <c r="G1296" s="10">
        <v>38205.03</v>
      </c>
      <c r="H1296" s="10">
        <v>33108.480000000003</v>
      </c>
      <c r="I1296" s="10">
        <v>42189.48</v>
      </c>
      <c r="J1296" s="10">
        <v>44397.93</v>
      </c>
      <c r="K1296" s="10">
        <v>26661.11</v>
      </c>
      <c r="L1296" s="10">
        <f t="shared" si="90"/>
        <v>258423.08000000002</v>
      </c>
    </row>
    <row r="1297" spans="1:12" ht="13" hidden="1" x14ac:dyDescent="0.15">
      <c r="A1297" s="65" t="s">
        <v>126</v>
      </c>
      <c r="B1297" s="10">
        <v>0</v>
      </c>
      <c r="C1297" s="10">
        <v>0</v>
      </c>
      <c r="D1297" s="10">
        <v>0</v>
      </c>
      <c r="E1297" s="10">
        <v>20831.28</v>
      </c>
      <c r="F1297" s="10">
        <v>38891.51</v>
      </c>
      <c r="G1297" s="10">
        <v>26193.200000000001</v>
      </c>
      <c r="H1297" s="10">
        <v>20480.37</v>
      </c>
      <c r="I1297" s="10">
        <v>3819.86</v>
      </c>
      <c r="J1297" s="10">
        <v>16139.99</v>
      </c>
      <c r="K1297" s="10">
        <v>4923.3500000000004</v>
      </c>
      <c r="L1297" s="10">
        <f t="shared" si="90"/>
        <v>131279.56</v>
      </c>
    </row>
    <row r="1298" spans="1:12" ht="13" hidden="1" x14ac:dyDescent="0.15">
      <c r="A1298" s="65" t="s">
        <v>125</v>
      </c>
      <c r="B1298" s="10">
        <v>0</v>
      </c>
      <c r="C1298" s="10">
        <v>0</v>
      </c>
      <c r="D1298" s="10">
        <v>0</v>
      </c>
      <c r="E1298" s="10">
        <v>4129.7700000000004</v>
      </c>
      <c r="F1298" s="10">
        <v>12458.21</v>
      </c>
      <c r="G1298" s="10">
        <v>13257.26</v>
      </c>
      <c r="H1298" s="10">
        <v>20585.25</v>
      </c>
      <c r="I1298" s="10">
        <v>18434.55</v>
      </c>
      <c r="J1298" s="10">
        <v>40318.58</v>
      </c>
      <c r="K1298" s="10">
        <v>10221.65</v>
      </c>
      <c r="L1298" s="10">
        <f t="shared" si="90"/>
        <v>119405.26999999999</v>
      </c>
    </row>
    <row r="1299" spans="1:12" ht="13" hidden="1" x14ac:dyDescent="0.15">
      <c r="A1299" s="65" t="s">
        <v>123</v>
      </c>
      <c r="B1299" s="10">
        <v>0</v>
      </c>
      <c r="C1299" s="10">
        <v>0</v>
      </c>
      <c r="D1299" s="10">
        <v>0</v>
      </c>
      <c r="E1299" s="10">
        <v>8873.07</v>
      </c>
      <c r="F1299" s="10">
        <v>34756.5</v>
      </c>
      <c r="G1299" s="10">
        <v>36758.53</v>
      </c>
      <c r="H1299" s="10">
        <v>34336.230000000003</v>
      </c>
      <c r="I1299" s="10">
        <v>32212.41</v>
      </c>
      <c r="J1299" s="10">
        <v>22711.53</v>
      </c>
      <c r="K1299" s="10">
        <v>17766.57</v>
      </c>
      <c r="L1299" s="10">
        <f t="shared" si="90"/>
        <v>187414.84000000003</v>
      </c>
    </row>
    <row r="1300" spans="1:12" ht="13" hidden="1" x14ac:dyDescent="0.15">
      <c r="A1300" s="65" t="s">
        <v>120</v>
      </c>
      <c r="B1300" s="10">
        <v>0</v>
      </c>
      <c r="C1300" s="10">
        <v>0</v>
      </c>
      <c r="D1300" s="10">
        <v>0</v>
      </c>
      <c r="E1300" s="10">
        <v>114.71</v>
      </c>
      <c r="F1300" s="10">
        <v>595.16</v>
      </c>
      <c r="G1300" s="10">
        <v>137.72999999999999</v>
      </c>
      <c r="H1300" s="10">
        <v>3.48</v>
      </c>
      <c r="I1300" s="10">
        <v>-54.69</v>
      </c>
      <c r="J1300" s="10">
        <v>38.01</v>
      </c>
      <c r="K1300" s="10">
        <v>156.69999999999999</v>
      </c>
      <c r="L1300" s="10">
        <f t="shared" si="90"/>
        <v>991.10000000000014</v>
      </c>
    </row>
    <row r="1301" spans="1:12" ht="13" hidden="1" x14ac:dyDescent="0.15">
      <c r="A1301" s="65" t="s">
        <v>119</v>
      </c>
      <c r="B1301" s="10">
        <v>0</v>
      </c>
      <c r="C1301" s="10">
        <v>0</v>
      </c>
      <c r="D1301" s="10">
        <v>0</v>
      </c>
      <c r="E1301" s="10">
        <v>383.79</v>
      </c>
      <c r="F1301" s="10">
        <v>1833.67</v>
      </c>
      <c r="G1301" s="10">
        <v>17.18</v>
      </c>
      <c r="H1301" s="10">
        <v>0</v>
      </c>
      <c r="I1301" s="10">
        <v>0</v>
      </c>
      <c r="J1301" s="10">
        <v>0</v>
      </c>
      <c r="K1301" s="10">
        <v>0</v>
      </c>
      <c r="L1301" s="10">
        <f t="shared" si="90"/>
        <v>2234.64</v>
      </c>
    </row>
    <row r="1302" spans="1:12" ht="13" hidden="1" x14ac:dyDescent="0.15">
      <c r="A1302" s="65" t="s">
        <v>118</v>
      </c>
      <c r="B1302" s="10">
        <v>0</v>
      </c>
      <c r="C1302" s="10">
        <v>0</v>
      </c>
      <c r="D1302" s="10">
        <v>0</v>
      </c>
      <c r="E1302" s="10">
        <v>0</v>
      </c>
      <c r="F1302" s="10">
        <v>0</v>
      </c>
      <c r="G1302" s="10">
        <v>0</v>
      </c>
      <c r="H1302" s="10">
        <v>0</v>
      </c>
      <c r="I1302" s="10">
        <v>0</v>
      </c>
      <c r="J1302" s="10">
        <v>0</v>
      </c>
      <c r="K1302" s="10">
        <v>335.57</v>
      </c>
      <c r="L1302" s="10">
        <f t="shared" si="90"/>
        <v>335.57</v>
      </c>
    </row>
    <row r="1303" spans="1:12" ht="13" hidden="1" x14ac:dyDescent="0.15">
      <c r="A1303" s="65" t="s">
        <v>117</v>
      </c>
      <c r="B1303" s="10">
        <v>0</v>
      </c>
      <c r="C1303" s="10">
        <v>0</v>
      </c>
      <c r="D1303" s="10">
        <v>0</v>
      </c>
      <c r="E1303" s="10">
        <v>0</v>
      </c>
      <c r="F1303" s="10">
        <v>0</v>
      </c>
      <c r="G1303" s="10">
        <v>0</v>
      </c>
      <c r="H1303" s="10">
        <v>0</v>
      </c>
      <c r="I1303" s="10">
        <v>7.97</v>
      </c>
      <c r="J1303" s="10">
        <v>0</v>
      </c>
      <c r="K1303" s="10">
        <v>0</v>
      </c>
      <c r="L1303" s="10">
        <f t="shared" si="90"/>
        <v>7.97</v>
      </c>
    </row>
    <row r="1304" spans="1:12" ht="13" hidden="1" x14ac:dyDescent="0.15">
      <c r="A1304" s="65" t="s">
        <v>115</v>
      </c>
      <c r="B1304" s="10">
        <v>0</v>
      </c>
      <c r="C1304" s="10">
        <v>0</v>
      </c>
      <c r="D1304" s="10">
        <v>0</v>
      </c>
      <c r="E1304" s="10">
        <v>0</v>
      </c>
      <c r="F1304" s="10">
        <v>-37.22</v>
      </c>
      <c r="G1304" s="10">
        <v>0</v>
      </c>
      <c r="H1304" s="10">
        <v>0</v>
      </c>
      <c r="I1304" s="10">
        <v>0</v>
      </c>
      <c r="J1304" s="10">
        <v>0</v>
      </c>
      <c r="K1304" s="10">
        <v>0</v>
      </c>
      <c r="L1304" s="10">
        <f t="shared" si="90"/>
        <v>-37.22</v>
      </c>
    </row>
    <row r="1305" spans="1:12" ht="13" hidden="1" x14ac:dyDescent="0.15">
      <c r="A1305" s="65" t="s">
        <v>112</v>
      </c>
      <c r="B1305" s="10">
        <v>0</v>
      </c>
      <c r="C1305" s="10">
        <v>0</v>
      </c>
      <c r="D1305" s="10">
        <v>0</v>
      </c>
      <c r="E1305" s="10">
        <v>801.78</v>
      </c>
      <c r="F1305" s="10">
        <v>3144.03</v>
      </c>
      <c r="G1305" s="10">
        <v>3303.44</v>
      </c>
      <c r="H1305" s="10">
        <v>3433.65</v>
      </c>
      <c r="I1305" s="10">
        <v>4155.04</v>
      </c>
      <c r="J1305" s="10">
        <v>3431.75</v>
      </c>
      <c r="K1305" s="10">
        <v>1971.1</v>
      </c>
      <c r="L1305" s="10">
        <f t="shared" si="90"/>
        <v>20240.789999999997</v>
      </c>
    </row>
    <row r="1306" spans="1:12" ht="13" hidden="1" x14ac:dyDescent="0.15">
      <c r="A1306" s="65" t="s">
        <v>109</v>
      </c>
      <c r="B1306" s="10">
        <v>0</v>
      </c>
      <c r="C1306" s="10">
        <v>0</v>
      </c>
      <c r="D1306" s="10">
        <v>0</v>
      </c>
      <c r="E1306" s="10">
        <v>0</v>
      </c>
      <c r="F1306" s="10">
        <v>1475.09</v>
      </c>
      <c r="G1306" s="10">
        <v>0</v>
      </c>
      <c r="H1306" s="10">
        <v>0</v>
      </c>
      <c r="I1306" s="10">
        <v>1582.59</v>
      </c>
      <c r="J1306" s="10">
        <v>0</v>
      </c>
      <c r="K1306" s="10">
        <v>0</v>
      </c>
      <c r="L1306" s="10">
        <f t="shared" si="90"/>
        <v>3057.68</v>
      </c>
    </row>
    <row r="1307" spans="1:12" ht="13" hidden="1" x14ac:dyDescent="0.15">
      <c r="A1307" s="65" t="s">
        <v>107</v>
      </c>
      <c r="B1307" s="10">
        <v>0</v>
      </c>
      <c r="C1307" s="10">
        <v>0</v>
      </c>
      <c r="D1307" s="10">
        <v>0</v>
      </c>
      <c r="E1307" s="10">
        <v>1122.1099999999999</v>
      </c>
      <c r="F1307" s="10">
        <v>1723.43</v>
      </c>
      <c r="G1307" s="10">
        <v>1645.71</v>
      </c>
      <c r="H1307" s="10">
        <v>1831.93</v>
      </c>
      <c r="I1307" s="10">
        <v>1869.25</v>
      </c>
      <c r="J1307" s="10">
        <v>1677.53</v>
      </c>
      <c r="K1307" s="10">
        <v>1074.8699999999999</v>
      </c>
      <c r="L1307" s="10">
        <f t="shared" si="90"/>
        <v>10944.830000000002</v>
      </c>
    </row>
    <row r="1308" spans="1:12" ht="13" hidden="1" x14ac:dyDescent="0.15">
      <c r="A1308" s="65" t="s">
        <v>106</v>
      </c>
      <c r="B1308" s="10">
        <v>0</v>
      </c>
      <c r="C1308" s="10">
        <v>0</v>
      </c>
      <c r="D1308" s="10">
        <v>0</v>
      </c>
      <c r="E1308" s="10">
        <v>0</v>
      </c>
      <c r="F1308" s="10">
        <v>39.159999999999997</v>
      </c>
      <c r="G1308" s="10">
        <v>27.14</v>
      </c>
      <c r="H1308" s="10">
        <v>27.48</v>
      </c>
      <c r="I1308" s="10">
        <v>22.17</v>
      </c>
      <c r="J1308" s="10">
        <v>0</v>
      </c>
      <c r="K1308" s="10">
        <v>0</v>
      </c>
      <c r="L1308" s="10">
        <f t="shared" si="90"/>
        <v>115.95</v>
      </c>
    </row>
    <row r="1309" spans="1:12" ht="13" hidden="1" x14ac:dyDescent="0.15">
      <c r="A1309" s="65" t="s">
        <v>105</v>
      </c>
      <c r="B1309" s="10">
        <v>0</v>
      </c>
      <c r="C1309" s="10">
        <v>0</v>
      </c>
      <c r="D1309" s="10">
        <v>0</v>
      </c>
      <c r="E1309" s="10">
        <v>2287.5</v>
      </c>
      <c r="F1309" s="10">
        <v>6862.5</v>
      </c>
      <c r="G1309" s="10">
        <v>6862.5</v>
      </c>
      <c r="H1309" s="10">
        <v>8390.8799999999992</v>
      </c>
      <c r="I1309" s="10">
        <v>2292.5700000000002</v>
      </c>
      <c r="J1309" s="10">
        <v>4000.77</v>
      </c>
      <c r="K1309" s="10">
        <v>-179.82</v>
      </c>
      <c r="L1309" s="10">
        <f t="shared" si="90"/>
        <v>30516.899999999998</v>
      </c>
    </row>
    <row r="1310" spans="1:12" ht="13" hidden="1" x14ac:dyDescent="0.15">
      <c r="A1310" s="65" t="s">
        <v>104</v>
      </c>
      <c r="B1310" s="10">
        <v>0</v>
      </c>
      <c r="C1310" s="10">
        <v>0</v>
      </c>
      <c r="D1310" s="10">
        <v>0</v>
      </c>
      <c r="E1310" s="10">
        <v>0</v>
      </c>
      <c r="F1310" s="10">
        <v>80.17</v>
      </c>
      <c r="G1310" s="10">
        <v>14.71</v>
      </c>
      <c r="H1310" s="10">
        <v>3.46</v>
      </c>
      <c r="I1310" s="10">
        <v>167.18</v>
      </c>
      <c r="J1310" s="10">
        <v>0</v>
      </c>
      <c r="K1310" s="10">
        <v>0</v>
      </c>
      <c r="L1310" s="10">
        <f t="shared" si="90"/>
        <v>265.52</v>
      </c>
    </row>
    <row r="1311" spans="1:12" ht="13" hidden="1" x14ac:dyDescent="0.15">
      <c r="A1311" s="65" t="s">
        <v>103</v>
      </c>
      <c r="B1311" s="10">
        <v>0</v>
      </c>
      <c r="C1311" s="10">
        <v>0</v>
      </c>
      <c r="D1311" s="10">
        <v>0</v>
      </c>
      <c r="E1311" s="10">
        <v>0</v>
      </c>
      <c r="F1311" s="10">
        <v>87.1</v>
      </c>
      <c r="G1311" s="10">
        <v>0</v>
      </c>
      <c r="H1311" s="10">
        <v>0</v>
      </c>
      <c r="I1311" s="10">
        <v>25.4</v>
      </c>
      <c r="J1311" s="10">
        <v>0</v>
      </c>
      <c r="K1311" s="10">
        <v>0</v>
      </c>
      <c r="L1311" s="10">
        <f t="shared" si="90"/>
        <v>112.5</v>
      </c>
    </row>
    <row r="1312" spans="1:12" ht="13" hidden="1" x14ac:dyDescent="0.15">
      <c r="A1312" s="65" t="s">
        <v>102</v>
      </c>
      <c r="B1312" s="10">
        <v>0</v>
      </c>
      <c r="C1312" s="10">
        <v>0</v>
      </c>
      <c r="D1312" s="10">
        <v>0</v>
      </c>
      <c r="E1312" s="10">
        <v>0</v>
      </c>
      <c r="F1312" s="10">
        <v>1626.56</v>
      </c>
      <c r="G1312" s="10">
        <v>1143.3699999999999</v>
      </c>
      <c r="H1312" s="10">
        <v>1655.23</v>
      </c>
      <c r="I1312" s="10">
        <v>4074.66</v>
      </c>
      <c r="J1312" s="10">
        <v>0</v>
      </c>
      <c r="K1312" s="10">
        <v>0</v>
      </c>
      <c r="L1312" s="10">
        <f t="shared" si="90"/>
        <v>8499.82</v>
      </c>
    </row>
    <row r="1313" spans="1:12" ht="13" hidden="1" x14ac:dyDescent="0.15">
      <c r="A1313" s="65" t="s">
        <v>100</v>
      </c>
      <c r="B1313" s="10">
        <v>0</v>
      </c>
      <c r="C1313" s="10">
        <v>0</v>
      </c>
      <c r="D1313" s="10">
        <v>0</v>
      </c>
      <c r="E1313" s="10">
        <v>-56.06</v>
      </c>
      <c r="F1313" s="10">
        <v>680.83</v>
      </c>
      <c r="G1313" s="10">
        <v>477.61</v>
      </c>
      <c r="H1313" s="10">
        <v>224.93</v>
      </c>
      <c r="I1313" s="10">
        <v>0</v>
      </c>
      <c r="J1313" s="10">
        <v>91.72</v>
      </c>
      <c r="K1313" s="10">
        <v>-42.78</v>
      </c>
      <c r="L1313" s="10">
        <f t="shared" si="90"/>
        <v>1376.2500000000002</v>
      </c>
    </row>
    <row r="1314" spans="1:12" ht="13" hidden="1" x14ac:dyDescent="0.15">
      <c r="A1314" s="65" t="s">
        <v>99</v>
      </c>
      <c r="B1314" s="10">
        <v>0</v>
      </c>
      <c r="C1314" s="10">
        <v>0</v>
      </c>
      <c r="D1314" s="10">
        <v>0</v>
      </c>
      <c r="E1314" s="10">
        <v>0</v>
      </c>
      <c r="F1314" s="10">
        <v>0</v>
      </c>
      <c r="G1314" s="10">
        <v>0</v>
      </c>
      <c r="H1314" s="10">
        <v>0</v>
      </c>
      <c r="I1314" s="10">
        <v>0</v>
      </c>
      <c r="J1314" s="10">
        <v>2.2799999999999998</v>
      </c>
      <c r="K1314" s="10">
        <v>0</v>
      </c>
      <c r="L1314" s="10">
        <f t="shared" si="90"/>
        <v>2.2799999999999998</v>
      </c>
    </row>
    <row r="1315" spans="1:12" ht="13" hidden="1" x14ac:dyDescent="0.15">
      <c r="A1315" s="65" t="s">
        <v>132</v>
      </c>
      <c r="B1315" s="10">
        <v>0</v>
      </c>
      <c r="C1315" s="10">
        <v>0</v>
      </c>
      <c r="D1315" s="10">
        <v>0</v>
      </c>
      <c r="E1315" s="10">
        <v>206.22</v>
      </c>
      <c r="F1315" s="10">
        <v>701.31</v>
      </c>
      <c r="G1315" s="10">
        <v>572.15</v>
      </c>
      <c r="H1315" s="10">
        <v>227.39</v>
      </c>
      <c r="I1315" s="10">
        <v>90.3</v>
      </c>
      <c r="J1315" s="10">
        <v>23.38</v>
      </c>
      <c r="K1315" s="10">
        <v>0</v>
      </c>
      <c r="L1315" s="10">
        <f t="shared" si="90"/>
        <v>1820.7499999999998</v>
      </c>
    </row>
    <row r="1316" spans="1:12" ht="13" hidden="1" x14ac:dyDescent="0.15">
      <c r="A1316" s="65" t="s">
        <v>98</v>
      </c>
      <c r="B1316" s="10">
        <v>0</v>
      </c>
      <c r="C1316" s="10">
        <v>0</v>
      </c>
      <c r="D1316" s="10">
        <v>0</v>
      </c>
      <c r="E1316" s="10">
        <v>0</v>
      </c>
      <c r="F1316" s="10">
        <v>97.84</v>
      </c>
      <c r="G1316" s="10">
        <v>0</v>
      </c>
      <c r="H1316" s="10">
        <v>0</v>
      </c>
      <c r="I1316" s="10">
        <v>93.32</v>
      </c>
      <c r="J1316" s="10">
        <v>460.97</v>
      </c>
      <c r="K1316" s="10">
        <v>0</v>
      </c>
      <c r="L1316" s="10">
        <f t="shared" si="90"/>
        <v>652.13</v>
      </c>
    </row>
    <row r="1317" spans="1:12" ht="13" hidden="1" x14ac:dyDescent="0.15">
      <c r="A1317" s="65" t="s">
        <v>96</v>
      </c>
      <c r="B1317" s="10">
        <v>0</v>
      </c>
      <c r="C1317" s="10">
        <v>0</v>
      </c>
      <c r="D1317" s="10">
        <v>0</v>
      </c>
      <c r="E1317" s="10">
        <v>0</v>
      </c>
      <c r="F1317" s="10">
        <v>11090.7</v>
      </c>
      <c r="G1317" s="10">
        <v>16796.509999999998</v>
      </c>
      <c r="H1317" s="10">
        <v>0</v>
      </c>
      <c r="I1317" s="10">
        <v>9010.4</v>
      </c>
      <c r="J1317" s="10">
        <v>5905.8</v>
      </c>
      <c r="K1317" s="10">
        <v>0</v>
      </c>
      <c r="L1317" s="10">
        <f t="shared" si="90"/>
        <v>42803.41</v>
      </c>
    </row>
    <row r="1318" spans="1:12" ht="13" hidden="1" x14ac:dyDescent="0.15">
      <c r="A1318" s="65" t="s">
        <v>95</v>
      </c>
      <c r="B1318" s="10">
        <v>0</v>
      </c>
      <c r="C1318" s="10">
        <v>0</v>
      </c>
      <c r="D1318" s="10">
        <v>0</v>
      </c>
      <c r="E1318" s="10">
        <v>201.92</v>
      </c>
      <c r="F1318" s="10">
        <v>868.74</v>
      </c>
      <c r="G1318" s="10">
        <v>270.29000000000002</v>
      </c>
      <c r="H1318" s="10">
        <v>691.91</v>
      </c>
      <c r="I1318" s="10">
        <v>249.25</v>
      </c>
      <c r="J1318" s="10">
        <v>688.95</v>
      </c>
      <c r="K1318" s="10">
        <v>166.53</v>
      </c>
      <c r="L1318" s="10">
        <f t="shared" si="90"/>
        <v>3137.5900000000006</v>
      </c>
    </row>
    <row r="1319" spans="1:12" ht="13" hidden="1" x14ac:dyDescent="0.15">
      <c r="A1319" s="65" t="s">
        <v>94</v>
      </c>
      <c r="B1319" s="10">
        <v>0</v>
      </c>
      <c r="C1319" s="10">
        <v>0</v>
      </c>
      <c r="D1319" s="10">
        <v>0</v>
      </c>
      <c r="E1319" s="10">
        <v>0</v>
      </c>
      <c r="F1319" s="10">
        <v>2060.73</v>
      </c>
      <c r="G1319" s="10">
        <v>-1874.35</v>
      </c>
      <c r="H1319" s="10">
        <v>0</v>
      </c>
      <c r="I1319" s="10">
        <v>0</v>
      </c>
      <c r="J1319" s="10">
        <v>0</v>
      </c>
      <c r="K1319" s="10">
        <v>1055.08</v>
      </c>
      <c r="L1319" s="10">
        <f t="shared" si="90"/>
        <v>1241.46</v>
      </c>
    </row>
    <row r="1320" spans="1:12" ht="13" hidden="1" x14ac:dyDescent="0.15">
      <c r="A1320" s="65" t="s">
        <v>93</v>
      </c>
      <c r="B1320" s="10">
        <v>0</v>
      </c>
      <c r="C1320" s="10">
        <v>0</v>
      </c>
      <c r="D1320" s="10">
        <v>0</v>
      </c>
      <c r="E1320" s="10">
        <v>168.95</v>
      </c>
      <c r="F1320" s="10">
        <v>4429.04</v>
      </c>
      <c r="G1320" s="10">
        <v>4269.55</v>
      </c>
      <c r="H1320" s="10">
        <v>1531.37</v>
      </c>
      <c r="I1320" s="10">
        <v>7148.5</v>
      </c>
      <c r="J1320" s="10">
        <v>1474.4</v>
      </c>
      <c r="K1320" s="10">
        <v>1852.08</v>
      </c>
      <c r="L1320" s="10">
        <f t="shared" si="90"/>
        <v>20873.89</v>
      </c>
    </row>
    <row r="1321" spans="1:12" ht="13" hidden="1" x14ac:dyDescent="0.15">
      <c r="A1321" s="65" t="s">
        <v>91</v>
      </c>
      <c r="B1321" s="10">
        <v>0</v>
      </c>
      <c r="C1321" s="10">
        <v>0</v>
      </c>
      <c r="D1321" s="10">
        <v>0</v>
      </c>
      <c r="E1321" s="10">
        <v>56.82</v>
      </c>
      <c r="F1321" s="10">
        <v>1177.3900000000001</v>
      </c>
      <c r="G1321" s="10">
        <v>4052.03</v>
      </c>
      <c r="H1321" s="10">
        <v>1049.04</v>
      </c>
      <c r="I1321" s="10">
        <v>2693.21</v>
      </c>
      <c r="J1321" s="10">
        <v>2577.2399999999998</v>
      </c>
      <c r="K1321" s="10">
        <v>-147.32</v>
      </c>
      <c r="L1321" s="10">
        <f t="shared" si="90"/>
        <v>11458.41</v>
      </c>
    </row>
    <row r="1322" spans="1:12" ht="13" hidden="1" x14ac:dyDescent="0.15">
      <c r="A1322" s="65" t="s">
        <v>90</v>
      </c>
      <c r="B1322" s="10">
        <v>0</v>
      </c>
      <c r="C1322" s="10">
        <v>0</v>
      </c>
      <c r="D1322" s="10">
        <v>0</v>
      </c>
      <c r="E1322" s="10">
        <v>2384.6</v>
      </c>
      <c r="F1322" s="10">
        <v>5792.92</v>
      </c>
      <c r="G1322" s="10">
        <v>5039.16</v>
      </c>
      <c r="H1322" s="10">
        <v>5140.83</v>
      </c>
      <c r="I1322" s="10">
        <v>8150.76</v>
      </c>
      <c r="J1322" s="10">
        <v>2162.67</v>
      </c>
      <c r="K1322" s="10">
        <v>7746.17</v>
      </c>
      <c r="L1322" s="10">
        <f t="shared" si="90"/>
        <v>36417.11</v>
      </c>
    </row>
    <row r="1323" spans="1:12" ht="13" hidden="1" x14ac:dyDescent="0.15">
      <c r="A1323" s="65" t="s">
        <v>89</v>
      </c>
      <c r="B1323" s="10">
        <v>0</v>
      </c>
      <c r="C1323" s="10">
        <v>0</v>
      </c>
      <c r="D1323" s="10">
        <v>0</v>
      </c>
      <c r="E1323" s="10">
        <v>768.85</v>
      </c>
      <c r="F1323" s="10">
        <v>2880.12</v>
      </c>
      <c r="G1323" s="10">
        <v>48.43</v>
      </c>
      <c r="H1323" s="10">
        <v>-582.19000000000005</v>
      </c>
      <c r="I1323" s="10">
        <v>-5535.34</v>
      </c>
      <c r="J1323" s="10">
        <v>-710.2</v>
      </c>
      <c r="K1323" s="10">
        <v>-2862.78</v>
      </c>
      <c r="L1323" s="10">
        <f t="shared" si="90"/>
        <v>-5993.1100000000006</v>
      </c>
    </row>
    <row r="1324" spans="1:12" ht="13" hidden="1" x14ac:dyDescent="0.15">
      <c r="A1324" s="65" t="s">
        <v>88</v>
      </c>
      <c r="B1324" s="10">
        <v>0</v>
      </c>
      <c r="C1324" s="10">
        <v>0</v>
      </c>
      <c r="D1324" s="10">
        <v>0</v>
      </c>
      <c r="E1324" s="10">
        <v>2380.4499999999998</v>
      </c>
      <c r="F1324" s="10">
        <v>7240.22</v>
      </c>
      <c r="G1324" s="10">
        <v>7260.03</v>
      </c>
      <c r="H1324" s="10">
        <v>5917.33</v>
      </c>
      <c r="I1324" s="10">
        <v>5765.34</v>
      </c>
      <c r="J1324" s="10">
        <v>5655.22</v>
      </c>
      <c r="K1324" s="10">
        <v>4843.5</v>
      </c>
      <c r="L1324" s="10">
        <f t="shared" si="90"/>
        <v>39062.089999999997</v>
      </c>
    </row>
    <row r="1325" spans="1:12" ht="13" hidden="1" x14ac:dyDescent="0.15">
      <c r="A1325" s="65" t="s">
        <v>87</v>
      </c>
      <c r="B1325" s="10">
        <v>0</v>
      </c>
      <c r="C1325" s="10">
        <v>0</v>
      </c>
      <c r="D1325" s="10">
        <v>0</v>
      </c>
      <c r="E1325" s="10">
        <v>0</v>
      </c>
      <c r="F1325" s="10">
        <v>0</v>
      </c>
      <c r="G1325" s="10">
        <v>1782.44</v>
      </c>
      <c r="H1325" s="10">
        <v>1640.74</v>
      </c>
      <c r="I1325" s="10">
        <v>1576.75</v>
      </c>
      <c r="J1325" s="10">
        <v>1208.6600000000001</v>
      </c>
      <c r="K1325" s="10">
        <v>558.53</v>
      </c>
      <c r="L1325" s="10">
        <f t="shared" si="90"/>
        <v>6767.12</v>
      </c>
    </row>
    <row r="1326" spans="1:12" ht="13" hidden="1" x14ac:dyDescent="0.15">
      <c r="A1326" s="65" t="s">
        <v>86</v>
      </c>
      <c r="B1326" s="10">
        <v>0</v>
      </c>
      <c r="C1326" s="10">
        <v>0</v>
      </c>
      <c r="D1326" s="10">
        <v>0</v>
      </c>
      <c r="E1326" s="10">
        <v>1959.67</v>
      </c>
      <c r="F1326" s="10">
        <v>10434.11</v>
      </c>
      <c r="G1326" s="10">
        <v>10012.64</v>
      </c>
      <c r="H1326" s="10">
        <v>8849.3700000000008</v>
      </c>
      <c r="I1326" s="10">
        <v>8126.58</v>
      </c>
      <c r="J1326" s="10">
        <v>11233.68</v>
      </c>
      <c r="K1326" s="10">
        <v>8448.9599999999991</v>
      </c>
      <c r="L1326" s="10">
        <f t="shared" si="90"/>
        <v>59065.01</v>
      </c>
    </row>
    <row r="1327" spans="1:12" ht="13" hidden="1" x14ac:dyDescent="0.15">
      <c r="A1327" s="65" t="s">
        <v>85</v>
      </c>
      <c r="B1327" s="10">
        <v>0</v>
      </c>
      <c r="C1327" s="10">
        <v>0</v>
      </c>
      <c r="D1327" s="10">
        <v>0</v>
      </c>
      <c r="E1327" s="10">
        <v>7304.7</v>
      </c>
      <c r="F1327" s="10">
        <v>39457.86</v>
      </c>
      <c r="G1327" s="10">
        <v>33359.69</v>
      </c>
      <c r="H1327" s="10">
        <v>31289.53</v>
      </c>
      <c r="I1327" s="10">
        <v>31432.69</v>
      </c>
      <c r="J1327" s="10">
        <v>38293.199999999997</v>
      </c>
      <c r="K1327" s="10">
        <v>33461.32</v>
      </c>
      <c r="L1327" s="10">
        <f t="shared" si="90"/>
        <v>214598.99</v>
      </c>
    </row>
    <row r="1328" spans="1:12" ht="13" hidden="1" x14ac:dyDescent="0.15">
      <c r="A1328" s="65" t="s">
        <v>84</v>
      </c>
      <c r="B1328" s="10">
        <v>0</v>
      </c>
      <c r="C1328" s="10">
        <v>0</v>
      </c>
      <c r="D1328" s="10">
        <v>0</v>
      </c>
      <c r="E1328" s="10">
        <v>276.94</v>
      </c>
      <c r="F1328" s="10">
        <v>452.15</v>
      </c>
      <c r="G1328" s="10">
        <v>358.82</v>
      </c>
      <c r="H1328" s="10">
        <v>430.99</v>
      </c>
      <c r="I1328" s="10">
        <v>437.67</v>
      </c>
      <c r="J1328" s="10">
        <v>381.66</v>
      </c>
      <c r="K1328" s="10">
        <v>307.92</v>
      </c>
      <c r="L1328" s="10">
        <f t="shared" si="90"/>
        <v>2646.15</v>
      </c>
    </row>
    <row r="1329" spans="1:12" ht="13" hidden="1" x14ac:dyDescent="0.15">
      <c r="A1329" s="65" t="s">
        <v>83</v>
      </c>
      <c r="B1329" s="10">
        <v>0</v>
      </c>
      <c r="C1329" s="10">
        <v>0</v>
      </c>
      <c r="D1329" s="10">
        <v>0</v>
      </c>
      <c r="E1329" s="10">
        <v>43342.89</v>
      </c>
      <c r="F1329" s="10">
        <v>75911.64</v>
      </c>
      <c r="G1329" s="10">
        <v>78056.759999999995</v>
      </c>
      <c r="H1329" s="10">
        <v>72185.25</v>
      </c>
      <c r="I1329" s="10">
        <v>95358.19</v>
      </c>
      <c r="J1329" s="10">
        <v>65898.13</v>
      </c>
      <c r="K1329" s="10">
        <v>35112.28</v>
      </c>
      <c r="L1329" s="10">
        <f t="shared" si="90"/>
        <v>465865.14</v>
      </c>
    </row>
    <row r="1330" spans="1:12" ht="13" hidden="1" x14ac:dyDescent="0.15">
      <c r="A1330" s="65" t="s">
        <v>82</v>
      </c>
      <c r="B1330" s="10">
        <v>0</v>
      </c>
      <c r="C1330" s="10">
        <v>0</v>
      </c>
      <c r="D1330" s="10">
        <v>0</v>
      </c>
      <c r="E1330" s="10">
        <v>46961.63</v>
      </c>
      <c r="F1330" s="10">
        <v>82104.179999999993</v>
      </c>
      <c r="G1330" s="10">
        <v>64441.98</v>
      </c>
      <c r="H1330" s="10">
        <v>72240.97</v>
      </c>
      <c r="I1330" s="10">
        <v>78765.45</v>
      </c>
      <c r="J1330" s="10">
        <v>71694.34</v>
      </c>
      <c r="K1330" s="10">
        <v>41889.360000000001</v>
      </c>
      <c r="L1330" s="10">
        <f t="shared" si="90"/>
        <v>458097.91000000003</v>
      </c>
    </row>
    <row r="1331" spans="1:12" ht="13" hidden="1" x14ac:dyDescent="0.15">
      <c r="A1331" s="65" t="s">
        <v>81</v>
      </c>
      <c r="B1331" s="10">
        <v>0</v>
      </c>
      <c r="C1331" s="10">
        <v>0</v>
      </c>
      <c r="D1331" s="10">
        <v>0</v>
      </c>
      <c r="E1331" s="10">
        <v>3213.92</v>
      </c>
      <c r="F1331" s="10">
        <v>7612.01</v>
      </c>
      <c r="G1331" s="10">
        <v>4867.96</v>
      </c>
      <c r="H1331" s="10">
        <v>4944.92</v>
      </c>
      <c r="I1331" s="10">
        <v>5197.9799999999996</v>
      </c>
      <c r="J1331" s="10">
        <v>6375.15</v>
      </c>
      <c r="K1331" s="10">
        <v>4371.17</v>
      </c>
      <c r="L1331" s="10">
        <f t="shared" si="90"/>
        <v>36583.109999999993</v>
      </c>
    </row>
    <row r="1332" spans="1:12" ht="13" hidden="1" x14ac:dyDescent="0.15">
      <c r="A1332" s="65" t="s">
        <v>78</v>
      </c>
      <c r="B1332" s="10">
        <v>0</v>
      </c>
      <c r="C1332" s="10">
        <v>0</v>
      </c>
      <c r="D1332" s="10">
        <v>0</v>
      </c>
      <c r="E1332" s="10">
        <v>0</v>
      </c>
      <c r="F1332" s="10">
        <v>0</v>
      </c>
      <c r="G1332" s="10">
        <v>0</v>
      </c>
      <c r="H1332" s="10">
        <v>0</v>
      </c>
      <c r="I1332" s="10">
        <v>0</v>
      </c>
      <c r="J1332" s="10">
        <v>4.83</v>
      </c>
      <c r="K1332" s="10">
        <v>0</v>
      </c>
      <c r="L1332" s="10">
        <f t="shared" si="90"/>
        <v>4.83</v>
      </c>
    </row>
    <row r="1333" spans="1:12" ht="13" hidden="1" x14ac:dyDescent="0.15">
      <c r="A1333" s="65" t="s">
        <v>77</v>
      </c>
      <c r="B1333" s="10">
        <v>0</v>
      </c>
      <c r="C1333" s="10">
        <v>0</v>
      </c>
      <c r="D1333" s="10">
        <v>0</v>
      </c>
      <c r="E1333" s="10">
        <v>0</v>
      </c>
      <c r="F1333" s="10">
        <v>0</v>
      </c>
      <c r="G1333" s="10">
        <v>-24.17</v>
      </c>
      <c r="H1333" s="10">
        <v>0</v>
      </c>
      <c r="I1333" s="10">
        <v>0</v>
      </c>
      <c r="J1333" s="10">
        <v>0</v>
      </c>
      <c r="K1333" s="10">
        <v>0</v>
      </c>
      <c r="L1333" s="10">
        <f t="shared" si="90"/>
        <v>-24.17</v>
      </c>
    </row>
    <row r="1334" spans="1:12" ht="13" hidden="1" x14ac:dyDescent="0.15">
      <c r="A1334" s="65" t="s">
        <v>218</v>
      </c>
      <c r="B1334" s="10">
        <v>0</v>
      </c>
      <c r="C1334" s="10">
        <v>0</v>
      </c>
      <c r="D1334" s="10">
        <v>0</v>
      </c>
      <c r="E1334" s="10">
        <v>0</v>
      </c>
      <c r="F1334" s="10">
        <v>6171.41</v>
      </c>
      <c r="G1334" s="10">
        <v>11043.96</v>
      </c>
      <c r="H1334" s="10">
        <v>15141.05</v>
      </c>
      <c r="I1334" s="10">
        <v>20555.36</v>
      </c>
      <c r="J1334" s="10">
        <v>27692.61</v>
      </c>
      <c r="K1334" s="10">
        <v>19813.759999999998</v>
      </c>
      <c r="L1334" s="10">
        <f t="shared" si="90"/>
        <v>100418.15</v>
      </c>
    </row>
    <row r="1335" spans="1:12" ht="13" hidden="1" x14ac:dyDescent="0.15">
      <c r="A1335" s="65" t="s">
        <v>76</v>
      </c>
      <c r="B1335" s="10">
        <v>0</v>
      </c>
      <c r="C1335" s="10">
        <v>0</v>
      </c>
      <c r="D1335" s="10">
        <v>0</v>
      </c>
      <c r="E1335" s="10">
        <v>0</v>
      </c>
      <c r="F1335" s="10">
        <v>22756.42</v>
      </c>
      <c r="G1335" s="10">
        <v>0</v>
      </c>
      <c r="H1335" s="10">
        <v>0</v>
      </c>
      <c r="I1335" s="10">
        <v>2115.39</v>
      </c>
      <c r="J1335" s="10">
        <v>2980.77</v>
      </c>
      <c r="K1335" s="10">
        <v>0</v>
      </c>
      <c r="L1335" s="10">
        <f t="shared" si="90"/>
        <v>27852.579999999998</v>
      </c>
    </row>
    <row r="1336" spans="1:12" ht="13" hidden="1" x14ac:dyDescent="0.15">
      <c r="A1336" s="65" t="s">
        <v>75</v>
      </c>
      <c r="B1336" s="10">
        <v>0</v>
      </c>
      <c r="C1336" s="10">
        <v>0</v>
      </c>
      <c r="D1336" s="10">
        <v>0</v>
      </c>
      <c r="E1336" s="10">
        <v>248169.8</v>
      </c>
      <c r="F1336" s="10">
        <v>84158.59</v>
      </c>
      <c r="G1336" s="10">
        <v>67031.63</v>
      </c>
      <c r="H1336" s="10">
        <v>98320.69</v>
      </c>
      <c r="I1336" s="10">
        <v>83606.080000000002</v>
      </c>
      <c r="J1336" s="10">
        <v>71311.95</v>
      </c>
      <c r="K1336" s="10">
        <v>-42851.91</v>
      </c>
      <c r="L1336" s="10">
        <f t="shared" si="90"/>
        <v>609746.82999999996</v>
      </c>
    </row>
    <row r="1337" spans="1:12" ht="13" hidden="1" x14ac:dyDescent="0.15">
      <c r="A1337" s="65" t="s">
        <v>73</v>
      </c>
      <c r="B1337" s="10">
        <v>0</v>
      </c>
      <c r="C1337" s="10">
        <v>0</v>
      </c>
      <c r="D1337" s="10">
        <v>0</v>
      </c>
      <c r="E1337" s="10">
        <v>10270.41</v>
      </c>
      <c r="F1337" s="10">
        <v>22643.15</v>
      </c>
      <c r="G1337" s="10">
        <v>-1886.57</v>
      </c>
      <c r="H1337" s="10">
        <v>494.1</v>
      </c>
      <c r="I1337" s="10">
        <v>-3616.98</v>
      </c>
      <c r="J1337" s="10">
        <v>6774.89</v>
      </c>
      <c r="K1337" s="10">
        <v>-6559.89</v>
      </c>
      <c r="L1337" s="10">
        <f t="shared" si="90"/>
        <v>28119.11</v>
      </c>
    </row>
    <row r="1338" spans="1:12" ht="13" hidden="1" x14ac:dyDescent="0.15">
      <c r="A1338" s="65" t="s">
        <v>72</v>
      </c>
      <c r="B1338" s="10">
        <v>0</v>
      </c>
      <c r="C1338" s="10">
        <v>0</v>
      </c>
      <c r="D1338" s="10">
        <v>0</v>
      </c>
      <c r="E1338" s="10">
        <v>0</v>
      </c>
      <c r="F1338" s="10">
        <v>262.33999999999997</v>
      </c>
      <c r="G1338" s="10">
        <v>0</v>
      </c>
      <c r="H1338" s="10">
        <v>0</v>
      </c>
      <c r="I1338" s="10">
        <v>0</v>
      </c>
      <c r="J1338" s="10">
        <v>0</v>
      </c>
      <c r="K1338" s="10">
        <v>0</v>
      </c>
      <c r="L1338" s="10">
        <f t="shared" si="90"/>
        <v>262.33999999999997</v>
      </c>
    </row>
    <row r="1339" spans="1:12" ht="13" hidden="1" x14ac:dyDescent="0.15">
      <c r="A1339" s="65" t="s">
        <v>71</v>
      </c>
      <c r="B1339" s="10">
        <v>0</v>
      </c>
      <c r="C1339" s="10">
        <v>0</v>
      </c>
      <c r="D1339" s="10">
        <v>0</v>
      </c>
      <c r="E1339" s="10">
        <v>202413.75</v>
      </c>
      <c r="F1339" s="10">
        <v>480009.75</v>
      </c>
      <c r="G1339" s="10">
        <v>440791.06</v>
      </c>
      <c r="H1339" s="10">
        <v>434108.11</v>
      </c>
      <c r="I1339" s="10">
        <v>429987.84000000003</v>
      </c>
      <c r="J1339" s="10">
        <v>418804.69</v>
      </c>
      <c r="K1339" s="10">
        <v>246594.95</v>
      </c>
      <c r="L1339" s="10">
        <f t="shared" si="90"/>
        <v>2652710.1500000004</v>
      </c>
    </row>
    <row r="1340" spans="1:12" ht="13" hidden="1" x14ac:dyDescent="0.15">
      <c r="A1340" s="66" t="s">
        <v>262</v>
      </c>
      <c r="B1340" s="16">
        <f t="shared" ref="B1340:L1340" si="91">SUM(B1295:B1339)</f>
        <v>0</v>
      </c>
      <c r="C1340" s="16">
        <f t="shared" si="91"/>
        <v>0</v>
      </c>
      <c r="D1340" s="16">
        <f t="shared" si="91"/>
        <v>0</v>
      </c>
      <c r="E1340" s="16">
        <f t="shared" si="91"/>
        <v>689743.97</v>
      </c>
      <c r="F1340" s="16">
        <f t="shared" si="91"/>
        <v>1130711.2999999998</v>
      </c>
      <c r="G1340" s="16">
        <f t="shared" si="91"/>
        <v>989499.41000000015</v>
      </c>
      <c r="H1340" s="16">
        <f t="shared" si="91"/>
        <v>996181.01</v>
      </c>
      <c r="I1340" s="16">
        <f t="shared" si="91"/>
        <v>1013037.56</v>
      </c>
      <c r="J1340" s="16">
        <f t="shared" si="91"/>
        <v>980977.66000000015</v>
      </c>
      <c r="K1340" s="16">
        <f t="shared" si="91"/>
        <v>488943.87</v>
      </c>
      <c r="L1340" s="16">
        <f t="shared" si="91"/>
        <v>6289094.7800000003</v>
      </c>
    </row>
    <row r="1341" spans="1:12" ht="13" hidden="1" x14ac:dyDescent="0.15">
      <c r="A1341" s="64" t="s">
        <v>263</v>
      </c>
      <c r="B1341" s="7"/>
      <c r="C1341" s="7"/>
      <c r="D1341" s="7"/>
      <c r="E1341" s="7"/>
      <c r="F1341" s="7"/>
      <c r="G1341" s="7"/>
      <c r="H1341" s="7"/>
      <c r="I1341" s="7"/>
      <c r="J1341" s="7"/>
      <c r="K1341" s="7"/>
      <c r="L1341" s="7"/>
    </row>
    <row r="1342" spans="1:12" ht="13" hidden="1" x14ac:dyDescent="0.15">
      <c r="A1342" s="65" t="s">
        <v>129</v>
      </c>
      <c r="B1342" s="10">
        <v>0</v>
      </c>
      <c r="C1342" s="10">
        <v>0</v>
      </c>
      <c r="D1342" s="10">
        <v>0</v>
      </c>
      <c r="E1342" s="10">
        <v>70739.12</v>
      </c>
      <c r="F1342" s="10">
        <v>75674.02</v>
      </c>
      <c r="G1342" s="10">
        <v>103745.19</v>
      </c>
      <c r="H1342" s="10">
        <v>94814.720000000001</v>
      </c>
      <c r="I1342" s="10">
        <v>98761.22</v>
      </c>
      <c r="J1342" s="10">
        <v>106709.39</v>
      </c>
      <c r="K1342" s="10">
        <v>79200.899999999994</v>
      </c>
      <c r="L1342" s="10">
        <f t="shared" ref="L1342:L1382" si="92">SUM(B1342:K1342)</f>
        <v>629644.56000000006</v>
      </c>
    </row>
    <row r="1343" spans="1:12" ht="13" hidden="1" x14ac:dyDescent="0.15">
      <c r="A1343" s="65" t="s">
        <v>127</v>
      </c>
      <c r="B1343" s="10">
        <v>0</v>
      </c>
      <c r="C1343" s="10">
        <v>0</v>
      </c>
      <c r="D1343" s="10">
        <v>0</v>
      </c>
      <c r="E1343" s="10">
        <v>20504.009999999998</v>
      </c>
      <c r="F1343" s="10">
        <v>34620.629999999997</v>
      </c>
      <c r="G1343" s="10">
        <v>27398.95</v>
      </c>
      <c r="H1343" s="10">
        <v>21924.36</v>
      </c>
      <c r="I1343" s="10">
        <v>32620.23</v>
      </c>
      <c r="J1343" s="10">
        <v>35157.79</v>
      </c>
      <c r="K1343" s="10">
        <v>20043.53</v>
      </c>
      <c r="L1343" s="10">
        <f t="shared" si="92"/>
        <v>192269.5</v>
      </c>
    </row>
    <row r="1344" spans="1:12" ht="13" hidden="1" x14ac:dyDescent="0.15">
      <c r="A1344" s="65" t="s">
        <v>126</v>
      </c>
      <c r="B1344" s="10">
        <v>0</v>
      </c>
      <c r="C1344" s="10">
        <v>0</v>
      </c>
      <c r="D1344" s="10">
        <v>0</v>
      </c>
      <c r="E1344" s="10">
        <v>25781.16</v>
      </c>
      <c r="F1344" s="10">
        <v>29702.29</v>
      </c>
      <c r="G1344" s="10">
        <v>16132.26</v>
      </c>
      <c r="H1344" s="10">
        <v>15928.19</v>
      </c>
      <c r="I1344" s="10">
        <v>10839.63</v>
      </c>
      <c r="J1344" s="10">
        <v>17424.060000000001</v>
      </c>
      <c r="K1344" s="10">
        <v>3711.65</v>
      </c>
      <c r="L1344" s="10">
        <f t="shared" si="92"/>
        <v>119519.23999999999</v>
      </c>
    </row>
    <row r="1345" spans="1:12" ht="13" hidden="1" x14ac:dyDescent="0.15">
      <c r="A1345" s="65" t="s">
        <v>125</v>
      </c>
      <c r="B1345" s="10">
        <v>0</v>
      </c>
      <c r="C1345" s="10">
        <v>0</v>
      </c>
      <c r="D1345" s="10">
        <v>0</v>
      </c>
      <c r="E1345" s="10">
        <v>3097.34</v>
      </c>
      <c r="F1345" s="10">
        <v>8581.15</v>
      </c>
      <c r="G1345" s="10">
        <v>8024.14</v>
      </c>
      <c r="H1345" s="10">
        <v>12459.49</v>
      </c>
      <c r="I1345" s="10">
        <v>11157.75</v>
      </c>
      <c r="J1345" s="10">
        <v>29936.080000000002</v>
      </c>
      <c r="K1345" s="10">
        <v>7664.69</v>
      </c>
      <c r="L1345" s="10">
        <f t="shared" si="92"/>
        <v>80920.640000000014</v>
      </c>
    </row>
    <row r="1346" spans="1:12" ht="13" hidden="1" x14ac:dyDescent="0.15">
      <c r="A1346" s="65" t="s">
        <v>124</v>
      </c>
      <c r="B1346" s="10">
        <v>0</v>
      </c>
      <c r="C1346" s="10">
        <v>0</v>
      </c>
      <c r="D1346" s="10">
        <v>0</v>
      </c>
      <c r="E1346" s="10">
        <v>699.75</v>
      </c>
      <c r="F1346" s="10">
        <v>1399.5</v>
      </c>
      <c r="G1346" s="10">
        <v>0</v>
      </c>
      <c r="H1346" s="10">
        <v>592.26</v>
      </c>
      <c r="I1346" s="10">
        <v>1764.74</v>
      </c>
      <c r="J1346" s="10">
        <v>0</v>
      </c>
      <c r="K1346" s="10">
        <v>0</v>
      </c>
      <c r="L1346" s="10">
        <f t="shared" si="92"/>
        <v>4456.25</v>
      </c>
    </row>
    <row r="1347" spans="1:12" ht="13" hidden="1" x14ac:dyDescent="0.15">
      <c r="A1347" s="65" t="s">
        <v>123</v>
      </c>
      <c r="B1347" s="10">
        <v>0</v>
      </c>
      <c r="C1347" s="10">
        <v>0</v>
      </c>
      <c r="D1347" s="10">
        <v>0</v>
      </c>
      <c r="E1347" s="10">
        <v>6408.33</v>
      </c>
      <c r="F1347" s="10">
        <v>23262.71</v>
      </c>
      <c r="G1347" s="10">
        <v>22781.43</v>
      </c>
      <c r="H1347" s="10">
        <v>24119.84</v>
      </c>
      <c r="I1347" s="10">
        <v>21790.74</v>
      </c>
      <c r="J1347" s="10">
        <v>18170.580000000002</v>
      </c>
      <c r="K1347" s="10">
        <v>12769.72</v>
      </c>
      <c r="L1347" s="10">
        <f t="shared" si="92"/>
        <v>129303.35</v>
      </c>
    </row>
    <row r="1348" spans="1:12" ht="13" hidden="1" x14ac:dyDescent="0.15">
      <c r="A1348" s="65" t="s">
        <v>120</v>
      </c>
      <c r="B1348" s="10">
        <v>0</v>
      </c>
      <c r="C1348" s="10">
        <v>0</v>
      </c>
      <c r="D1348" s="10">
        <v>0</v>
      </c>
      <c r="E1348" s="10">
        <v>514.02</v>
      </c>
      <c r="F1348" s="10">
        <v>970.06</v>
      </c>
      <c r="G1348" s="10">
        <v>1739.51</v>
      </c>
      <c r="H1348" s="10">
        <v>1124.55</v>
      </c>
      <c r="I1348" s="10">
        <v>986.34</v>
      </c>
      <c r="J1348" s="10">
        <v>1100.44</v>
      </c>
      <c r="K1348" s="10">
        <v>2528.0300000000002</v>
      </c>
      <c r="L1348" s="10">
        <f t="shared" si="92"/>
        <v>8962.9500000000007</v>
      </c>
    </row>
    <row r="1349" spans="1:12" ht="13" hidden="1" x14ac:dyDescent="0.15">
      <c r="A1349" s="65" t="s">
        <v>112</v>
      </c>
      <c r="B1349" s="10">
        <v>0</v>
      </c>
      <c r="C1349" s="10">
        <v>0</v>
      </c>
      <c r="D1349" s="10">
        <v>0</v>
      </c>
      <c r="E1349" s="10">
        <v>734.77</v>
      </c>
      <c r="F1349" s="10">
        <v>2107.14</v>
      </c>
      <c r="G1349" s="10">
        <v>2901.91</v>
      </c>
      <c r="H1349" s="10">
        <v>3633.22</v>
      </c>
      <c r="I1349" s="10">
        <v>4012.53</v>
      </c>
      <c r="J1349" s="10">
        <v>3712.98</v>
      </c>
      <c r="K1349" s="10">
        <v>2248.56</v>
      </c>
      <c r="L1349" s="10">
        <f t="shared" si="92"/>
        <v>19351.11</v>
      </c>
    </row>
    <row r="1350" spans="1:12" ht="13" hidden="1" x14ac:dyDescent="0.15">
      <c r="A1350" s="65" t="s">
        <v>107</v>
      </c>
      <c r="B1350" s="10">
        <v>0</v>
      </c>
      <c r="C1350" s="10">
        <v>0</v>
      </c>
      <c r="D1350" s="10">
        <v>0</v>
      </c>
      <c r="E1350" s="10">
        <v>362.28</v>
      </c>
      <c r="F1350" s="10">
        <v>2346.81</v>
      </c>
      <c r="G1350" s="10">
        <v>1895.12</v>
      </c>
      <c r="H1350" s="10">
        <v>2260.7800000000002</v>
      </c>
      <c r="I1350" s="10">
        <v>4737.5600000000004</v>
      </c>
      <c r="J1350" s="10">
        <v>4511.34</v>
      </c>
      <c r="K1350" s="10">
        <v>2057.27</v>
      </c>
      <c r="L1350" s="10">
        <f t="shared" si="92"/>
        <v>18171.16</v>
      </c>
    </row>
    <row r="1351" spans="1:12" ht="13" hidden="1" x14ac:dyDescent="0.15">
      <c r="A1351" s="65" t="s">
        <v>106</v>
      </c>
      <c r="B1351" s="10">
        <v>0</v>
      </c>
      <c r="C1351" s="10">
        <v>0</v>
      </c>
      <c r="D1351" s="10">
        <v>0</v>
      </c>
      <c r="E1351" s="10">
        <v>0</v>
      </c>
      <c r="F1351" s="10">
        <v>190.69</v>
      </c>
      <c r="G1351" s="10">
        <v>140.18</v>
      </c>
      <c r="H1351" s="10">
        <v>146.35</v>
      </c>
      <c r="I1351" s="10">
        <v>110.83</v>
      </c>
      <c r="J1351" s="10">
        <v>0</v>
      </c>
      <c r="K1351" s="10">
        <v>0</v>
      </c>
      <c r="L1351" s="10">
        <f t="shared" si="92"/>
        <v>588.05000000000007</v>
      </c>
    </row>
    <row r="1352" spans="1:12" ht="13" hidden="1" x14ac:dyDescent="0.15">
      <c r="A1352" s="65" t="s">
        <v>105</v>
      </c>
      <c r="B1352" s="10">
        <v>0</v>
      </c>
      <c r="C1352" s="10">
        <v>0</v>
      </c>
      <c r="D1352" s="10">
        <v>0</v>
      </c>
      <c r="E1352" s="10">
        <v>0</v>
      </c>
      <c r="F1352" s="10">
        <v>0</v>
      </c>
      <c r="G1352" s="10">
        <v>0</v>
      </c>
      <c r="H1352" s="10">
        <v>0</v>
      </c>
      <c r="I1352" s="10">
        <v>0</v>
      </c>
      <c r="J1352" s="10">
        <v>0</v>
      </c>
      <c r="K1352" s="10">
        <v>2983.76</v>
      </c>
      <c r="L1352" s="10">
        <f t="shared" si="92"/>
        <v>2983.76</v>
      </c>
    </row>
    <row r="1353" spans="1:12" ht="13" hidden="1" x14ac:dyDescent="0.15">
      <c r="A1353" s="65" t="s">
        <v>103</v>
      </c>
      <c r="B1353" s="10">
        <v>0</v>
      </c>
      <c r="C1353" s="10">
        <v>0</v>
      </c>
      <c r="D1353" s="10">
        <v>0</v>
      </c>
      <c r="E1353" s="10">
        <v>36.619999999999997</v>
      </c>
      <c r="F1353" s="10">
        <v>-36.619999999999997</v>
      </c>
      <c r="G1353" s="10">
        <v>0</v>
      </c>
      <c r="H1353" s="10">
        <v>20.5</v>
      </c>
      <c r="I1353" s="10">
        <v>47.18</v>
      </c>
      <c r="J1353" s="10">
        <v>10.44</v>
      </c>
      <c r="K1353" s="10">
        <v>0</v>
      </c>
      <c r="L1353" s="10">
        <f t="shared" si="92"/>
        <v>78.12</v>
      </c>
    </row>
    <row r="1354" spans="1:12" ht="13" hidden="1" x14ac:dyDescent="0.15">
      <c r="A1354" s="65" t="s">
        <v>102</v>
      </c>
      <c r="B1354" s="10">
        <v>0</v>
      </c>
      <c r="C1354" s="10">
        <v>0</v>
      </c>
      <c r="D1354" s="10">
        <v>0</v>
      </c>
      <c r="E1354" s="10">
        <v>0</v>
      </c>
      <c r="F1354" s="10">
        <v>7882.31</v>
      </c>
      <c r="G1354" s="10">
        <v>6066.95</v>
      </c>
      <c r="H1354" s="10">
        <v>8919.27</v>
      </c>
      <c r="I1354" s="10">
        <v>19020.580000000002</v>
      </c>
      <c r="J1354" s="10">
        <v>0</v>
      </c>
      <c r="K1354" s="10">
        <v>0</v>
      </c>
      <c r="L1354" s="10">
        <f t="shared" si="92"/>
        <v>41889.11</v>
      </c>
    </row>
    <row r="1355" spans="1:12" ht="13" hidden="1" x14ac:dyDescent="0.15">
      <c r="A1355" s="65" t="s">
        <v>101</v>
      </c>
      <c r="B1355" s="10">
        <v>0</v>
      </c>
      <c r="C1355" s="10">
        <v>0</v>
      </c>
      <c r="D1355" s="10">
        <v>0</v>
      </c>
      <c r="E1355" s="10">
        <v>0</v>
      </c>
      <c r="F1355" s="10">
        <v>0</v>
      </c>
      <c r="G1355" s="10">
        <v>0</v>
      </c>
      <c r="H1355" s="10">
        <v>0</v>
      </c>
      <c r="I1355" s="10">
        <v>825</v>
      </c>
      <c r="J1355" s="10">
        <v>0</v>
      </c>
      <c r="K1355" s="10">
        <v>0</v>
      </c>
      <c r="L1355" s="10">
        <f t="shared" si="92"/>
        <v>825</v>
      </c>
    </row>
    <row r="1356" spans="1:12" ht="13" hidden="1" x14ac:dyDescent="0.15">
      <c r="A1356" s="65" t="s">
        <v>100</v>
      </c>
      <c r="B1356" s="10">
        <v>0</v>
      </c>
      <c r="C1356" s="10">
        <v>0</v>
      </c>
      <c r="D1356" s="10">
        <v>0</v>
      </c>
      <c r="E1356" s="10">
        <v>0</v>
      </c>
      <c r="F1356" s="10">
        <v>62.93</v>
      </c>
      <c r="G1356" s="10">
        <v>312.3</v>
      </c>
      <c r="H1356" s="10">
        <v>0</v>
      </c>
      <c r="I1356" s="10">
        <v>141.34</v>
      </c>
      <c r="J1356" s="10">
        <v>251.69</v>
      </c>
      <c r="K1356" s="10">
        <v>-183.45</v>
      </c>
      <c r="L1356" s="10">
        <f t="shared" si="92"/>
        <v>584.80999999999995</v>
      </c>
    </row>
    <row r="1357" spans="1:12" ht="13" hidden="1" x14ac:dyDescent="0.15">
      <c r="A1357" s="65" t="s">
        <v>201</v>
      </c>
      <c r="B1357" s="10">
        <v>0</v>
      </c>
      <c r="C1357" s="10">
        <v>0</v>
      </c>
      <c r="D1357" s="10">
        <v>0</v>
      </c>
      <c r="E1357" s="10">
        <v>0</v>
      </c>
      <c r="F1357" s="10">
        <v>0</v>
      </c>
      <c r="G1357" s="10">
        <v>0</v>
      </c>
      <c r="H1357" s="10">
        <v>191.98</v>
      </c>
      <c r="I1357" s="10">
        <v>-191.98</v>
      </c>
      <c r="J1357" s="10">
        <v>0</v>
      </c>
      <c r="K1357" s="10">
        <v>0</v>
      </c>
      <c r="L1357" s="10">
        <f t="shared" si="92"/>
        <v>0</v>
      </c>
    </row>
    <row r="1358" spans="1:12" ht="13" hidden="1" x14ac:dyDescent="0.15">
      <c r="A1358" s="65" t="s">
        <v>99</v>
      </c>
      <c r="B1358" s="10">
        <v>0</v>
      </c>
      <c r="C1358" s="10">
        <v>0</v>
      </c>
      <c r="D1358" s="10">
        <v>0</v>
      </c>
      <c r="E1358" s="10">
        <v>686.84</v>
      </c>
      <c r="F1358" s="10">
        <v>911.66</v>
      </c>
      <c r="G1358" s="10">
        <v>661.83</v>
      </c>
      <c r="H1358" s="10">
        <v>890.01</v>
      </c>
      <c r="I1358" s="10">
        <v>2004.69</v>
      </c>
      <c r="J1358" s="10">
        <v>2323.8000000000002</v>
      </c>
      <c r="K1358" s="10">
        <v>358.8</v>
      </c>
      <c r="L1358" s="10">
        <f t="shared" si="92"/>
        <v>7837.630000000001</v>
      </c>
    </row>
    <row r="1359" spans="1:12" ht="13" hidden="1" x14ac:dyDescent="0.15">
      <c r="A1359" s="65" t="s">
        <v>132</v>
      </c>
      <c r="B1359" s="10">
        <v>0</v>
      </c>
      <c r="C1359" s="10">
        <v>0</v>
      </c>
      <c r="D1359" s="10">
        <v>0</v>
      </c>
      <c r="E1359" s="10">
        <v>0</v>
      </c>
      <c r="F1359" s="10">
        <v>0</v>
      </c>
      <c r="G1359" s="10">
        <v>0</v>
      </c>
      <c r="H1359" s="10">
        <v>129.57</v>
      </c>
      <c r="I1359" s="10">
        <v>2574.5300000000002</v>
      </c>
      <c r="J1359" s="10">
        <v>1410.45</v>
      </c>
      <c r="K1359" s="10">
        <v>1239.8</v>
      </c>
      <c r="L1359" s="10">
        <f t="shared" si="92"/>
        <v>5354.35</v>
      </c>
    </row>
    <row r="1360" spans="1:12" ht="13" hidden="1" x14ac:dyDescent="0.15">
      <c r="A1360" s="65" t="s">
        <v>98</v>
      </c>
      <c r="B1360" s="10">
        <v>0</v>
      </c>
      <c r="C1360" s="10">
        <v>0</v>
      </c>
      <c r="D1360" s="10">
        <v>0</v>
      </c>
      <c r="E1360" s="10">
        <v>0</v>
      </c>
      <c r="F1360" s="10">
        <v>0</v>
      </c>
      <c r="G1360" s="10">
        <v>0</v>
      </c>
      <c r="H1360" s="10">
        <v>0</v>
      </c>
      <c r="I1360" s="10">
        <v>11.54</v>
      </c>
      <c r="J1360" s="10">
        <v>0</v>
      </c>
      <c r="K1360" s="10">
        <v>0</v>
      </c>
      <c r="L1360" s="10">
        <f t="shared" si="92"/>
        <v>11.54</v>
      </c>
    </row>
    <row r="1361" spans="1:12" ht="13" hidden="1" x14ac:dyDescent="0.15">
      <c r="A1361" s="65" t="s">
        <v>96</v>
      </c>
      <c r="B1361" s="10">
        <v>0</v>
      </c>
      <c r="C1361" s="10">
        <v>0</v>
      </c>
      <c r="D1361" s="10">
        <v>0</v>
      </c>
      <c r="E1361" s="10">
        <v>0</v>
      </c>
      <c r="F1361" s="10">
        <v>0</v>
      </c>
      <c r="G1361" s="10">
        <v>8385</v>
      </c>
      <c r="H1361" s="10">
        <v>0</v>
      </c>
      <c r="I1361" s="10">
        <v>0</v>
      </c>
      <c r="J1361" s="10">
        <v>0</v>
      </c>
      <c r="K1361" s="10">
        <v>0</v>
      </c>
      <c r="L1361" s="10">
        <f t="shared" si="92"/>
        <v>8385</v>
      </c>
    </row>
    <row r="1362" spans="1:12" ht="13" hidden="1" x14ac:dyDescent="0.15">
      <c r="A1362" s="65" t="s">
        <v>95</v>
      </c>
      <c r="B1362" s="10">
        <v>0</v>
      </c>
      <c r="C1362" s="10">
        <v>0</v>
      </c>
      <c r="D1362" s="10">
        <v>0</v>
      </c>
      <c r="E1362" s="10">
        <v>0</v>
      </c>
      <c r="F1362" s="10">
        <v>0</v>
      </c>
      <c r="G1362" s="10">
        <v>497.85</v>
      </c>
      <c r="H1362" s="10">
        <v>785.68</v>
      </c>
      <c r="I1362" s="10">
        <v>1196.3</v>
      </c>
      <c r="J1362" s="10">
        <v>1249.6099999999999</v>
      </c>
      <c r="K1362" s="10">
        <v>82.28</v>
      </c>
      <c r="L1362" s="10">
        <f t="shared" si="92"/>
        <v>3811.72</v>
      </c>
    </row>
    <row r="1363" spans="1:12" ht="13" hidden="1" x14ac:dyDescent="0.15">
      <c r="A1363" s="65" t="s">
        <v>94</v>
      </c>
      <c r="B1363" s="10">
        <v>0</v>
      </c>
      <c r="C1363" s="10">
        <v>0</v>
      </c>
      <c r="D1363" s="10">
        <v>0</v>
      </c>
      <c r="E1363" s="10">
        <v>932.18</v>
      </c>
      <c r="F1363" s="10">
        <v>4479.46</v>
      </c>
      <c r="G1363" s="10">
        <v>-2620.3200000000002</v>
      </c>
      <c r="H1363" s="10">
        <v>6662.68</v>
      </c>
      <c r="I1363" s="10">
        <v>2801.19</v>
      </c>
      <c r="J1363" s="10">
        <v>2217.17</v>
      </c>
      <c r="K1363" s="10">
        <v>1239.49</v>
      </c>
      <c r="L1363" s="10">
        <f t="shared" si="92"/>
        <v>15711.85</v>
      </c>
    </row>
    <row r="1364" spans="1:12" ht="13" hidden="1" x14ac:dyDescent="0.15">
      <c r="A1364" s="65" t="s">
        <v>93</v>
      </c>
      <c r="B1364" s="10">
        <v>0</v>
      </c>
      <c r="C1364" s="10">
        <v>0</v>
      </c>
      <c r="D1364" s="10">
        <v>0</v>
      </c>
      <c r="E1364" s="10">
        <v>173</v>
      </c>
      <c r="F1364" s="10">
        <v>3795.58</v>
      </c>
      <c r="G1364" s="10">
        <v>10894.82</v>
      </c>
      <c r="H1364" s="10">
        <v>2781.77</v>
      </c>
      <c r="I1364" s="10">
        <v>8619.92</v>
      </c>
      <c r="J1364" s="10">
        <v>3760.2</v>
      </c>
      <c r="K1364" s="10">
        <v>3111.36</v>
      </c>
      <c r="L1364" s="10">
        <f t="shared" si="92"/>
        <v>33136.649999999994</v>
      </c>
    </row>
    <row r="1365" spans="1:12" ht="13" hidden="1" x14ac:dyDescent="0.15">
      <c r="A1365" s="65" t="s">
        <v>91</v>
      </c>
      <c r="B1365" s="10">
        <v>0</v>
      </c>
      <c r="C1365" s="10">
        <v>0</v>
      </c>
      <c r="D1365" s="10">
        <v>0</v>
      </c>
      <c r="E1365" s="10">
        <v>559.54</v>
      </c>
      <c r="F1365" s="10">
        <v>683.11</v>
      </c>
      <c r="G1365" s="10">
        <v>13232.65</v>
      </c>
      <c r="H1365" s="10">
        <v>1810.49</v>
      </c>
      <c r="I1365" s="10">
        <v>10380.06</v>
      </c>
      <c r="J1365" s="10">
        <v>13519.79</v>
      </c>
      <c r="K1365" s="10">
        <v>4755.9399999999996</v>
      </c>
      <c r="L1365" s="10">
        <f t="shared" si="92"/>
        <v>44941.58</v>
      </c>
    </row>
    <row r="1366" spans="1:12" ht="13" hidden="1" x14ac:dyDescent="0.15">
      <c r="A1366" s="65" t="s">
        <v>90</v>
      </c>
      <c r="B1366" s="10">
        <v>0</v>
      </c>
      <c r="C1366" s="10">
        <v>0</v>
      </c>
      <c r="D1366" s="10">
        <v>0</v>
      </c>
      <c r="E1366" s="10">
        <v>1949.18</v>
      </c>
      <c r="F1366" s="10">
        <v>3001.8</v>
      </c>
      <c r="G1366" s="10">
        <v>4101.79</v>
      </c>
      <c r="H1366" s="10">
        <v>2084.7399999999998</v>
      </c>
      <c r="I1366" s="10">
        <v>4726.5600000000004</v>
      </c>
      <c r="J1366" s="10">
        <v>6035.15</v>
      </c>
      <c r="K1366" s="10">
        <v>2469.36</v>
      </c>
      <c r="L1366" s="10">
        <f t="shared" si="92"/>
        <v>24368.58</v>
      </c>
    </row>
    <row r="1367" spans="1:12" ht="13" hidden="1" x14ac:dyDescent="0.15">
      <c r="A1367" s="65" t="s">
        <v>88</v>
      </c>
      <c r="B1367" s="10">
        <v>0</v>
      </c>
      <c r="C1367" s="10">
        <v>0</v>
      </c>
      <c r="D1367" s="10">
        <v>0</v>
      </c>
      <c r="E1367" s="10">
        <v>392.24</v>
      </c>
      <c r="F1367" s="10">
        <v>516.27</v>
      </c>
      <c r="G1367" s="10">
        <v>514.52</v>
      </c>
      <c r="H1367" s="10">
        <v>486.5</v>
      </c>
      <c r="I1367" s="10">
        <v>479.97</v>
      </c>
      <c r="J1367" s="10">
        <v>624.73</v>
      </c>
      <c r="K1367" s="10">
        <v>1239.97</v>
      </c>
      <c r="L1367" s="10">
        <f t="shared" si="92"/>
        <v>4254.2</v>
      </c>
    </row>
    <row r="1368" spans="1:12" ht="13" hidden="1" x14ac:dyDescent="0.15">
      <c r="A1368" s="65" t="s">
        <v>87</v>
      </c>
      <c r="B1368" s="10">
        <v>0</v>
      </c>
      <c r="C1368" s="10">
        <v>0</v>
      </c>
      <c r="D1368" s="10">
        <v>0</v>
      </c>
      <c r="E1368" s="10">
        <v>0</v>
      </c>
      <c r="F1368" s="10">
        <v>0</v>
      </c>
      <c r="G1368" s="10">
        <v>0</v>
      </c>
      <c r="H1368" s="10">
        <v>0</v>
      </c>
      <c r="I1368" s="10">
        <v>0</v>
      </c>
      <c r="J1368" s="10">
        <v>54.48</v>
      </c>
      <c r="K1368" s="10">
        <v>0</v>
      </c>
      <c r="L1368" s="10">
        <f t="shared" si="92"/>
        <v>54.48</v>
      </c>
    </row>
    <row r="1369" spans="1:12" ht="13" hidden="1" x14ac:dyDescent="0.15">
      <c r="A1369" s="65" t="s">
        <v>86</v>
      </c>
      <c r="B1369" s="10">
        <v>0</v>
      </c>
      <c r="C1369" s="10">
        <v>0</v>
      </c>
      <c r="D1369" s="10">
        <v>0</v>
      </c>
      <c r="E1369" s="10">
        <v>0</v>
      </c>
      <c r="F1369" s="10">
        <v>0</v>
      </c>
      <c r="G1369" s="10">
        <v>0</v>
      </c>
      <c r="H1369" s="10">
        <v>0</v>
      </c>
      <c r="I1369" s="10">
        <v>0</v>
      </c>
      <c r="J1369" s="10">
        <v>440.59</v>
      </c>
      <c r="K1369" s="10">
        <v>0</v>
      </c>
      <c r="L1369" s="10">
        <f t="shared" si="92"/>
        <v>440.59</v>
      </c>
    </row>
    <row r="1370" spans="1:12" ht="13" hidden="1" x14ac:dyDescent="0.15">
      <c r="A1370" s="65" t="s">
        <v>85</v>
      </c>
      <c r="B1370" s="10">
        <v>0</v>
      </c>
      <c r="C1370" s="10">
        <v>0</v>
      </c>
      <c r="D1370" s="10">
        <v>0</v>
      </c>
      <c r="E1370" s="10">
        <v>0</v>
      </c>
      <c r="F1370" s="10">
        <v>0</v>
      </c>
      <c r="G1370" s="10">
        <v>0</v>
      </c>
      <c r="H1370" s="10">
        <v>0</v>
      </c>
      <c r="I1370" s="10">
        <v>0</v>
      </c>
      <c r="J1370" s="10">
        <v>1766.46</v>
      </c>
      <c r="K1370" s="10">
        <v>0</v>
      </c>
      <c r="L1370" s="10">
        <f t="shared" si="92"/>
        <v>1766.46</v>
      </c>
    </row>
    <row r="1371" spans="1:12" ht="13" hidden="1" x14ac:dyDescent="0.15">
      <c r="A1371" s="65" t="s">
        <v>84</v>
      </c>
      <c r="B1371" s="10">
        <v>0</v>
      </c>
      <c r="C1371" s="10">
        <v>0</v>
      </c>
      <c r="D1371" s="10">
        <v>0</v>
      </c>
      <c r="E1371" s="10">
        <v>410.91</v>
      </c>
      <c r="F1371" s="10">
        <v>582.69000000000005</v>
      </c>
      <c r="G1371" s="10">
        <v>642.91999999999996</v>
      </c>
      <c r="H1371" s="10">
        <v>594.01</v>
      </c>
      <c r="I1371" s="10">
        <v>542.86</v>
      </c>
      <c r="J1371" s="10">
        <v>568.87</v>
      </c>
      <c r="K1371" s="10">
        <v>492.82</v>
      </c>
      <c r="L1371" s="10">
        <f t="shared" si="92"/>
        <v>3835.08</v>
      </c>
    </row>
    <row r="1372" spans="1:12" ht="13" hidden="1" x14ac:dyDescent="0.15">
      <c r="A1372" s="65" t="s">
        <v>83</v>
      </c>
      <c r="B1372" s="10">
        <v>0</v>
      </c>
      <c r="C1372" s="10">
        <v>0</v>
      </c>
      <c r="D1372" s="10">
        <v>0</v>
      </c>
      <c r="E1372" s="10">
        <v>23871.64</v>
      </c>
      <c r="F1372" s="10">
        <v>74510.31</v>
      </c>
      <c r="G1372" s="10">
        <v>64266.09</v>
      </c>
      <c r="H1372" s="10">
        <v>48768.34</v>
      </c>
      <c r="I1372" s="10">
        <v>51331.22</v>
      </c>
      <c r="J1372" s="10">
        <v>67171.960000000006</v>
      </c>
      <c r="K1372" s="10">
        <v>28899.32</v>
      </c>
      <c r="L1372" s="10">
        <f t="shared" si="92"/>
        <v>358818.88</v>
      </c>
    </row>
    <row r="1373" spans="1:12" ht="13" hidden="1" x14ac:dyDescent="0.15">
      <c r="A1373" s="65" t="s">
        <v>82</v>
      </c>
      <c r="B1373" s="10">
        <v>0</v>
      </c>
      <c r="C1373" s="10">
        <v>0</v>
      </c>
      <c r="D1373" s="10">
        <v>0</v>
      </c>
      <c r="E1373" s="10">
        <v>67092.28</v>
      </c>
      <c r="F1373" s="10">
        <v>96467.96</v>
      </c>
      <c r="G1373" s="10">
        <v>98899.95</v>
      </c>
      <c r="H1373" s="10">
        <v>84482.44</v>
      </c>
      <c r="I1373" s="10">
        <v>91379.75</v>
      </c>
      <c r="J1373" s="10">
        <v>97645.69</v>
      </c>
      <c r="K1373" s="10">
        <v>57808.98</v>
      </c>
      <c r="L1373" s="10">
        <f t="shared" si="92"/>
        <v>593777.05000000005</v>
      </c>
    </row>
    <row r="1374" spans="1:12" ht="13" hidden="1" x14ac:dyDescent="0.15">
      <c r="A1374" s="65" t="s">
        <v>81</v>
      </c>
      <c r="B1374" s="10">
        <v>0</v>
      </c>
      <c r="C1374" s="10">
        <v>0</v>
      </c>
      <c r="D1374" s="10">
        <v>0</v>
      </c>
      <c r="E1374" s="10">
        <v>5461.82</v>
      </c>
      <c r="F1374" s="10">
        <v>13315.52</v>
      </c>
      <c r="G1374" s="10">
        <v>10809.19</v>
      </c>
      <c r="H1374" s="10">
        <v>11970.35</v>
      </c>
      <c r="I1374" s="10">
        <v>12614.79</v>
      </c>
      <c r="J1374" s="10">
        <v>16089.23</v>
      </c>
      <c r="K1374" s="10">
        <v>9242.8799999999992</v>
      </c>
      <c r="L1374" s="10">
        <f t="shared" si="92"/>
        <v>79503.78</v>
      </c>
    </row>
    <row r="1375" spans="1:12" ht="13" hidden="1" x14ac:dyDescent="0.15">
      <c r="A1375" s="65" t="s">
        <v>78</v>
      </c>
      <c r="B1375" s="10">
        <v>0</v>
      </c>
      <c r="C1375" s="10">
        <v>0</v>
      </c>
      <c r="D1375" s="10">
        <v>0</v>
      </c>
      <c r="E1375" s="10">
        <v>0</v>
      </c>
      <c r="F1375" s="10">
        <v>0</v>
      </c>
      <c r="G1375" s="10">
        <v>0</v>
      </c>
      <c r="H1375" s="10">
        <v>0</v>
      </c>
      <c r="I1375" s="10">
        <v>0</v>
      </c>
      <c r="J1375" s="10">
        <v>4.0599999999999996</v>
      </c>
      <c r="K1375" s="10">
        <v>0</v>
      </c>
      <c r="L1375" s="10">
        <f t="shared" si="92"/>
        <v>4.0599999999999996</v>
      </c>
    </row>
    <row r="1376" spans="1:12" ht="13" hidden="1" x14ac:dyDescent="0.15">
      <c r="A1376" s="65" t="s">
        <v>218</v>
      </c>
      <c r="B1376" s="10">
        <v>0</v>
      </c>
      <c r="C1376" s="10">
        <v>0</v>
      </c>
      <c r="D1376" s="10">
        <v>0</v>
      </c>
      <c r="E1376" s="10">
        <v>0</v>
      </c>
      <c r="F1376" s="10">
        <v>5444.61</v>
      </c>
      <c r="G1376" s="10">
        <v>12137.41</v>
      </c>
      <c r="H1376" s="10">
        <v>19489.689999999999</v>
      </c>
      <c r="I1376" s="10">
        <v>32005.9</v>
      </c>
      <c r="J1376" s="10">
        <v>39380.86</v>
      </c>
      <c r="K1376" s="10">
        <v>27619.83</v>
      </c>
      <c r="L1376" s="10">
        <f t="shared" si="92"/>
        <v>136078.29999999999</v>
      </c>
    </row>
    <row r="1377" spans="1:12" ht="13" hidden="1" x14ac:dyDescent="0.15">
      <c r="A1377" s="65" t="s">
        <v>76</v>
      </c>
      <c r="B1377" s="10">
        <v>0</v>
      </c>
      <c r="C1377" s="10">
        <v>0</v>
      </c>
      <c r="D1377" s="10">
        <v>0</v>
      </c>
      <c r="E1377" s="10">
        <v>0</v>
      </c>
      <c r="F1377" s="10">
        <v>8846.16</v>
      </c>
      <c r="G1377" s="10">
        <v>0</v>
      </c>
      <c r="H1377" s="10">
        <v>1730.77</v>
      </c>
      <c r="I1377" s="10">
        <v>0</v>
      </c>
      <c r="J1377" s="10">
        <v>23525.65</v>
      </c>
      <c r="K1377" s="10">
        <v>0</v>
      </c>
      <c r="L1377" s="10">
        <f t="shared" si="92"/>
        <v>34102.58</v>
      </c>
    </row>
    <row r="1378" spans="1:12" ht="13" hidden="1" x14ac:dyDescent="0.15">
      <c r="A1378" s="65" t="s">
        <v>75</v>
      </c>
      <c r="B1378" s="10">
        <v>0</v>
      </c>
      <c r="C1378" s="10">
        <v>0</v>
      </c>
      <c r="D1378" s="10">
        <v>0</v>
      </c>
      <c r="E1378" s="10">
        <v>230541.08</v>
      </c>
      <c r="F1378" s="10">
        <v>63232.3</v>
      </c>
      <c r="G1378" s="10">
        <v>57180.02</v>
      </c>
      <c r="H1378" s="10">
        <v>40931.43</v>
      </c>
      <c r="I1378" s="10">
        <v>59582.26</v>
      </c>
      <c r="J1378" s="10">
        <v>56202.080000000002</v>
      </c>
      <c r="K1378" s="10">
        <v>-48455.25</v>
      </c>
      <c r="L1378" s="10">
        <f t="shared" si="92"/>
        <v>459213.92000000004</v>
      </c>
    </row>
    <row r="1379" spans="1:12" ht="13" hidden="1" x14ac:dyDescent="0.15">
      <c r="A1379" s="65" t="s">
        <v>74</v>
      </c>
      <c r="B1379" s="10">
        <v>0</v>
      </c>
      <c r="C1379" s="10">
        <v>0</v>
      </c>
      <c r="D1379" s="10">
        <v>0</v>
      </c>
      <c r="E1379" s="10">
        <v>0</v>
      </c>
      <c r="F1379" s="10">
        <v>0</v>
      </c>
      <c r="G1379" s="10">
        <v>648.55999999999995</v>
      </c>
      <c r="H1379" s="10">
        <v>3780.97</v>
      </c>
      <c r="I1379" s="10">
        <v>19218.189999999999</v>
      </c>
      <c r="J1379" s="10">
        <v>1211.46</v>
      </c>
      <c r="K1379" s="10">
        <v>201.56</v>
      </c>
      <c r="L1379" s="10">
        <f t="shared" si="92"/>
        <v>25060.739999999998</v>
      </c>
    </row>
    <row r="1380" spans="1:12" ht="13" hidden="1" x14ac:dyDescent="0.15">
      <c r="A1380" s="65" t="s">
        <v>73</v>
      </c>
      <c r="B1380" s="10">
        <v>0</v>
      </c>
      <c r="C1380" s="10">
        <v>0</v>
      </c>
      <c r="D1380" s="10">
        <v>0</v>
      </c>
      <c r="E1380" s="10">
        <v>1871.68</v>
      </c>
      <c r="F1380" s="10">
        <v>10534.37</v>
      </c>
      <c r="G1380" s="10">
        <v>6547.44</v>
      </c>
      <c r="H1380" s="10">
        <v>-4431.4399999999996</v>
      </c>
      <c r="I1380" s="10">
        <v>12172.93</v>
      </c>
      <c r="J1380" s="10">
        <v>17724.919999999998</v>
      </c>
      <c r="K1380" s="10">
        <v>1521.52</v>
      </c>
      <c r="L1380" s="10">
        <f t="shared" si="92"/>
        <v>45941.42</v>
      </c>
    </row>
    <row r="1381" spans="1:12" ht="13" hidden="1" x14ac:dyDescent="0.15">
      <c r="A1381" s="65" t="s">
        <v>72</v>
      </c>
      <c r="B1381" s="10">
        <v>0</v>
      </c>
      <c r="C1381" s="10">
        <v>0</v>
      </c>
      <c r="D1381" s="10">
        <v>0</v>
      </c>
      <c r="E1381" s="10">
        <v>0</v>
      </c>
      <c r="F1381" s="10">
        <v>134.34</v>
      </c>
      <c r="G1381" s="10">
        <v>43.29</v>
      </c>
      <c r="H1381" s="10">
        <v>0</v>
      </c>
      <c r="I1381" s="10">
        <v>0</v>
      </c>
      <c r="J1381" s="10">
        <v>0</v>
      </c>
      <c r="K1381" s="10">
        <v>0</v>
      </c>
      <c r="L1381" s="10">
        <f t="shared" si="92"/>
        <v>177.63</v>
      </c>
    </row>
    <row r="1382" spans="1:12" ht="13" hidden="1" x14ac:dyDescent="0.15">
      <c r="A1382" s="65" t="s">
        <v>71</v>
      </c>
      <c r="B1382" s="10">
        <v>0</v>
      </c>
      <c r="C1382" s="10">
        <v>0</v>
      </c>
      <c r="D1382" s="10">
        <v>0</v>
      </c>
      <c r="E1382" s="10">
        <v>186074.07</v>
      </c>
      <c r="F1382" s="10">
        <v>361324.34</v>
      </c>
      <c r="G1382" s="10">
        <v>368368.76</v>
      </c>
      <c r="H1382" s="10">
        <v>384831.41</v>
      </c>
      <c r="I1382" s="10">
        <v>411407.42</v>
      </c>
      <c r="J1382" s="10">
        <v>435026.46</v>
      </c>
      <c r="K1382" s="10">
        <v>275246.53999999998</v>
      </c>
      <c r="L1382" s="10">
        <f t="shared" si="92"/>
        <v>2422279</v>
      </c>
    </row>
    <row r="1383" spans="1:12" ht="13" hidden="1" x14ac:dyDescent="0.15">
      <c r="A1383" s="66" t="s">
        <v>264</v>
      </c>
      <c r="B1383" s="16">
        <f t="shared" ref="B1383:L1383" si="93">SUM(B1342:B1382)</f>
        <v>0</v>
      </c>
      <c r="C1383" s="16">
        <f t="shared" si="93"/>
        <v>0</v>
      </c>
      <c r="D1383" s="16">
        <f t="shared" si="93"/>
        <v>0</v>
      </c>
      <c r="E1383" s="16">
        <f t="shared" si="93"/>
        <v>648893.86</v>
      </c>
      <c r="F1383" s="16">
        <f t="shared" si="93"/>
        <v>834544.1</v>
      </c>
      <c r="G1383" s="16">
        <f t="shared" si="93"/>
        <v>846349.71</v>
      </c>
      <c r="H1383" s="16">
        <f t="shared" si="93"/>
        <v>793914.91999999993</v>
      </c>
      <c r="I1383" s="16">
        <f t="shared" si="93"/>
        <v>929673.7699999999</v>
      </c>
      <c r="J1383" s="16">
        <f t="shared" si="93"/>
        <v>1004938.46</v>
      </c>
      <c r="K1383" s="16">
        <f t="shared" si="93"/>
        <v>500099.85999999987</v>
      </c>
      <c r="L1383" s="16">
        <f t="shared" si="93"/>
        <v>5558414.6800000006</v>
      </c>
    </row>
    <row r="1384" spans="1:12" ht="13" hidden="1" x14ac:dyDescent="0.15">
      <c r="A1384" s="64" t="s">
        <v>265</v>
      </c>
      <c r="B1384" s="7"/>
      <c r="C1384" s="7"/>
      <c r="D1384" s="7"/>
      <c r="E1384" s="7"/>
      <c r="F1384" s="7"/>
      <c r="G1384" s="7"/>
      <c r="H1384" s="7"/>
      <c r="I1384" s="7"/>
      <c r="J1384" s="7"/>
      <c r="K1384" s="7"/>
      <c r="L1384" s="7"/>
    </row>
    <row r="1385" spans="1:12" ht="13" hidden="1" x14ac:dyDescent="0.15">
      <c r="A1385" s="65" t="s">
        <v>129</v>
      </c>
      <c r="B1385" s="10">
        <v>0</v>
      </c>
      <c r="C1385" s="10">
        <v>0</v>
      </c>
      <c r="D1385" s="10">
        <v>0</v>
      </c>
      <c r="E1385" s="10">
        <v>7249.07</v>
      </c>
      <c r="F1385" s="10">
        <v>6531.3</v>
      </c>
      <c r="G1385" s="10">
        <v>7150.02</v>
      </c>
      <c r="H1385" s="10">
        <v>4319.99</v>
      </c>
      <c r="I1385" s="10">
        <v>4307.91</v>
      </c>
      <c r="J1385" s="10">
        <v>0</v>
      </c>
      <c r="K1385" s="10">
        <v>0</v>
      </c>
      <c r="L1385" s="10">
        <f t="shared" ref="L1385:L1404" si="94">SUM(B1385:K1385)</f>
        <v>29558.289999999997</v>
      </c>
    </row>
    <row r="1386" spans="1:12" ht="13" hidden="1" x14ac:dyDescent="0.15">
      <c r="A1386" s="65" t="s">
        <v>127</v>
      </c>
      <c r="B1386" s="10">
        <v>0</v>
      </c>
      <c r="C1386" s="10">
        <v>0</v>
      </c>
      <c r="D1386" s="10">
        <v>0</v>
      </c>
      <c r="E1386" s="10">
        <v>11175.86</v>
      </c>
      <c r="F1386" s="10">
        <v>2988.71</v>
      </c>
      <c r="G1386" s="10">
        <v>1893.55</v>
      </c>
      <c r="H1386" s="10">
        <v>967.76</v>
      </c>
      <c r="I1386" s="10">
        <v>1218.73</v>
      </c>
      <c r="J1386" s="10">
        <v>0</v>
      </c>
      <c r="K1386" s="10">
        <v>0</v>
      </c>
      <c r="L1386" s="10">
        <f t="shared" si="94"/>
        <v>18244.609999999997</v>
      </c>
    </row>
    <row r="1387" spans="1:12" ht="13" hidden="1" x14ac:dyDescent="0.15">
      <c r="A1387" s="65" t="s">
        <v>126</v>
      </c>
      <c r="B1387" s="10">
        <v>0</v>
      </c>
      <c r="C1387" s="10">
        <v>0</v>
      </c>
      <c r="D1387" s="10">
        <v>0</v>
      </c>
      <c r="E1387" s="10">
        <v>2408.0700000000002</v>
      </c>
      <c r="F1387" s="10">
        <v>2453.5700000000002</v>
      </c>
      <c r="G1387" s="10">
        <v>1001.62</v>
      </c>
      <c r="H1387" s="10">
        <v>689.31</v>
      </c>
      <c r="I1387" s="10">
        <v>570.13</v>
      </c>
      <c r="J1387" s="10">
        <v>0</v>
      </c>
      <c r="K1387" s="10">
        <v>0</v>
      </c>
      <c r="L1387" s="10">
        <f t="shared" si="94"/>
        <v>7122.7</v>
      </c>
    </row>
    <row r="1388" spans="1:12" ht="13" hidden="1" x14ac:dyDescent="0.15">
      <c r="A1388" s="65" t="s">
        <v>125</v>
      </c>
      <c r="B1388" s="10">
        <v>0</v>
      </c>
      <c r="C1388" s="10">
        <v>0</v>
      </c>
      <c r="D1388" s="10">
        <v>0</v>
      </c>
      <c r="E1388" s="10">
        <v>516.22</v>
      </c>
      <c r="F1388" s="10">
        <v>1176.02</v>
      </c>
      <c r="G1388" s="10">
        <v>697.75</v>
      </c>
      <c r="H1388" s="10">
        <v>1083.44</v>
      </c>
      <c r="I1388" s="10">
        <v>970.24</v>
      </c>
      <c r="J1388" s="10">
        <v>522.21</v>
      </c>
      <c r="K1388" s="10">
        <v>0</v>
      </c>
      <c r="L1388" s="10">
        <f t="shared" si="94"/>
        <v>4965.88</v>
      </c>
    </row>
    <row r="1389" spans="1:12" ht="13" hidden="1" x14ac:dyDescent="0.15">
      <c r="A1389" s="65" t="s">
        <v>124</v>
      </c>
      <c r="B1389" s="10">
        <v>0</v>
      </c>
      <c r="C1389" s="10">
        <v>0</v>
      </c>
      <c r="D1389" s="10">
        <v>0</v>
      </c>
      <c r="E1389" s="10">
        <v>128.12</v>
      </c>
      <c r="F1389" s="10">
        <v>256.24</v>
      </c>
      <c r="G1389" s="10">
        <v>0</v>
      </c>
      <c r="H1389" s="10">
        <v>0</v>
      </c>
      <c r="I1389" s="10">
        <v>0</v>
      </c>
      <c r="J1389" s="10">
        <v>0</v>
      </c>
      <c r="K1389" s="10">
        <v>0</v>
      </c>
      <c r="L1389" s="10">
        <f t="shared" si="94"/>
        <v>384.36</v>
      </c>
    </row>
    <row r="1390" spans="1:12" ht="13" hidden="1" x14ac:dyDescent="0.15">
      <c r="A1390" s="65" t="s">
        <v>123</v>
      </c>
      <c r="B1390" s="10">
        <v>0</v>
      </c>
      <c r="C1390" s="10">
        <v>0</v>
      </c>
      <c r="D1390" s="10">
        <v>0</v>
      </c>
      <c r="E1390" s="10">
        <v>492.95</v>
      </c>
      <c r="F1390" s="10">
        <v>1893.39</v>
      </c>
      <c r="G1390" s="10">
        <v>1667.96</v>
      </c>
      <c r="H1390" s="10">
        <v>990.07</v>
      </c>
      <c r="I1390" s="10">
        <v>947.43</v>
      </c>
      <c r="J1390" s="10">
        <v>0</v>
      </c>
      <c r="K1390" s="10">
        <v>0</v>
      </c>
      <c r="L1390" s="10">
        <f t="shared" si="94"/>
        <v>5991.8</v>
      </c>
    </row>
    <row r="1391" spans="1:12" ht="13" hidden="1" x14ac:dyDescent="0.15">
      <c r="A1391" s="65" t="s">
        <v>112</v>
      </c>
      <c r="B1391" s="10">
        <v>0</v>
      </c>
      <c r="C1391" s="10">
        <v>0</v>
      </c>
      <c r="D1391" s="10">
        <v>0</v>
      </c>
      <c r="E1391" s="10">
        <v>139.30000000000001</v>
      </c>
      <c r="F1391" s="10">
        <v>417.9</v>
      </c>
      <c r="G1391" s="10">
        <v>348.17</v>
      </c>
      <c r="H1391" s="10">
        <v>208.74</v>
      </c>
      <c r="I1391" s="10">
        <v>208.7</v>
      </c>
      <c r="J1391" s="10">
        <v>0</v>
      </c>
      <c r="K1391" s="10">
        <v>0</v>
      </c>
      <c r="L1391" s="10">
        <f t="shared" si="94"/>
        <v>1322.8100000000002</v>
      </c>
    </row>
    <row r="1392" spans="1:12" ht="13" hidden="1" x14ac:dyDescent="0.15">
      <c r="A1392" s="65" t="s">
        <v>107</v>
      </c>
      <c r="B1392" s="10">
        <v>0</v>
      </c>
      <c r="C1392" s="10">
        <v>0</v>
      </c>
      <c r="D1392" s="10">
        <v>0</v>
      </c>
      <c r="E1392" s="10">
        <v>0</v>
      </c>
      <c r="F1392" s="10">
        <v>180</v>
      </c>
      <c r="G1392" s="10">
        <v>90</v>
      </c>
      <c r="H1392" s="10">
        <v>0</v>
      </c>
      <c r="I1392" s="10">
        <v>90</v>
      </c>
      <c r="J1392" s="10">
        <v>90</v>
      </c>
      <c r="K1392" s="10">
        <v>90</v>
      </c>
      <c r="L1392" s="10">
        <f t="shared" si="94"/>
        <v>540</v>
      </c>
    </row>
    <row r="1393" spans="1:12" ht="13" hidden="1" x14ac:dyDescent="0.15">
      <c r="A1393" s="65" t="s">
        <v>100</v>
      </c>
      <c r="B1393" s="10">
        <v>0</v>
      </c>
      <c r="C1393" s="10">
        <v>0</v>
      </c>
      <c r="D1393" s="10">
        <v>0</v>
      </c>
      <c r="E1393" s="10">
        <v>0</v>
      </c>
      <c r="F1393" s="10">
        <v>0</v>
      </c>
      <c r="G1393" s="10">
        <v>137.46</v>
      </c>
      <c r="H1393" s="10">
        <v>0</v>
      </c>
      <c r="I1393" s="10">
        <v>0</v>
      </c>
      <c r="J1393" s="10">
        <v>0</v>
      </c>
      <c r="K1393" s="10">
        <v>0</v>
      </c>
      <c r="L1393" s="10">
        <f t="shared" si="94"/>
        <v>137.46</v>
      </c>
    </row>
    <row r="1394" spans="1:12" ht="13" hidden="1" x14ac:dyDescent="0.15">
      <c r="A1394" s="65" t="s">
        <v>99</v>
      </c>
      <c r="B1394" s="10">
        <v>0</v>
      </c>
      <c r="C1394" s="10">
        <v>0</v>
      </c>
      <c r="D1394" s="10">
        <v>0</v>
      </c>
      <c r="E1394" s="10">
        <v>0</v>
      </c>
      <c r="F1394" s="10">
        <v>0</v>
      </c>
      <c r="G1394" s="10">
        <v>0</v>
      </c>
      <c r="H1394" s="10">
        <v>0</v>
      </c>
      <c r="I1394" s="10">
        <v>24687</v>
      </c>
      <c r="J1394" s="10">
        <v>-100.49</v>
      </c>
      <c r="K1394" s="10">
        <v>0</v>
      </c>
      <c r="L1394" s="10">
        <f t="shared" si="94"/>
        <v>24586.51</v>
      </c>
    </row>
    <row r="1395" spans="1:12" ht="13" hidden="1" x14ac:dyDescent="0.15">
      <c r="A1395" s="65" t="s">
        <v>91</v>
      </c>
      <c r="B1395" s="10">
        <v>0</v>
      </c>
      <c r="C1395" s="10">
        <v>0</v>
      </c>
      <c r="D1395" s="10">
        <v>0</v>
      </c>
      <c r="E1395" s="10">
        <v>0</v>
      </c>
      <c r="F1395" s="10">
        <v>56.68</v>
      </c>
      <c r="G1395" s="10">
        <v>0</v>
      </c>
      <c r="H1395" s="10">
        <v>0</v>
      </c>
      <c r="I1395" s="10">
        <v>0</v>
      </c>
      <c r="J1395" s="10">
        <v>0</v>
      </c>
      <c r="K1395" s="10">
        <v>0</v>
      </c>
      <c r="L1395" s="10">
        <f t="shared" si="94"/>
        <v>56.68</v>
      </c>
    </row>
    <row r="1396" spans="1:12" ht="13" hidden="1" x14ac:dyDescent="0.15">
      <c r="A1396" s="65" t="s">
        <v>90</v>
      </c>
      <c r="B1396" s="10">
        <v>0</v>
      </c>
      <c r="C1396" s="10">
        <v>0</v>
      </c>
      <c r="D1396" s="10">
        <v>0</v>
      </c>
      <c r="E1396" s="10">
        <v>0</v>
      </c>
      <c r="F1396" s="10">
        <v>0</v>
      </c>
      <c r="G1396" s="10">
        <v>0</v>
      </c>
      <c r="H1396" s="10">
        <v>0</v>
      </c>
      <c r="I1396" s="10">
        <v>0</v>
      </c>
      <c r="J1396" s="10">
        <v>0</v>
      </c>
      <c r="K1396" s="10">
        <v>65</v>
      </c>
      <c r="L1396" s="10">
        <f t="shared" si="94"/>
        <v>65</v>
      </c>
    </row>
    <row r="1397" spans="1:12" ht="13" hidden="1" x14ac:dyDescent="0.15">
      <c r="A1397" s="65" t="s">
        <v>84</v>
      </c>
      <c r="B1397" s="10">
        <v>0</v>
      </c>
      <c r="C1397" s="10">
        <v>0</v>
      </c>
      <c r="D1397" s="10">
        <v>0</v>
      </c>
      <c r="E1397" s="10">
        <v>44.73</v>
      </c>
      <c r="F1397" s="10">
        <v>52.17</v>
      </c>
      <c r="G1397" s="10">
        <v>47.21</v>
      </c>
      <c r="H1397" s="10">
        <v>28.73</v>
      </c>
      <c r="I1397" s="10">
        <v>26.27</v>
      </c>
      <c r="J1397" s="10">
        <v>0</v>
      </c>
      <c r="K1397" s="10">
        <v>0</v>
      </c>
      <c r="L1397" s="10">
        <f t="shared" si="94"/>
        <v>199.11</v>
      </c>
    </row>
    <row r="1398" spans="1:12" ht="13" hidden="1" x14ac:dyDescent="0.15">
      <c r="A1398" s="65" t="s">
        <v>83</v>
      </c>
      <c r="B1398" s="10">
        <v>0</v>
      </c>
      <c r="C1398" s="10">
        <v>0</v>
      </c>
      <c r="D1398" s="10">
        <v>0</v>
      </c>
      <c r="E1398" s="10">
        <v>3229.6</v>
      </c>
      <c r="F1398" s="10">
        <v>7200.27</v>
      </c>
      <c r="G1398" s="10">
        <v>6167.53</v>
      </c>
      <c r="H1398" s="10">
        <v>5124.8900000000003</v>
      </c>
      <c r="I1398" s="10">
        <v>1292.1099999999999</v>
      </c>
      <c r="J1398" s="10">
        <v>3399.38</v>
      </c>
      <c r="K1398" s="10">
        <v>0</v>
      </c>
      <c r="L1398" s="10">
        <f t="shared" si="94"/>
        <v>26413.780000000002</v>
      </c>
    </row>
    <row r="1399" spans="1:12" ht="13" hidden="1" x14ac:dyDescent="0.15">
      <c r="A1399" s="65" t="s">
        <v>82</v>
      </c>
      <c r="B1399" s="10">
        <v>0</v>
      </c>
      <c r="C1399" s="10">
        <v>0</v>
      </c>
      <c r="D1399" s="10">
        <v>0</v>
      </c>
      <c r="E1399" s="10">
        <v>7150.28</v>
      </c>
      <c r="F1399" s="10">
        <v>8387.5499999999993</v>
      </c>
      <c r="G1399" s="10">
        <v>7092.68</v>
      </c>
      <c r="H1399" s="10">
        <v>3957.93</v>
      </c>
      <c r="I1399" s="10">
        <v>4285.8100000000004</v>
      </c>
      <c r="J1399" s="10">
        <v>0</v>
      </c>
      <c r="K1399" s="10">
        <v>0</v>
      </c>
      <c r="L1399" s="10">
        <f t="shared" si="94"/>
        <v>30874.25</v>
      </c>
    </row>
    <row r="1400" spans="1:12" ht="13" hidden="1" x14ac:dyDescent="0.15">
      <c r="A1400" s="65" t="s">
        <v>81</v>
      </c>
      <c r="B1400" s="10">
        <v>0</v>
      </c>
      <c r="C1400" s="10">
        <v>0</v>
      </c>
      <c r="D1400" s="10">
        <v>0</v>
      </c>
      <c r="E1400" s="10">
        <v>584.87</v>
      </c>
      <c r="F1400" s="10">
        <v>1567.7</v>
      </c>
      <c r="G1400" s="10">
        <v>1602.92</v>
      </c>
      <c r="H1400" s="10">
        <v>1222.42</v>
      </c>
      <c r="I1400" s="10">
        <v>1951.51</v>
      </c>
      <c r="J1400" s="10">
        <v>0</v>
      </c>
      <c r="K1400" s="10">
        <v>0</v>
      </c>
      <c r="L1400" s="10">
        <f t="shared" si="94"/>
        <v>6929.42</v>
      </c>
    </row>
    <row r="1401" spans="1:12" ht="13" hidden="1" x14ac:dyDescent="0.15">
      <c r="A1401" s="65" t="s">
        <v>75</v>
      </c>
      <c r="B1401" s="10">
        <v>0</v>
      </c>
      <c r="C1401" s="10">
        <v>0</v>
      </c>
      <c r="D1401" s="10">
        <v>0</v>
      </c>
      <c r="E1401" s="10">
        <v>20514.48</v>
      </c>
      <c r="F1401" s="10">
        <v>23458.05</v>
      </c>
      <c r="G1401" s="10">
        <v>16524.21</v>
      </c>
      <c r="H1401" s="10">
        <v>14992.87</v>
      </c>
      <c r="I1401" s="10">
        <v>13977.16</v>
      </c>
      <c r="J1401" s="10">
        <v>0</v>
      </c>
      <c r="K1401" s="10">
        <v>0</v>
      </c>
      <c r="L1401" s="10">
        <f t="shared" si="94"/>
        <v>89466.77</v>
      </c>
    </row>
    <row r="1402" spans="1:12" ht="13" hidden="1" x14ac:dyDescent="0.15">
      <c r="A1402" s="65" t="s">
        <v>74</v>
      </c>
      <c r="B1402" s="10">
        <v>0</v>
      </c>
      <c r="C1402" s="10">
        <v>0</v>
      </c>
      <c r="D1402" s="10">
        <v>0</v>
      </c>
      <c r="E1402" s="10">
        <v>0</v>
      </c>
      <c r="F1402" s="10">
        <v>0</v>
      </c>
      <c r="G1402" s="10">
        <v>0</v>
      </c>
      <c r="H1402" s="10">
        <v>0</v>
      </c>
      <c r="I1402" s="10">
        <v>2254.3000000000002</v>
      </c>
      <c r="J1402" s="10">
        <v>0</v>
      </c>
      <c r="K1402" s="10">
        <v>0</v>
      </c>
      <c r="L1402" s="10">
        <f t="shared" si="94"/>
        <v>2254.3000000000002</v>
      </c>
    </row>
    <row r="1403" spans="1:12" ht="13" hidden="1" x14ac:dyDescent="0.15">
      <c r="A1403" s="65" t="s">
        <v>73</v>
      </c>
      <c r="B1403" s="10">
        <v>0</v>
      </c>
      <c r="C1403" s="10">
        <v>0</v>
      </c>
      <c r="D1403" s="10">
        <v>0</v>
      </c>
      <c r="E1403" s="10">
        <v>793.35</v>
      </c>
      <c r="F1403" s="10">
        <v>-173.07</v>
      </c>
      <c r="G1403" s="10">
        <v>91.2</v>
      </c>
      <c r="H1403" s="10">
        <v>605.77</v>
      </c>
      <c r="I1403" s="10">
        <v>5937.26</v>
      </c>
      <c r="J1403" s="10">
        <v>0</v>
      </c>
      <c r="K1403" s="10">
        <v>0</v>
      </c>
      <c r="L1403" s="10">
        <f t="shared" si="94"/>
        <v>7254.51</v>
      </c>
    </row>
    <row r="1404" spans="1:12" ht="13" hidden="1" x14ac:dyDescent="0.15">
      <c r="A1404" s="65" t="s">
        <v>71</v>
      </c>
      <c r="B1404" s="10">
        <v>0</v>
      </c>
      <c r="C1404" s="10">
        <v>0</v>
      </c>
      <c r="D1404" s="10">
        <v>0</v>
      </c>
      <c r="E1404" s="10">
        <v>15798.09</v>
      </c>
      <c r="F1404" s="10">
        <v>35000.04</v>
      </c>
      <c r="G1404" s="10">
        <v>32371.77</v>
      </c>
      <c r="H1404" s="10">
        <v>22500</v>
      </c>
      <c r="I1404" s="10">
        <v>40833.360000000001</v>
      </c>
      <c r="J1404" s="10">
        <v>0</v>
      </c>
      <c r="K1404" s="10">
        <v>0</v>
      </c>
      <c r="L1404" s="10">
        <f t="shared" si="94"/>
        <v>146503.26</v>
      </c>
    </row>
    <row r="1405" spans="1:12" ht="13" hidden="1" x14ac:dyDescent="0.15">
      <c r="A1405" s="66" t="s">
        <v>266</v>
      </c>
      <c r="B1405" s="16">
        <f t="shared" ref="B1405:L1405" si="95">SUM(B1385:B1404)</f>
        <v>0</v>
      </c>
      <c r="C1405" s="16">
        <f t="shared" si="95"/>
        <v>0</v>
      </c>
      <c r="D1405" s="16">
        <f t="shared" si="95"/>
        <v>0</v>
      </c>
      <c r="E1405" s="16">
        <f t="shared" si="95"/>
        <v>70224.990000000005</v>
      </c>
      <c r="F1405" s="16">
        <f t="shared" si="95"/>
        <v>91446.52</v>
      </c>
      <c r="G1405" s="16">
        <f t="shared" si="95"/>
        <v>76884.05</v>
      </c>
      <c r="H1405" s="16">
        <f t="shared" si="95"/>
        <v>56691.92</v>
      </c>
      <c r="I1405" s="16">
        <f t="shared" si="95"/>
        <v>103557.92000000001</v>
      </c>
      <c r="J1405" s="16">
        <f t="shared" si="95"/>
        <v>3911.1000000000004</v>
      </c>
      <c r="K1405" s="16">
        <f t="shared" si="95"/>
        <v>155</v>
      </c>
      <c r="L1405" s="16">
        <f t="shared" si="95"/>
        <v>402871.5</v>
      </c>
    </row>
    <row r="1406" spans="1:12" ht="13" hidden="1" x14ac:dyDescent="0.15">
      <c r="A1406" s="64" t="s">
        <v>267</v>
      </c>
      <c r="B1406" s="7"/>
      <c r="C1406" s="7"/>
      <c r="D1406" s="7"/>
      <c r="E1406" s="7"/>
      <c r="F1406" s="7"/>
      <c r="G1406" s="7"/>
      <c r="H1406" s="7"/>
      <c r="I1406" s="7"/>
      <c r="J1406" s="7"/>
      <c r="K1406" s="7"/>
      <c r="L1406" s="7"/>
    </row>
    <row r="1407" spans="1:12" ht="13" hidden="1" x14ac:dyDescent="0.15">
      <c r="A1407" s="65" t="s">
        <v>129</v>
      </c>
      <c r="B1407" s="10">
        <v>0</v>
      </c>
      <c r="C1407" s="10">
        <v>0</v>
      </c>
      <c r="D1407" s="10">
        <v>5891.87</v>
      </c>
      <c r="E1407" s="10">
        <v>9487.64</v>
      </c>
      <c r="F1407" s="10">
        <v>0</v>
      </c>
      <c r="G1407" s="10">
        <v>0</v>
      </c>
      <c r="H1407" s="10">
        <v>0</v>
      </c>
      <c r="I1407" s="10">
        <v>0</v>
      </c>
      <c r="J1407" s="10">
        <v>0</v>
      </c>
      <c r="K1407" s="10">
        <v>0</v>
      </c>
      <c r="L1407" s="10">
        <f t="shared" ref="L1407:L1446" si="96">SUM(B1407:K1407)</f>
        <v>15379.509999999998</v>
      </c>
    </row>
    <row r="1408" spans="1:12" ht="13" hidden="1" x14ac:dyDescent="0.15">
      <c r="A1408" s="65" t="s">
        <v>128</v>
      </c>
      <c r="B1408" s="10">
        <v>861.86</v>
      </c>
      <c r="C1408" s="10">
        <v>0</v>
      </c>
      <c r="D1408" s="10">
        <v>0</v>
      </c>
      <c r="E1408" s="10">
        <v>0</v>
      </c>
      <c r="F1408" s="10">
        <v>0</v>
      </c>
      <c r="G1408" s="10">
        <v>0</v>
      </c>
      <c r="H1408" s="10">
        <v>0</v>
      </c>
      <c r="I1408" s="10">
        <v>0</v>
      </c>
      <c r="J1408" s="10">
        <v>0</v>
      </c>
      <c r="K1408" s="10">
        <v>0</v>
      </c>
      <c r="L1408" s="10">
        <f t="shared" si="96"/>
        <v>861.86</v>
      </c>
    </row>
    <row r="1409" spans="1:12" ht="13" hidden="1" x14ac:dyDescent="0.15">
      <c r="A1409" s="65" t="s">
        <v>127</v>
      </c>
      <c r="B1409" s="10">
        <v>5589.9</v>
      </c>
      <c r="C1409" s="10">
        <v>5208.41</v>
      </c>
      <c r="D1409" s="10">
        <v>5905.43</v>
      </c>
      <c r="E1409" s="10">
        <v>3650.22</v>
      </c>
      <c r="F1409" s="10">
        <v>0</v>
      </c>
      <c r="G1409" s="10">
        <v>0</v>
      </c>
      <c r="H1409" s="10">
        <v>0</v>
      </c>
      <c r="I1409" s="10">
        <v>0</v>
      </c>
      <c r="J1409" s="10">
        <v>0</v>
      </c>
      <c r="K1409" s="10">
        <v>0</v>
      </c>
      <c r="L1409" s="10">
        <f t="shared" si="96"/>
        <v>20353.96</v>
      </c>
    </row>
    <row r="1410" spans="1:12" ht="13" hidden="1" x14ac:dyDescent="0.15">
      <c r="A1410" s="65" t="s">
        <v>126</v>
      </c>
      <c r="B1410" s="10">
        <v>22368.2</v>
      </c>
      <c r="C1410" s="10">
        <v>22433.119999999999</v>
      </c>
      <c r="D1410" s="10">
        <v>16825.14</v>
      </c>
      <c r="E1410" s="10">
        <v>2755.89</v>
      </c>
      <c r="F1410" s="10">
        <v>0</v>
      </c>
      <c r="G1410" s="10">
        <v>0</v>
      </c>
      <c r="H1410" s="10">
        <v>0</v>
      </c>
      <c r="I1410" s="10">
        <v>0</v>
      </c>
      <c r="J1410" s="10">
        <v>0</v>
      </c>
      <c r="K1410" s="10">
        <v>0</v>
      </c>
      <c r="L1410" s="10">
        <f t="shared" si="96"/>
        <v>64382.35</v>
      </c>
    </row>
    <row r="1411" spans="1:12" ht="13" hidden="1" x14ac:dyDescent="0.15">
      <c r="A1411" s="65" t="s">
        <v>125</v>
      </c>
      <c r="B1411" s="10">
        <v>2874.14</v>
      </c>
      <c r="C1411" s="10">
        <v>2646.68</v>
      </c>
      <c r="D1411" s="10">
        <v>832.35</v>
      </c>
      <c r="E1411" s="10">
        <v>475.91</v>
      </c>
      <c r="F1411" s="10">
        <v>0</v>
      </c>
      <c r="G1411" s="10">
        <v>0</v>
      </c>
      <c r="H1411" s="10">
        <v>0</v>
      </c>
      <c r="I1411" s="10">
        <v>0</v>
      </c>
      <c r="J1411" s="10">
        <v>0</v>
      </c>
      <c r="K1411" s="10">
        <v>0</v>
      </c>
      <c r="L1411" s="10">
        <f t="shared" si="96"/>
        <v>6829.08</v>
      </c>
    </row>
    <row r="1412" spans="1:12" ht="13" hidden="1" x14ac:dyDescent="0.15">
      <c r="A1412" s="65" t="s">
        <v>123</v>
      </c>
      <c r="B1412" s="10">
        <v>0</v>
      </c>
      <c r="C1412" s="10">
        <v>4525.79</v>
      </c>
      <c r="D1412" s="10">
        <v>3842.04</v>
      </c>
      <c r="E1412" s="10">
        <v>2513.08</v>
      </c>
      <c r="F1412" s="10">
        <v>0</v>
      </c>
      <c r="G1412" s="10">
        <v>0</v>
      </c>
      <c r="H1412" s="10">
        <v>0</v>
      </c>
      <c r="I1412" s="10">
        <v>0</v>
      </c>
      <c r="J1412" s="10">
        <v>0</v>
      </c>
      <c r="K1412" s="10">
        <v>0</v>
      </c>
      <c r="L1412" s="10">
        <f t="shared" si="96"/>
        <v>10880.91</v>
      </c>
    </row>
    <row r="1413" spans="1:12" ht="13" hidden="1" x14ac:dyDescent="0.15">
      <c r="A1413" s="65" t="s">
        <v>122</v>
      </c>
      <c r="B1413" s="10">
        <v>0</v>
      </c>
      <c r="C1413" s="10">
        <v>-69.83</v>
      </c>
      <c r="D1413" s="10">
        <v>0</v>
      </c>
      <c r="E1413" s="10">
        <v>0</v>
      </c>
      <c r="F1413" s="10">
        <v>0</v>
      </c>
      <c r="G1413" s="10">
        <v>0</v>
      </c>
      <c r="H1413" s="10">
        <v>0</v>
      </c>
      <c r="I1413" s="10">
        <v>0</v>
      </c>
      <c r="J1413" s="10">
        <v>0</v>
      </c>
      <c r="K1413" s="10">
        <v>0</v>
      </c>
      <c r="L1413" s="10">
        <f t="shared" si="96"/>
        <v>-69.83</v>
      </c>
    </row>
    <row r="1414" spans="1:12" ht="13" hidden="1" x14ac:dyDescent="0.15">
      <c r="A1414" s="65" t="s">
        <v>121</v>
      </c>
      <c r="B1414" s="10">
        <v>0</v>
      </c>
      <c r="C1414" s="10">
        <v>-3.44</v>
      </c>
      <c r="D1414" s="10">
        <v>0</v>
      </c>
      <c r="E1414" s="10">
        <v>0</v>
      </c>
      <c r="F1414" s="10">
        <v>0</v>
      </c>
      <c r="G1414" s="10">
        <v>0</v>
      </c>
      <c r="H1414" s="10">
        <v>0</v>
      </c>
      <c r="I1414" s="10">
        <v>0</v>
      </c>
      <c r="J1414" s="10">
        <v>0</v>
      </c>
      <c r="K1414" s="10">
        <v>0</v>
      </c>
      <c r="L1414" s="10">
        <f t="shared" si="96"/>
        <v>-3.44</v>
      </c>
    </row>
    <row r="1415" spans="1:12" ht="13" hidden="1" x14ac:dyDescent="0.15">
      <c r="A1415" s="65" t="s">
        <v>195</v>
      </c>
      <c r="B1415" s="10">
        <v>0</v>
      </c>
      <c r="C1415" s="10">
        <v>0</v>
      </c>
      <c r="D1415" s="10">
        <v>128.4</v>
      </c>
      <c r="E1415" s="10">
        <v>0</v>
      </c>
      <c r="F1415" s="10">
        <v>0</v>
      </c>
      <c r="G1415" s="10">
        <v>0</v>
      </c>
      <c r="H1415" s="10">
        <v>0</v>
      </c>
      <c r="I1415" s="10">
        <v>0</v>
      </c>
      <c r="J1415" s="10">
        <v>0</v>
      </c>
      <c r="K1415" s="10">
        <v>0</v>
      </c>
      <c r="L1415" s="10">
        <f t="shared" si="96"/>
        <v>128.4</v>
      </c>
    </row>
    <row r="1416" spans="1:12" ht="13" hidden="1" x14ac:dyDescent="0.15">
      <c r="A1416" s="65" t="s">
        <v>117</v>
      </c>
      <c r="B1416" s="10">
        <v>0</v>
      </c>
      <c r="C1416" s="10">
        <v>160.19</v>
      </c>
      <c r="D1416" s="10">
        <v>695</v>
      </c>
      <c r="E1416" s="10">
        <v>0</v>
      </c>
      <c r="F1416" s="10">
        <v>0</v>
      </c>
      <c r="G1416" s="10">
        <v>0</v>
      </c>
      <c r="H1416" s="10">
        <v>0</v>
      </c>
      <c r="I1416" s="10">
        <v>0</v>
      </c>
      <c r="J1416" s="10">
        <v>0</v>
      </c>
      <c r="K1416" s="10">
        <v>0</v>
      </c>
      <c r="L1416" s="10">
        <f t="shared" si="96"/>
        <v>855.19</v>
      </c>
    </row>
    <row r="1417" spans="1:12" ht="13" hidden="1" x14ac:dyDescent="0.15">
      <c r="A1417" s="65" t="s">
        <v>112</v>
      </c>
      <c r="B1417" s="10">
        <v>1385.29</v>
      </c>
      <c r="C1417" s="10">
        <v>1492.29</v>
      </c>
      <c r="D1417" s="10">
        <v>1492.29</v>
      </c>
      <c r="E1417" s="10">
        <v>1026.8499999999999</v>
      </c>
      <c r="F1417" s="10">
        <v>64</v>
      </c>
      <c r="G1417" s="10">
        <v>0</v>
      </c>
      <c r="H1417" s="10">
        <v>0</v>
      </c>
      <c r="I1417" s="10">
        <v>0</v>
      </c>
      <c r="J1417" s="10">
        <v>0</v>
      </c>
      <c r="K1417" s="10">
        <v>0</v>
      </c>
      <c r="L1417" s="10">
        <f t="shared" si="96"/>
        <v>5460.7199999999993</v>
      </c>
    </row>
    <row r="1418" spans="1:12" ht="13" hidden="1" x14ac:dyDescent="0.15">
      <c r="A1418" s="65" t="s">
        <v>110</v>
      </c>
      <c r="B1418" s="10">
        <v>560.46</v>
      </c>
      <c r="C1418" s="10">
        <v>0</v>
      </c>
      <c r="D1418" s="10">
        <v>0</v>
      </c>
      <c r="E1418" s="10">
        <v>0</v>
      </c>
      <c r="F1418" s="10">
        <v>0</v>
      </c>
      <c r="G1418" s="10">
        <v>0</v>
      </c>
      <c r="H1418" s="10">
        <v>0</v>
      </c>
      <c r="I1418" s="10">
        <v>0</v>
      </c>
      <c r="J1418" s="10">
        <v>0</v>
      </c>
      <c r="K1418" s="10">
        <v>0</v>
      </c>
      <c r="L1418" s="10">
        <f t="shared" si="96"/>
        <v>560.46</v>
      </c>
    </row>
    <row r="1419" spans="1:12" ht="13" hidden="1" x14ac:dyDescent="0.15">
      <c r="A1419" s="65" t="s">
        <v>109</v>
      </c>
      <c r="B1419" s="10">
        <v>0</v>
      </c>
      <c r="C1419" s="10">
        <v>0</v>
      </c>
      <c r="D1419" s="10">
        <v>0</v>
      </c>
      <c r="E1419" s="10">
        <v>54.71</v>
      </c>
      <c r="F1419" s="10">
        <v>0</v>
      </c>
      <c r="G1419" s="10">
        <v>0</v>
      </c>
      <c r="H1419" s="10">
        <v>0</v>
      </c>
      <c r="I1419" s="10">
        <v>0</v>
      </c>
      <c r="J1419" s="10">
        <v>0</v>
      </c>
      <c r="K1419" s="10">
        <v>0</v>
      </c>
      <c r="L1419" s="10">
        <f t="shared" si="96"/>
        <v>54.71</v>
      </c>
    </row>
    <row r="1420" spans="1:12" ht="13" hidden="1" x14ac:dyDescent="0.15">
      <c r="A1420" s="65" t="s">
        <v>107</v>
      </c>
      <c r="B1420" s="10">
        <v>3642.28</v>
      </c>
      <c r="C1420" s="10">
        <v>2822.72</v>
      </c>
      <c r="D1420" s="10">
        <v>2293.25</v>
      </c>
      <c r="E1420" s="10">
        <v>1717.32</v>
      </c>
      <c r="F1420" s="10">
        <v>0</v>
      </c>
      <c r="G1420" s="10">
        <v>0</v>
      </c>
      <c r="H1420" s="10">
        <v>0</v>
      </c>
      <c r="I1420" s="10">
        <v>0</v>
      </c>
      <c r="J1420" s="10">
        <v>0</v>
      </c>
      <c r="K1420" s="10">
        <v>0</v>
      </c>
      <c r="L1420" s="10">
        <f t="shared" si="96"/>
        <v>10475.57</v>
      </c>
    </row>
    <row r="1421" spans="1:12" ht="13" hidden="1" x14ac:dyDescent="0.15">
      <c r="A1421" s="65" t="s">
        <v>106</v>
      </c>
      <c r="B1421" s="10">
        <v>0</v>
      </c>
      <c r="C1421" s="10">
        <v>0</v>
      </c>
      <c r="D1421" s="10">
        <v>0</v>
      </c>
      <c r="E1421" s="10">
        <v>14.81</v>
      </c>
      <c r="F1421" s="10">
        <v>0</v>
      </c>
      <c r="G1421" s="10">
        <v>0</v>
      </c>
      <c r="H1421" s="10">
        <v>0</v>
      </c>
      <c r="I1421" s="10">
        <v>0</v>
      </c>
      <c r="J1421" s="10">
        <v>0</v>
      </c>
      <c r="K1421" s="10">
        <v>0</v>
      </c>
      <c r="L1421" s="10">
        <f t="shared" si="96"/>
        <v>14.81</v>
      </c>
    </row>
    <row r="1422" spans="1:12" ht="13" hidden="1" x14ac:dyDescent="0.15">
      <c r="A1422" s="65" t="s">
        <v>105</v>
      </c>
      <c r="B1422" s="10">
        <v>7204.57</v>
      </c>
      <c r="C1422" s="10">
        <v>2646</v>
      </c>
      <c r="D1422" s="10">
        <v>2171.92</v>
      </c>
      <c r="E1422" s="10">
        <v>0</v>
      </c>
      <c r="F1422" s="10">
        <v>0</v>
      </c>
      <c r="G1422" s="10">
        <v>0</v>
      </c>
      <c r="H1422" s="10">
        <v>0</v>
      </c>
      <c r="I1422" s="10">
        <v>0</v>
      </c>
      <c r="J1422" s="10">
        <v>0</v>
      </c>
      <c r="K1422" s="10">
        <v>0</v>
      </c>
      <c r="L1422" s="10">
        <f t="shared" si="96"/>
        <v>12022.49</v>
      </c>
    </row>
    <row r="1423" spans="1:12" ht="13" hidden="1" x14ac:dyDescent="0.15">
      <c r="A1423" s="65" t="s">
        <v>104</v>
      </c>
      <c r="B1423" s="10">
        <v>12.62</v>
      </c>
      <c r="C1423" s="10">
        <v>0</v>
      </c>
      <c r="D1423" s="10">
        <v>148.4</v>
      </c>
      <c r="E1423" s="10">
        <v>86.99</v>
      </c>
      <c r="F1423" s="10">
        <v>0</v>
      </c>
      <c r="G1423" s="10">
        <v>0</v>
      </c>
      <c r="H1423" s="10">
        <v>0</v>
      </c>
      <c r="I1423" s="10">
        <v>0</v>
      </c>
      <c r="J1423" s="10">
        <v>0</v>
      </c>
      <c r="K1423" s="10">
        <v>0</v>
      </c>
      <c r="L1423" s="10">
        <f t="shared" si="96"/>
        <v>248.01</v>
      </c>
    </row>
    <row r="1424" spans="1:12" ht="13" hidden="1" x14ac:dyDescent="0.15">
      <c r="A1424" s="65" t="s">
        <v>103</v>
      </c>
      <c r="B1424" s="10">
        <v>40.159999999999997</v>
      </c>
      <c r="C1424" s="10">
        <v>40</v>
      </c>
      <c r="D1424" s="10">
        <v>33.36</v>
      </c>
      <c r="E1424" s="10">
        <v>2.2999999999999998</v>
      </c>
      <c r="F1424" s="10">
        <v>0</v>
      </c>
      <c r="G1424" s="10">
        <v>0</v>
      </c>
      <c r="H1424" s="10">
        <v>0</v>
      </c>
      <c r="I1424" s="10">
        <v>0</v>
      </c>
      <c r="J1424" s="10">
        <v>0</v>
      </c>
      <c r="K1424" s="10">
        <v>0</v>
      </c>
      <c r="L1424" s="10">
        <f t="shared" si="96"/>
        <v>115.82</v>
      </c>
    </row>
    <row r="1425" spans="1:12" ht="13" hidden="1" x14ac:dyDescent="0.15">
      <c r="A1425" s="65" t="s">
        <v>102</v>
      </c>
      <c r="B1425" s="10">
        <v>1463.06</v>
      </c>
      <c r="C1425" s="10">
        <v>1484.76</v>
      </c>
      <c r="D1425" s="10">
        <v>726.88</v>
      </c>
      <c r="E1425" s="10">
        <v>786.54</v>
      </c>
      <c r="F1425" s="10">
        <v>0</v>
      </c>
      <c r="G1425" s="10">
        <v>0</v>
      </c>
      <c r="H1425" s="10">
        <v>0</v>
      </c>
      <c r="I1425" s="10">
        <v>0</v>
      </c>
      <c r="J1425" s="10">
        <v>0</v>
      </c>
      <c r="K1425" s="10">
        <v>0</v>
      </c>
      <c r="L1425" s="10">
        <f t="shared" si="96"/>
        <v>4461.24</v>
      </c>
    </row>
    <row r="1426" spans="1:12" ht="13" hidden="1" x14ac:dyDescent="0.15">
      <c r="A1426" s="65" t="s">
        <v>101</v>
      </c>
      <c r="B1426" s="10">
        <v>0</v>
      </c>
      <c r="C1426" s="10">
        <v>0</v>
      </c>
      <c r="D1426" s="10">
        <v>1774.34</v>
      </c>
      <c r="E1426" s="10">
        <v>-1774.34</v>
      </c>
      <c r="F1426" s="10">
        <v>0</v>
      </c>
      <c r="G1426" s="10">
        <v>0</v>
      </c>
      <c r="H1426" s="10">
        <v>0</v>
      </c>
      <c r="I1426" s="10">
        <v>0</v>
      </c>
      <c r="J1426" s="10">
        <v>0</v>
      </c>
      <c r="K1426" s="10">
        <v>0</v>
      </c>
      <c r="L1426" s="10">
        <f t="shared" si="96"/>
        <v>0</v>
      </c>
    </row>
    <row r="1427" spans="1:12" ht="13" hidden="1" x14ac:dyDescent="0.15">
      <c r="A1427" s="65" t="s">
        <v>100</v>
      </c>
      <c r="B1427" s="10">
        <v>0</v>
      </c>
      <c r="C1427" s="10">
        <v>0</v>
      </c>
      <c r="D1427" s="10">
        <v>0</v>
      </c>
      <c r="E1427" s="10">
        <v>714.25</v>
      </c>
      <c r="F1427" s="10">
        <v>0</v>
      </c>
      <c r="G1427" s="10">
        <v>0</v>
      </c>
      <c r="H1427" s="10">
        <v>166.61</v>
      </c>
      <c r="I1427" s="10">
        <v>0</v>
      </c>
      <c r="J1427" s="10">
        <v>0</v>
      </c>
      <c r="K1427" s="10">
        <v>276.33</v>
      </c>
      <c r="L1427" s="10">
        <f t="shared" si="96"/>
        <v>1157.19</v>
      </c>
    </row>
    <row r="1428" spans="1:12" ht="13" hidden="1" x14ac:dyDescent="0.15">
      <c r="A1428" s="65" t="s">
        <v>201</v>
      </c>
      <c r="B1428" s="10">
        <v>176.53</v>
      </c>
      <c r="C1428" s="10">
        <v>0</v>
      </c>
      <c r="D1428" s="10">
        <v>0</v>
      </c>
      <c r="E1428" s="10">
        <v>0</v>
      </c>
      <c r="F1428" s="10">
        <v>0</v>
      </c>
      <c r="G1428" s="10">
        <v>0</v>
      </c>
      <c r="H1428" s="10">
        <v>0</v>
      </c>
      <c r="I1428" s="10">
        <v>0</v>
      </c>
      <c r="J1428" s="10">
        <v>0</v>
      </c>
      <c r="K1428" s="10">
        <v>0</v>
      </c>
      <c r="L1428" s="10">
        <f t="shared" si="96"/>
        <v>176.53</v>
      </c>
    </row>
    <row r="1429" spans="1:12" ht="13" hidden="1" x14ac:dyDescent="0.15">
      <c r="A1429" s="65" t="s">
        <v>99</v>
      </c>
      <c r="B1429" s="10">
        <v>0</v>
      </c>
      <c r="C1429" s="10">
        <v>770</v>
      </c>
      <c r="D1429" s="10">
        <v>0</v>
      </c>
      <c r="E1429" s="10">
        <v>0</v>
      </c>
      <c r="F1429" s="10">
        <v>0</v>
      </c>
      <c r="G1429" s="10">
        <v>0</v>
      </c>
      <c r="H1429" s="10">
        <v>0</v>
      </c>
      <c r="I1429" s="10">
        <v>0</v>
      </c>
      <c r="J1429" s="10">
        <v>0</v>
      </c>
      <c r="K1429" s="10">
        <v>0</v>
      </c>
      <c r="L1429" s="10">
        <f t="shared" si="96"/>
        <v>770</v>
      </c>
    </row>
    <row r="1430" spans="1:12" ht="13" hidden="1" x14ac:dyDescent="0.15">
      <c r="A1430" s="65" t="s">
        <v>132</v>
      </c>
      <c r="B1430" s="10">
        <v>416.67</v>
      </c>
      <c r="C1430" s="10">
        <v>0</v>
      </c>
      <c r="D1430" s="10">
        <v>55</v>
      </c>
      <c r="E1430" s="10">
        <v>0</v>
      </c>
      <c r="F1430" s="10">
        <v>0</v>
      </c>
      <c r="G1430" s="10">
        <v>0</v>
      </c>
      <c r="H1430" s="10">
        <v>0</v>
      </c>
      <c r="I1430" s="10">
        <v>0</v>
      </c>
      <c r="J1430" s="10">
        <v>0</v>
      </c>
      <c r="K1430" s="10">
        <v>0</v>
      </c>
      <c r="L1430" s="10">
        <f t="shared" si="96"/>
        <v>471.67</v>
      </c>
    </row>
    <row r="1431" spans="1:12" ht="13" hidden="1" x14ac:dyDescent="0.15">
      <c r="A1431" s="65" t="s">
        <v>98</v>
      </c>
      <c r="B1431" s="10">
        <v>0</v>
      </c>
      <c r="C1431" s="10">
        <v>3100</v>
      </c>
      <c r="D1431" s="10">
        <v>0</v>
      </c>
      <c r="E1431" s="10">
        <v>0</v>
      </c>
      <c r="F1431" s="10">
        <v>0</v>
      </c>
      <c r="G1431" s="10">
        <v>0</v>
      </c>
      <c r="H1431" s="10">
        <v>0</v>
      </c>
      <c r="I1431" s="10">
        <v>0</v>
      </c>
      <c r="J1431" s="10">
        <v>0</v>
      </c>
      <c r="K1431" s="10">
        <v>0</v>
      </c>
      <c r="L1431" s="10">
        <f t="shared" si="96"/>
        <v>3100</v>
      </c>
    </row>
    <row r="1432" spans="1:12" ht="13" hidden="1" x14ac:dyDescent="0.15">
      <c r="A1432" s="65" t="s">
        <v>94</v>
      </c>
      <c r="B1432" s="10">
        <v>0</v>
      </c>
      <c r="C1432" s="10">
        <v>0</v>
      </c>
      <c r="D1432" s="10">
        <v>18.93</v>
      </c>
      <c r="E1432" s="10">
        <v>865</v>
      </c>
      <c r="F1432" s="10">
        <v>0</v>
      </c>
      <c r="G1432" s="10">
        <v>0</v>
      </c>
      <c r="H1432" s="10">
        <v>0</v>
      </c>
      <c r="I1432" s="10">
        <v>0</v>
      </c>
      <c r="J1432" s="10">
        <v>0</v>
      </c>
      <c r="K1432" s="10">
        <v>0</v>
      </c>
      <c r="L1432" s="10">
        <f t="shared" si="96"/>
        <v>883.93</v>
      </c>
    </row>
    <row r="1433" spans="1:12" ht="13" hidden="1" x14ac:dyDescent="0.15">
      <c r="A1433" s="65" t="s">
        <v>93</v>
      </c>
      <c r="B1433" s="10">
        <v>10172.51</v>
      </c>
      <c r="C1433" s="10">
        <v>10165.27</v>
      </c>
      <c r="D1433" s="10">
        <v>4736.54</v>
      </c>
      <c r="E1433" s="10">
        <v>5525.19</v>
      </c>
      <c r="F1433" s="10">
        <v>0</v>
      </c>
      <c r="G1433" s="10">
        <v>0</v>
      </c>
      <c r="H1433" s="10">
        <v>0</v>
      </c>
      <c r="I1433" s="10">
        <v>0</v>
      </c>
      <c r="J1433" s="10">
        <v>0</v>
      </c>
      <c r="K1433" s="10">
        <v>0</v>
      </c>
      <c r="L1433" s="10">
        <f t="shared" si="96"/>
        <v>30599.51</v>
      </c>
    </row>
    <row r="1434" spans="1:12" ht="13" hidden="1" x14ac:dyDescent="0.15">
      <c r="A1434" s="65" t="s">
        <v>91</v>
      </c>
      <c r="B1434" s="10">
        <v>4390.8599999999997</v>
      </c>
      <c r="C1434" s="10">
        <v>3635.46</v>
      </c>
      <c r="D1434" s="10">
        <v>4638.37</v>
      </c>
      <c r="E1434" s="10">
        <v>3960.57</v>
      </c>
      <c r="F1434" s="10">
        <v>0</v>
      </c>
      <c r="G1434" s="10">
        <v>0</v>
      </c>
      <c r="H1434" s="10">
        <v>0</v>
      </c>
      <c r="I1434" s="10">
        <v>0</v>
      </c>
      <c r="J1434" s="10">
        <v>0</v>
      </c>
      <c r="K1434" s="10">
        <v>0</v>
      </c>
      <c r="L1434" s="10">
        <f t="shared" si="96"/>
        <v>16625.259999999998</v>
      </c>
    </row>
    <row r="1435" spans="1:12" ht="13" hidden="1" x14ac:dyDescent="0.15">
      <c r="A1435" s="65" t="s">
        <v>90</v>
      </c>
      <c r="B1435" s="10">
        <v>9083.11</v>
      </c>
      <c r="C1435" s="10">
        <v>27311.74</v>
      </c>
      <c r="D1435" s="10">
        <v>20245.189999999999</v>
      </c>
      <c r="E1435" s="10">
        <v>5470.18</v>
      </c>
      <c r="F1435" s="10">
        <v>0</v>
      </c>
      <c r="G1435" s="10">
        <v>0</v>
      </c>
      <c r="H1435" s="10">
        <v>0</v>
      </c>
      <c r="I1435" s="10">
        <v>0</v>
      </c>
      <c r="J1435" s="10">
        <v>0</v>
      </c>
      <c r="K1435" s="10">
        <v>0</v>
      </c>
      <c r="L1435" s="10">
        <f t="shared" si="96"/>
        <v>62110.220000000008</v>
      </c>
    </row>
    <row r="1436" spans="1:12" ht="13" hidden="1" x14ac:dyDescent="0.15">
      <c r="A1436" s="65" t="s">
        <v>88</v>
      </c>
      <c r="B1436" s="10">
        <v>1241.92</v>
      </c>
      <c r="C1436" s="10">
        <v>1274.3499999999999</v>
      </c>
      <c r="D1436" s="10">
        <v>1296.43</v>
      </c>
      <c r="E1436" s="10">
        <v>484.36</v>
      </c>
      <c r="F1436" s="10">
        <v>0</v>
      </c>
      <c r="G1436" s="10">
        <v>0</v>
      </c>
      <c r="H1436" s="10">
        <v>0</v>
      </c>
      <c r="I1436" s="10">
        <v>0</v>
      </c>
      <c r="J1436" s="10">
        <v>0</v>
      </c>
      <c r="K1436" s="10">
        <v>0</v>
      </c>
      <c r="L1436" s="10">
        <f t="shared" si="96"/>
        <v>4297.0599999999995</v>
      </c>
    </row>
    <row r="1437" spans="1:12" ht="13" hidden="1" x14ac:dyDescent="0.15">
      <c r="A1437" s="65" t="s">
        <v>84</v>
      </c>
      <c r="B1437" s="10">
        <v>85.93</v>
      </c>
      <c r="C1437" s="10">
        <v>111.71</v>
      </c>
      <c r="D1437" s="10">
        <v>111.5</v>
      </c>
      <c r="E1437" s="10">
        <v>63.54</v>
      </c>
      <c r="F1437" s="10">
        <v>0</v>
      </c>
      <c r="G1437" s="10">
        <v>0</v>
      </c>
      <c r="H1437" s="10">
        <v>0</v>
      </c>
      <c r="I1437" s="10">
        <v>0</v>
      </c>
      <c r="J1437" s="10">
        <v>0</v>
      </c>
      <c r="K1437" s="10">
        <v>0</v>
      </c>
      <c r="L1437" s="10">
        <f t="shared" si="96"/>
        <v>372.68</v>
      </c>
    </row>
    <row r="1438" spans="1:12" ht="13" hidden="1" x14ac:dyDescent="0.15">
      <c r="A1438" s="65" t="s">
        <v>83</v>
      </c>
      <c r="B1438" s="10">
        <v>40239.79</v>
      </c>
      <c r="C1438" s="10">
        <v>15778.47</v>
      </c>
      <c r="D1438" s="10">
        <v>14424.01</v>
      </c>
      <c r="E1438" s="10">
        <v>8280.49</v>
      </c>
      <c r="F1438" s="10">
        <v>0</v>
      </c>
      <c r="G1438" s="10">
        <v>0</v>
      </c>
      <c r="H1438" s="10">
        <v>0</v>
      </c>
      <c r="I1438" s="10">
        <v>0</v>
      </c>
      <c r="J1438" s="10">
        <v>0</v>
      </c>
      <c r="K1438" s="10">
        <v>0</v>
      </c>
      <c r="L1438" s="10">
        <f t="shared" si="96"/>
        <v>78722.760000000009</v>
      </c>
    </row>
    <row r="1439" spans="1:12" ht="13" hidden="1" x14ac:dyDescent="0.15">
      <c r="A1439" s="65" t="s">
        <v>82</v>
      </c>
      <c r="B1439" s="10">
        <v>19937.2</v>
      </c>
      <c r="C1439" s="10">
        <v>17891.810000000001</v>
      </c>
      <c r="D1439" s="10">
        <v>18851.580000000002</v>
      </c>
      <c r="E1439" s="10">
        <v>11587.5</v>
      </c>
      <c r="F1439" s="10">
        <v>1.55</v>
      </c>
      <c r="G1439" s="10">
        <v>0</v>
      </c>
      <c r="H1439" s="10">
        <v>0</v>
      </c>
      <c r="I1439" s="10">
        <v>0</v>
      </c>
      <c r="J1439" s="10">
        <v>0</v>
      </c>
      <c r="K1439" s="10">
        <v>0</v>
      </c>
      <c r="L1439" s="10">
        <f t="shared" si="96"/>
        <v>68269.64</v>
      </c>
    </row>
    <row r="1440" spans="1:12" ht="13" hidden="1" x14ac:dyDescent="0.15">
      <c r="A1440" s="65" t="s">
        <v>81</v>
      </c>
      <c r="B1440" s="10">
        <v>0</v>
      </c>
      <c r="C1440" s="10">
        <v>6063.85</v>
      </c>
      <c r="D1440" s="10">
        <v>5847.15</v>
      </c>
      <c r="E1440" s="10">
        <v>2641.15</v>
      </c>
      <c r="F1440" s="10">
        <v>0</v>
      </c>
      <c r="G1440" s="10">
        <v>0</v>
      </c>
      <c r="H1440" s="10">
        <v>0</v>
      </c>
      <c r="I1440" s="10">
        <v>0</v>
      </c>
      <c r="J1440" s="10">
        <v>0</v>
      </c>
      <c r="K1440" s="10">
        <v>0</v>
      </c>
      <c r="L1440" s="10">
        <f t="shared" si="96"/>
        <v>14552.15</v>
      </c>
    </row>
    <row r="1441" spans="1:12" ht="13" hidden="1" x14ac:dyDescent="0.15">
      <c r="A1441" s="65" t="s">
        <v>78</v>
      </c>
      <c r="B1441" s="10">
        <v>0</v>
      </c>
      <c r="C1441" s="10">
        <v>0</v>
      </c>
      <c r="D1441" s="10">
        <v>0</v>
      </c>
      <c r="E1441" s="10">
        <v>0</v>
      </c>
      <c r="F1441" s="10">
        <v>0</v>
      </c>
      <c r="G1441" s="10">
        <v>0</v>
      </c>
      <c r="H1441" s="10">
        <v>-129.05000000000001</v>
      </c>
      <c r="I1441" s="10">
        <v>-45.27</v>
      </c>
      <c r="J1441" s="10">
        <v>-881.73</v>
      </c>
      <c r="K1441" s="10">
        <v>0</v>
      </c>
      <c r="L1441" s="10">
        <f t="shared" si="96"/>
        <v>-1056.05</v>
      </c>
    </row>
    <row r="1442" spans="1:12" ht="13" hidden="1" x14ac:dyDescent="0.15">
      <c r="A1442" s="65" t="s">
        <v>77</v>
      </c>
      <c r="B1442" s="10">
        <v>9600</v>
      </c>
      <c r="C1442" s="10">
        <v>0</v>
      </c>
      <c r="D1442" s="10">
        <v>0</v>
      </c>
      <c r="E1442" s="10">
        <v>0</v>
      </c>
      <c r="F1442" s="10">
        <v>0</v>
      </c>
      <c r="G1442" s="10">
        <v>0</v>
      </c>
      <c r="H1442" s="10">
        <v>0</v>
      </c>
      <c r="I1442" s="10">
        <v>0</v>
      </c>
      <c r="J1442" s="10">
        <v>0</v>
      </c>
      <c r="K1442" s="10">
        <v>0</v>
      </c>
      <c r="L1442" s="10">
        <f t="shared" si="96"/>
        <v>9600</v>
      </c>
    </row>
    <row r="1443" spans="1:12" ht="13" hidden="1" x14ac:dyDescent="0.15">
      <c r="A1443" s="65" t="s">
        <v>75</v>
      </c>
      <c r="B1443" s="10">
        <v>2549.92</v>
      </c>
      <c r="C1443" s="10">
        <v>6353.25</v>
      </c>
      <c r="D1443" s="10">
        <v>0</v>
      </c>
      <c r="E1443" s="10">
        <v>18368.91</v>
      </c>
      <c r="F1443" s="10">
        <v>0</v>
      </c>
      <c r="G1443" s="10">
        <v>0</v>
      </c>
      <c r="H1443" s="10">
        <v>0</v>
      </c>
      <c r="I1443" s="10">
        <v>0</v>
      </c>
      <c r="J1443" s="10">
        <v>0</v>
      </c>
      <c r="K1443" s="10">
        <v>0</v>
      </c>
      <c r="L1443" s="10">
        <f t="shared" si="96"/>
        <v>27272.080000000002</v>
      </c>
    </row>
    <row r="1444" spans="1:12" ht="13" hidden="1" x14ac:dyDescent="0.15">
      <c r="A1444" s="65" t="s">
        <v>74</v>
      </c>
      <c r="B1444" s="10">
        <v>61191.16</v>
      </c>
      <c r="C1444" s="10">
        <v>54238.38</v>
      </c>
      <c r="D1444" s="10">
        <v>63141</v>
      </c>
      <c r="E1444" s="10">
        <v>269</v>
      </c>
      <c r="F1444" s="10">
        <v>0</v>
      </c>
      <c r="G1444" s="10">
        <v>0</v>
      </c>
      <c r="H1444" s="10">
        <v>0</v>
      </c>
      <c r="I1444" s="10">
        <v>0</v>
      </c>
      <c r="J1444" s="10">
        <v>0</v>
      </c>
      <c r="K1444" s="10">
        <v>0</v>
      </c>
      <c r="L1444" s="10">
        <f t="shared" si="96"/>
        <v>178839.54</v>
      </c>
    </row>
    <row r="1445" spans="1:12" ht="13" hidden="1" x14ac:dyDescent="0.15">
      <c r="A1445" s="65" t="s">
        <v>73</v>
      </c>
      <c r="B1445" s="10">
        <v>5272.69</v>
      </c>
      <c r="C1445" s="10">
        <v>-409.92</v>
      </c>
      <c r="D1445" s="10">
        <v>-2370.06</v>
      </c>
      <c r="E1445" s="10">
        <v>-645.51</v>
      </c>
      <c r="F1445" s="10">
        <v>0</v>
      </c>
      <c r="G1445" s="10">
        <v>0</v>
      </c>
      <c r="H1445" s="10">
        <v>0</v>
      </c>
      <c r="I1445" s="10">
        <v>0</v>
      </c>
      <c r="J1445" s="10">
        <v>0</v>
      </c>
      <c r="K1445" s="10">
        <v>0</v>
      </c>
      <c r="L1445" s="10">
        <f t="shared" si="96"/>
        <v>1847.1999999999996</v>
      </c>
    </row>
    <row r="1446" spans="1:12" ht="13" hidden="1" x14ac:dyDescent="0.15">
      <c r="A1446" s="65" t="s">
        <v>71</v>
      </c>
      <c r="B1446" s="10">
        <v>212577.15</v>
      </c>
      <c r="C1446" s="10">
        <v>203208</v>
      </c>
      <c r="D1446" s="10">
        <v>200328.69</v>
      </c>
      <c r="E1446" s="10">
        <v>119090.69</v>
      </c>
      <c r="F1446" s="10">
        <v>0</v>
      </c>
      <c r="G1446" s="10">
        <v>0</v>
      </c>
      <c r="H1446" s="10">
        <v>0</v>
      </c>
      <c r="I1446" s="10">
        <v>0</v>
      </c>
      <c r="J1446" s="10">
        <v>0</v>
      </c>
      <c r="K1446" s="10">
        <v>0</v>
      </c>
      <c r="L1446" s="10">
        <f t="shared" si="96"/>
        <v>735204.53</v>
      </c>
    </row>
    <row r="1447" spans="1:12" ht="13" hidden="1" x14ac:dyDescent="0.15">
      <c r="A1447" s="66" t="s">
        <v>268</v>
      </c>
      <c r="B1447" s="16">
        <f t="shared" ref="B1447:L1447" si="97">SUM(B1407:B1446)</f>
        <v>422937.98</v>
      </c>
      <c r="C1447" s="16">
        <f t="shared" si="97"/>
        <v>392879.06000000006</v>
      </c>
      <c r="D1447" s="16">
        <f t="shared" si="97"/>
        <v>374085</v>
      </c>
      <c r="E1447" s="16">
        <f t="shared" si="97"/>
        <v>197473.24</v>
      </c>
      <c r="F1447" s="16">
        <f t="shared" si="97"/>
        <v>65.55</v>
      </c>
      <c r="G1447" s="16">
        <f t="shared" si="97"/>
        <v>0</v>
      </c>
      <c r="H1447" s="16">
        <f t="shared" si="97"/>
        <v>37.56</v>
      </c>
      <c r="I1447" s="16">
        <f t="shared" si="97"/>
        <v>-45.27</v>
      </c>
      <c r="J1447" s="16">
        <f t="shared" si="97"/>
        <v>-881.73</v>
      </c>
      <c r="K1447" s="16">
        <f t="shared" si="97"/>
        <v>276.33</v>
      </c>
      <c r="L1447" s="16">
        <f t="shared" si="97"/>
        <v>1386827.7200000002</v>
      </c>
    </row>
    <row r="1448" spans="1:12" ht="13" hidden="1" x14ac:dyDescent="0.15">
      <c r="A1448" s="27" t="s">
        <v>269</v>
      </c>
      <c r="B1448" s="16">
        <f t="shared" ref="B1448:L1448" si="98">SUM(B968,B1012,B1043,B1066,B1141,B1157,B1195,B1241,B1250,B1277,B1293,B1340,B1383,B1405,B1447)</f>
        <v>11009197.23</v>
      </c>
      <c r="C1448" s="16">
        <f t="shared" si="98"/>
        <v>10658863.590000002</v>
      </c>
      <c r="D1448" s="16">
        <f t="shared" si="98"/>
        <v>10793163.010000002</v>
      </c>
      <c r="E1448" s="16">
        <f t="shared" si="98"/>
        <v>10946678.790000001</v>
      </c>
      <c r="F1448" s="16">
        <f t="shared" si="98"/>
        <v>10798323.279999999</v>
      </c>
      <c r="G1448" s="16">
        <f t="shared" si="98"/>
        <v>10414285.830000002</v>
      </c>
      <c r="H1448" s="16">
        <f t="shared" si="98"/>
        <v>10159097.9</v>
      </c>
      <c r="I1448" s="16">
        <f t="shared" si="98"/>
        <v>11895213.23</v>
      </c>
      <c r="J1448" s="16">
        <f t="shared" si="98"/>
        <v>11512199.609999998</v>
      </c>
      <c r="K1448" s="16">
        <f t="shared" si="98"/>
        <v>6350790.0399999991</v>
      </c>
      <c r="L1448" s="16">
        <f t="shared" si="98"/>
        <v>104537812.51000001</v>
      </c>
    </row>
    <row r="1449" spans="1:12" ht="13" hidden="1" x14ac:dyDescent="0.15">
      <c r="A1449" s="15" t="s">
        <v>192</v>
      </c>
      <c r="B1449" s="16">
        <f t="shared" ref="B1449:L1449" si="99">SUM(B917,B1448)</f>
        <v>16014042.550000001</v>
      </c>
      <c r="C1449" s="16">
        <f t="shared" si="99"/>
        <v>15382705.860000003</v>
      </c>
      <c r="D1449" s="16">
        <f t="shared" si="99"/>
        <v>15475456.650000002</v>
      </c>
      <c r="E1449" s="16">
        <f t="shared" si="99"/>
        <v>16983052.280000001</v>
      </c>
      <c r="F1449" s="16">
        <f t="shared" si="99"/>
        <v>16233382.050000001</v>
      </c>
      <c r="G1449" s="16">
        <f t="shared" si="99"/>
        <v>18976228.170000002</v>
      </c>
      <c r="H1449" s="16">
        <f t="shared" si="99"/>
        <v>15488666.140000001</v>
      </c>
      <c r="I1449" s="16">
        <f t="shared" si="99"/>
        <v>19340383.390000001</v>
      </c>
      <c r="J1449" s="16">
        <f t="shared" si="99"/>
        <v>17314872.519999996</v>
      </c>
      <c r="K1449" s="16">
        <f t="shared" si="99"/>
        <v>9324510.7299999986</v>
      </c>
      <c r="L1449" s="16">
        <f t="shared" si="99"/>
        <v>160533300.34</v>
      </c>
    </row>
    <row r="1450" spans="1:12" ht="13" x14ac:dyDescent="0.15">
      <c r="A1450" s="14" t="s">
        <v>270</v>
      </c>
      <c r="B1450" s="7">
        <v>7334450.3600000013</v>
      </c>
      <c r="C1450" s="7">
        <v>8231760.0400000028</v>
      </c>
      <c r="D1450" s="7">
        <v>9545509.0299999937</v>
      </c>
      <c r="E1450" s="7">
        <v>10221820.289999997</v>
      </c>
      <c r="F1450" s="7">
        <v>11784690.399999999</v>
      </c>
      <c r="G1450" s="7">
        <v>8905521.5500000007</v>
      </c>
      <c r="H1450" s="7">
        <v>9040785.0000000019</v>
      </c>
      <c r="I1450" s="7">
        <v>9318268.1499999985</v>
      </c>
      <c r="J1450" s="7">
        <v>10431189.59</v>
      </c>
      <c r="K1450" s="7">
        <v>6180959.8199999984</v>
      </c>
      <c r="L1450" s="7">
        <v>90994954.229999989</v>
      </c>
    </row>
    <row r="1451" spans="1:12" ht="13" hidden="1" x14ac:dyDescent="0.15">
      <c r="A1451" s="24" t="s">
        <v>271</v>
      </c>
      <c r="B1451" s="7"/>
      <c r="C1451" s="7"/>
      <c r="D1451" s="7"/>
      <c r="E1451" s="7"/>
      <c r="F1451" s="7"/>
      <c r="G1451" s="7"/>
      <c r="H1451" s="7"/>
      <c r="I1451" s="7"/>
      <c r="J1451" s="7"/>
      <c r="K1451" s="7"/>
      <c r="L1451" s="7"/>
    </row>
    <row r="1452" spans="1:12" ht="13" hidden="1" x14ac:dyDescent="0.15">
      <c r="A1452" s="64" t="s">
        <v>272</v>
      </c>
      <c r="B1452" s="7"/>
      <c r="C1452" s="7"/>
      <c r="D1452" s="7"/>
      <c r="E1452" s="7"/>
      <c r="F1452" s="7"/>
      <c r="G1452" s="7"/>
      <c r="H1452" s="7"/>
      <c r="I1452" s="7"/>
      <c r="J1452" s="7"/>
      <c r="K1452" s="7"/>
      <c r="L1452" s="7"/>
    </row>
    <row r="1453" spans="1:12" ht="13" hidden="1" x14ac:dyDescent="0.15">
      <c r="A1453" s="65" t="s">
        <v>71</v>
      </c>
      <c r="B1453" s="10">
        <v>31596.51</v>
      </c>
      <c r="C1453" s="10">
        <v>37834.75</v>
      </c>
      <c r="D1453" s="10">
        <v>12991.27</v>
      </c>
      <c r="E1453" s="10">
        <v>1362.95</v>
      </c>
      <c r="F1453" s="10">
        <v>0</v>
      </c>
      <c r="G1453" s="10">
        <v>0</v>
      </c>
      <c r="H1453" s="10">
        <v>0</v>
      </c>
      <c r="I1453" s="10">
        <v>0</v>
      </c>
      <c r="J1453" s="10">
        <v>0</v>
      </c>
      <c r="K1453" s="10">
        <v>0</v>
      </c>
      <c r="L1453" s="10">
        <f t="shared" ref="L1453:L1484" si="100">SUM(B1453:K1453)</f>
        <v>83785.48</v>
      </c>
    </row>
    <row r="1454" spans="1:12" ht="13" hidden="1" x14ac:dyDescent="0.15">
      <c r="A1454" s="65" t="s">
        <v>73</v>
      </c>
      <c r="B1454" s="10">
        <v>2099.36</v>
      </c>
      <c r="C1454" s="10">
        <v>1679.04</v>
      </c>
      <c r="D1454" s="10">
        <v>-3340.14</v>
      </c>
      <c r="E1454" s="10">
        <v>75.349999999999994</v>
      </c>
      <c r="F1454" s="10">
        <v>0</v>
      </c>
      <c r="G1454" s="10">
        <v>0</v>
      </c>
      <c r="H1454" s="10">
        <v>0</v>
      </c>
      <c r="I1454" s="10">
        <v>0</v>
      </c>
      <c r="J1454" s="10">
        <v>0</v>
      </c>
      <c r="K1454" s="10">
        <v>0</v>
      </c>
      <c r="L1454" s="10">
        <f t="shared" si="100"/>
        <v>513.61000000000024</v>
      </c>
    </row>
    <row r="1455" spans="1:12" ht="13" hidden="1" x14ac:dyDescent="0.15">
      <c r="A1455" s="65" t="s">
        <v>74</v>
      </c>
      <c r="B1455" s="10">
        <v>6215.56</v>
      </c>
      <c r="C1455" s="10">
        <v>4615.57</v>
      </c>
      <c r="D1455" s="10">
        <v>-55.03</v>
      </c>
      <c r="E1455" s="10">
        <v>0</v>
      </c>
      <c r="F1455" s="10">
        <v>0</v>
      </c>
      <c r="G1455" s="10">
        <v>0</v>
      </c>
      <c r="H1455" s="10">
        <v>0</v>
      </c>
      <c r="I1455" s="10">
        <v>0</v>
      </c>
      <c r="J1455" s="10">
        <v>0</v>
      </c>
      <c r="K1455" s="10">
        <v>0</v>
      </c>
      <c r="L1455" s="10">
        <f t="shared" si="100"/>
        <v>10776.1</v>
      </c>
    </row>
    <row r="1456" spans="1:12" ht="13" hidden="1" x14ac:dyDescent="0.15">
      <c r="A1456" s="65" t="s">
        <v>81</v>
      </c>
      <c r="B1456" s="10">
        <v>283154.67</v>
      </c>
      <c r="C1456" s="10">
        <v>1152.9000000000001</v>
      </c>
      <c r="D1456" s="10">
        <v>345.76</v>
      </c>
      <c r="E1456" s="10">
        <v>0</v>
      </c>
      <c r="F1456" s="10">
        <v>0</v>
      </c>
      <c r="G1456" s="10">
        <v>0</v>
      </c>
      <c r="H1456" s="10">
        <v>0</v>
      </c>
      <c r="I1456" s="10">
        <v>0</v>
      </c>
      <c r="J1456" s="10">
        <v>0</v>
      </c>
      <c r="K1456" s="10">
        <v>0</v>
      </c>
      <c r="L1456" s="10">
        <f t="shared" si="100"/>
        <v>284653.33</v>
      </c>
    </row>
    <row r="1457" spans="1:12" ht="13" hidden="1" x14ac:dyDescent="0.15">
      <c r="A1457" s="65" t="s">
        <v>82</v>
      </c>
      <c r="B1457" s="10">
        <v>23759.62</v>
      </c>
      <c r="C1457" s="10">
        <v>8590.51</v>
      </c>
      <c r="D1457" s="10">
        <v>5572.33</v>
      </c>
      <c r="E1457" s="10">
        <v>8023.95</v>
      </c>
      <c r="F1457" s="10">
        <v>10847.6</v>
      </c>
      <c r="G1457" s="10">
        <v>1108.23</v>
      </c>
      <c r="H1457" s="10">
        <v>1108.23</v>
      </c>
      <c r="I1457" s="10">
        <v>1108.24</v>
      </c>
      <c r="J1457" s="10">
        <v>1153.83</v>
      </c>
      <c r="K1457" s="10">
        <v>-7212.64</v>
      </c>
      <c r="L1457" s="10">
        <f t="shared" si="100"/>
        <v>54059.9</v>
      </c>
    </row>
    <row r="1458" spans="1:12" ht="13" hidden="1" x14ac:dyDescent="0.15">
      <c r="A1458" s="65" t="s">
        <v>83</v>
      </c>
      <c r="B1458" s="10">
        <v>23675.16</v>
      </c>
      <c r="C1458" s="10">
        <v>3022.27</v>
      </c>
      <c r="D1458" s="10">
        <v>1067.67</v>
      </c>
      <c r="E1458" s="10">
        <v>-1402.47</v>
      </c>
      <c r="F1458" s="10">
        <v>0</v>
      </c>
      <c r="G1458" s="10">
        <v>0</v>
      </c>
      <c r="H1458" s="10">
        <v>-178.16</v>
      </c>
      <c r="I1458" s="10">
        <v>0</v>
      </c>
      <c r="J1458" s="10">
        <v>0</v>
      </c>
      <c r="K1458" s="10">
        <v>0</v>
      </c>
      <c r="L1458" s="10">
        <f t="shared" si="100"/>
        <v>26184.469999999998</v>
      </c>
    </row>
    <row r="1459" spans="1:12" ht="13" hidden="1" x14ac:dyDescent="0.15">
      <c r="A1459" s="65" t="s">
        <v>85</v>
      </c>
      <c r="B1459" s="10">
        <v>19231.900000000001</v>
      </c>
      <c r="C1459" s="10">
        <v>23.68</v>
      </c>
      <c r="D1459" s="10">
        <v>0</v>
      </c>
      <c r="E1459" s="10">
        <v>-72929.33</v>
      </c>
      <c r="F1459" s="10">
        <v>5172.07</v>
      </c>
      <c r="G1459" s="10">
        <v>-5201.67</v>
      </c>
      <c r="H1459" s="10">
        <v>0</v>
      </c>
      <c r="I1459" s="10">
        <v>0</v>
      </c>
      <c r="J1459" s="10">
        <v>0</v>
      </c>
      <c r="K1459" s="10">
        <v>0</v>
      </c>
      <c r="L1459" s="10">
        <f t="shared" si="100"/>
        <v>-53703.35</v>
      </c>
    </row>
    <row r="1460" spans="1:12" ht="13" hidden="1" x14ac:dyDescent="0.15">
      <c r="A1460" s="65" t="s">
        <v>88</v>
      </c>
      <c r="B1460" s="10">
        <v>3378.58</v>
      </c>
      <c r="C1460" s="10">
        <v>-4937.6899999999996</v>
      </c>
      <c r="D1460" s="10">
        <v>-0.32</v>
      </c>
      <c r="E1460" s="10">
        <v>0.75</v>
      </c>
      <c r="F1460" s="10">
        <v>-3.06</v>
      </c>
      <c r="G1460" s="10">
        <v>-0.44</v>
      </c>
      <c r="H1460" s="10">
        <v>0</v>
      </c>
      <c r="I1460" s="10">
        <v>0</v>
      </c>
      <c r="J1460" s="10">
        <v>0</v>
      </c>
      <c r="K1460" s="10">
        <v>0</v>
      </c>
      <c r="L1460" s="10">
        <f t="shared" si="100"/>
        <v>-1562.1799999999996</v>
      </c>
    </row>
    <row r="1461" spans="1:12" ht="13" hidden="1" x14ac:dyDescent="0.15">
      <c r="A1461" s="65" t="s">
        <v>90</v>
      </c>
      <c r="B1461" s="10">
        <v>2538.66</v>
      </c>
      <c r="C1461" s="10">
        <v>-2271.04</v>
      </c>
      <c r="D1461" s="10">
        <v>2463.8200000000002</v>
      </c>
      <c r="E1461" s="10">
        <v>-1399.56</v>
      </c>
      <c r="F1461" s="10">
        <v>-905.04</v>
      </c>
      <c r="G1461" s="10">
        <v>0</v>
      </c>
      <c r="H1461" s="10">
        <v>117.9</v>
      </c>
      <c r="I1461" s="10">
        <v>101.46</v>
      </c>
      <c r="J1461" s="10">
        <v>58.7</v>
      </c>
      <c r="K1461" s="10">
        <v>0</v>
      </c>
      <c r="L1461" s="10">
        <f t="shared" si="100"/>
        <v>704.9000000000002</v>
      </c>
    </row>
    <row r="1462" spans="1:12" ht="13" hidden="1" x14ac:dyDescent="0.15">
      <c r="A1462" s="65" t="s">
        <v>91</v>
      </c>
      <c r="B1462" s="10">
        <v>213.05</v>
      </c>
      <c r="C1462" s="10">
        <v>214.12</v>
      </c>
      <c r="D1462" s="10">
        <v>302.11</v>
      </c>
      <c r="E1462" s="10">
        <v>114.21</v>
      </c>
      <c r="F1462" s="10">
        <v>563.54999999999995</v>
      </c>
      <c r="G1462" s="10">
        <v>6922.63</v>
      </c>
      <c r="H1462" s="10">
        <v>0</v>
      </c>
      <c r="I1462" s="10">
        <v>0</v>
      </c>
      <c r="J1462" s="10">
        <v>0</v>
      </c>
      <c r="K1462" s="10">
        <v>0</v>
      </c>
      <c r="L1462" s="10">
        <f t="shared" si="100"/>
        <v>8329.67</v>
      </c>
    </row>
    <row r="1463" spans="1:12" ht="13" hidden="1" x14ac:dyDescent="0.15">
      <c r="A1463" s="65" t="s">
        <v>92</v>
      </c>
      <c r="B1463" s="10">
        <v>21090.21</v>
      </c>
      <c r="C1463" s="10">
        <v>6753.24</v>
      </c>
      <c r="D1463" s="10">
        <v>15347.8</v>
      </c>
      <c r="E1463" s="10">
        <v>62287.77</v>
      </c>
      <c r="F1463" s="10">
        <v>206843.06</v>
      </c>
      <c r="G1463" s="10">
        <v>4998.3599999999997</v>
      </c>
      <c r="H1463" s="10">
        <v>29844.84</v>
      </c>
      <c r="I1463" s="10">
        <v>11310.45</v>
      </c>
      <c r="J1463" s="10">
        <v>149229.96</v>
      </c>
      <c r="K1463" s="10">
        <v>0</v>
      </c>
      <c r="L1463" s="10">
        <f t="shared" si="100"/>
        <v>507705.68999999994</v>
      </c>
    </row>
    <row r="1464" spans="1:12" ht="13" hidden="1" x14ac:dyDescent="0.15">
      <c r="A1464" s="65" t="s">
        <v>93</v>
      </c>
      <c r="B1464" s="10">
        <v>0</v>
      </c>
      <c r="C1464" s="10">
        <v>381.35</v>
      </c>
      <c r="D1464" s="10">
        <v>793.68</v>
      </c>
      <c r="E1464" s="10">
        <v>0</v>
      </c>
      <c r="F1464" s="10">
        <v>0</v>
      </c>
      <c r="G1464" s="10">
        <v>0</v>
      </c>
      <c r="H1464" s="10">
        <v>0</v>
      </c>
      <c r="I1464" s="10">
        <v>0</v>
      </c>
      <c r="J1464" s="10">
        <v>0</v>
      </c>
      <c r="K1464" s="10">
        <v>0</v>
      </c>
      <c r="L1464" s="10">
        <f t="shared" si="100"/>
        <v>1175.03</v>
      </c>
    </row>
    <row r="1465" spans="1:12" ht="13" hidden="1" x14ac:dyDescent="0.15">
      <c r="A1465" s="65" t="s">
        <v>98</v>
      </c>
      <c r="B1465" s="10">
        <v>2684.72</v>
      </c>
      <c r="C1465" s="10">
        <v>6916.42</v>
      </c>
      <c r="D1465" s="10">
        <v>0</v>
      </c>
      <c r="E1465" s="10">
        <v>3768.1</v>
      </c>
      <c r="F1465" s="10">
        <v>2973.42</v>
      </c>
      <c r="G1465" s="10">
        <v>0</v>
      </c>
      <c r="H1465" s="10">
        <v>0</v>
      </c>
      <c r="I1465" s="10">
        <v>0</v>
      </c>
      <c r="J1465" s="10">
        <v>0</v>
      </c>
      <c r="K1465" s="10">
        <v>0</v>
      </c>
      <c r="L1465" s="10">
        <f t="shared" si="100"/>
        <v>16342.66</v>
      </c>
    </row>
    <row r="1466" spans="1:12" ht="13" hidden="1" x14ac:dyDescent="0.15">
      <c r="A1466" s="65" t="s">
        <v>132</v>
      </c>
      <c r="B1466" s="10">
        <v>-0.36</v>
      </c>
      <c r="C1466" s="10">
        <v>0</v>
      </c>
      <c r="D1466" s="10">
        <v>0</v>
      </c>
      <c r="E1466" s="10">
        <v>448.45</v>
      </c>
      <c r="F1466" s="10">
        <v>1013.47</v>
      </c>
      <c r="G1466" s="10">
        <v>4166.66</v>
      </c>
      <c r="H1466" s="10">
        <v>-3445.83</v>
      </c>
      <c r="I1466" s="10">
        <v>838.75</v>
      </c>
      <c r="J1466" s="10">
        <v>895.31</v>
      </c>
      <c r="K1466" s="10">
        <v>457.82</v>
      </c>
      <c r="L1466" s="10">
        <f t="shared" si="100"/>
        <v>4374.2699999999995</v>
      </c>
    </row>
    <row r="1467" spans="1:12" ht="13" hidden="1" x14ac:dyDescent="0.15">
      <c r="A1467" s="65" t="s">
        <v>99</v>
      </c>
      <c r="B1467" s="10">
        <v>4934.8</v>
      </c>
      <c r="C1467" s="10">
        <v>0</v>
      </c>
      <c r="D1467" s="10">
        <v>0</v>
      </c>
      <c r="E1467" s="10">
        <v>0</v>
      </c>
      <c r="F1467" s="10">
        <v>0</v>
      </c>
      <c r="G1467" s="10">
        <v>0</v>
      </c>
      <c r="H1467" s="10">
        <v>0</v>
      </c>
      <c r="I1467" s="10">
        <v>0</v>
      </c>
      <c r="J1467" s="10">
        <v>0</v>
      </c>
      <c r="K1467" s="10">
        <v>0</v>
      </c>
      <c r="L1467" s="10">
        <f t="shared" si="100"/>
        <v>4934.8</v>
      </c>
    </row>
    <row r="1468" spans="1:12" ht="13" hidden="1" x14ac:dyDescent="0.15">
      <c r="A1468" s="65" t="s">
        <v>100</v>
      </c>
      <c r="B1468" s="10">
        <v>12306.37</v>
      </c>
      <c r="C1468" s="10">
        <v>4164.9799999999996</v>
      </c>
      <c r="D1468" s="10">
        <v>14590.39</v>
      </c>
      <c r="E1468" s="10">
        <v>2370.0100000000002</v>
      </c>
      <c r="F1468" s="10">
        <v>1253.47</v>
      </c>
      <c r="G1468" s="10">
        <v>0</v>
      </c>
      <c r="H1468" s="10">
        <v>-280.83999999999997</v>
      </c>
      <c r="I1468" s="10">
        <v>0</v>
      </c>
      <c r="J1468" s="10">
        <v>0</v>
      </c>
      <c r="K1468" s="10">
        <v>219.55</v>
      </c>
      <c r="L1468" s="10">
        <f t="shared" si="100"/>
        <v>34623.930000000008</v>
      </c>
    </row>
    <row r="1469" spans="1:12" ht="13" hidden="1" x14ac:dyDescent="0.15">
      <c r="A1469" s="65" t="s">
        <v>199</v>
      </c>
      <c r="B1469" s="10">
        <v>0</v>
      </c>
      <c r="C1469" s="10">
        <v>0</v>
      </c>
      <c r="D1469" s="10">
        <v>0</v>
      </c>
      <c r="E1469" s="10">
        <v>1620</v>
      </c>
      <c r="F1469" s="10">
        <v>0</v>
      </c>
      <c r="G1469" s="10">
        <v>0</v>
      </c>
      <c r="H1469" s="10">
        <v>0</v>
      </c>
      <c r="I1469" s="10">
        <v>0</v>
      </c>
      <c r="J1469" s="10">
        <v>0</v>
      </c>
      <c r="K1469" s="10">
        <v>0</v>
      </c>
      <c r="L1469" s="10">
        <f t="shared" si="100"/>
        <v>1620</v>
      </c>
    </row>
    <row r="1470" spans="1:12" ht="13" hidden="1" x14ac:dyDescent="0.15">
      <c r="A1470" s="65" t="s">
        <v>101</v>
      </c>
      <c r="B1470" s="10">
        <v>237.51</v>
      </c>
      <c r="C1470" s="10">
        <v>0</v>
      </c>
      <c r="D1470" s="10">
        <v>0</v>
      </c>
      <c r="E1470" s="10">
        <v>0</v>
      </c>
      <c r="F1470" s="10">
        <v>0</v>
      </c>
      <c r="G1470" s="10">
        <v>0</v>
      </c>
      <c r="H1470" s="10">
        <v>0</v>
      </c>
      <c r="I1470" s="10">
        <v>1856.64</v>
      </c>
      <c r="J1470" s="10">
        <v>0</v>
      </c>
      <c r="K1470" s="10">
        <v>0</v>
      </c>
      <c r="L1470" s="10">
        <f t="shared" si="100"/>
        <v>2094.15</v>
      </c>
    </row>
    <row r="1471" spans="1:12" ht="13" hidden="1" x14ac:dyDescent="0.15">
      <c r="A1471" s="65" t="s">
        <v>171</v>
      </c>
      <c r="B1471" s="10">
        <v>392.28</v>
      </c>
      <c r="C1471" s="10">
        <v>0</v>
      </c>
      <c r="D1471" s="10">
        <v>0</v>
      </c>
      <c r="E1471" s="10">
        <v>0</v>
      </c>
      <c r="F1471" s="10">
        <v>0</v>
      </c>
      <c r="G1471" s="10">
        <v>0</v>
      </c>
      <c r="H1471" s="10">
        <v>0</v>
      </c>
      <c r="I1471" s="10">
        <v>0</v>
      </c>
      <c r="J1471" s="10">
        <v>0</v>
      </c>
      <c r="K1471" s="10">
        <v>0</v>
      </c>
      <c r="L1471" s="10">
        <f t="shared" si="100"/>
        <v>392.28</v>
      </c>
    </row>
    <row r="1472" spans="1:12" ht="13" hidden="1" x14ac:dyDescent="0.15">
      <c r="A1472" s="65" t="s">
        <v>102</v>
      </c>
      <c r="B1472" s="10">
        <v>888317.28</v>
      </c>
      <c r="C1472" s="10">
        <v>1338911.6100000001</v>
      </c>
      <c r="D1472" s="10">
        <v>1058796.1499999999</v>
      </c>
      <c r="E1472" s="10">
        <v>17543.18</v>
      </c>
      <c r="F1472" s="10">
        <v>0</v>
      </c>
      <c r="G1472" s="10">
        <v>0</v>
      </c>
      <c r="H1472" s="10">
        <v>0</v>
      </c>
      <c r="I1472" s="10">
        <v>0</v>
      </c>
      <c r="J1472" s="10">
        <v>0</v>
      </c>
      <c r="K1472" s="10">
        <v>0</v>
      </c>
      <c r="L1472" s="10">
        <f t="shared" si="100"/>
        <v>3303568.22</v>
      </c>
    </row>
    <row r="1473" spans="1:12" ht="13" hidden="1" x14ac:dyDescent="0.15">
      <c r="A1473" s="65" t="s">
        <v>103</v>
      </c>
      <c r="B1473" s="10">
        <v>15435.97</v>
      </c>
      <c r="C1473" s="10">
        <v>3715.17</v>
      </c>
      <c r="D1473" s="10">
        <v>3286.73</v>
      </c>
      <c r="E1473" s="10">
        <v>1117.28</v>
      </c>
      <c r="F1473" s="10">
        <v>1890.5</v>
      </c>
      <c r="G1473" s="10">
        <v>1147.72</v>
      </c>
      <c r="H1473" s="10">
        <v>-4861.43</v>
      </c>
      <c r="I1473" s="10">
        <v>173.44</v>
      </c>
      <c r="J1473" s="10">
        <v>109.32</v>
      </c>
      <c r="K1473" s="10">
        <v>529.03</v>
      </c>
      <c r="L1473" s="10">
        <f t="shared" si="100"/>
        <v>22543.729999999996</v>
      </c>
    </row>
    <row r="1474" spans="1:12" ht="13" hidden="1" x14ac:dyDescent="0.15">
      <c r="A1474" s="65" t="s">
        <v>104</v>
      </c>
      <c r="B1474" s="10">
        <v>49235.77</v>
      </c>
      <c r="C1474" s="10">
        <v>71679.490000000005</v>
      </c>
      <c r="D1474" s="10">
        <v>52221.11</v>
      </c>
      <c r="E1474" s="10">
        <v>53207.06</v>
      </c>
      <c r="F1474" s="10">
        <v>63297</v>
      </c>
      <c r="G1474" s="10">
        <v>0</v>
      </c>
      <c r="H1474" s="10">
        <v>80.52</v>
      </c>
      <c r="I1474" s="10">
        <v>176.04</v>
      </c>
      <c r="J1474" s="10">
        <v>121.99</v>
      </c>
      <c r="K1474" s="10">
        <v>129.6</v>
      </c>
      <c r="L1474" s="10">
        <f t="shared" si="100"/>
        <v>290148.57999999996</v>
      </c>
    </row>
    <row r="1475" spans="1:12" ht="13" hidden="1" x14ac:dyDescent="0.15">
      <c r="A1475" s="65" t="s">
        <v>105</v>
      </c>
      <c r="B1475" s="10">
        <v>0</v>
      </c>
      <c r="C1475" s="10">
        <v>0</v>
      </c>
      <c r="D1475" s="10">
        <v>0</v>
      </c>
      <c r="E1475" s="10">
        <v>0</v>
      </c>
      <c r="F1475" s="10">
        <v>0</v>
      </c>
      <c r="G1475" s="10">
        <v>5005.7</v>
      </c>
      <c r="H1475" s="10">
        <v>4502.72</v>
      </c>
      <c r="I1475" s="10">
        <v>3593.18</v>
      </c>
      <c r="J1475" s="10">
        <v>1549.56</v>
      </c>
      <c r="K1475" s="10">
        <v>774.78</v>
      </c>
      <c r="L1475" s="10">
        <f t="shared" si="100"/>
        <v>15425.94</v>
      </c>
    </row>
    <row r="1476" spans="1:12" ht="13" hidden="1" x14ac:dyDescent="0.15">
      <c r="A1476" s="65" t="s">
        <v>106</v>
      </c>
      <c r="B1476" s="10">
        <v>63373.52</v>
      </c>
      <c r="C1476" s="10">
        <v>64483.28</v>
      </c>
      <c r="D1476" s="10">
        <v>33062.83</v>
      </c>
      <c r="E1476" s="10">
        <v>-15522</v>
      </c>
      <c r="F1476" s="10">
        <v>0</v>
      </c>
      <c r="G1476" s="10">
        <v>0</v>
      </c>
      <c r="H1476" s="10">
        <v>0</v>
      </c>
      <c r="I1476" s="10">
        <v>0</v>
      </c>
      <c r="J1476" s="10">
        <v>0</v>
      </c>
      <c r="K1476" s="10">
        <v>0</v>
      </c>
      <c r="L1476" s="10">
        <f t="shared" si="100"/>
        <v>145397.63</v>
      </c>
    </row>
    <row r="1477" spans="1:12" ht="13" hidden="1" x14ac:dyDescent="0.15">
      <c r="A1477" s="65" t="s">
        <v>107</v>
      </c>
      <c r="B1477" s="10">
        <v>206094.72</v>
      </c>
      <c r="C1477" s="10">
        <v>171393.05</v>
      </c>
      <c r="D1477" s="10">
        <v>-16201.45</v>
      </c>
      <c r="E1477" s="10">
        <v>-3857.06</v>
      </c>
      <c r="F1477" s="10">
        <v>3106.45</v>
      </c>
      <c r="G1477" s="10">
        <v>3388</v>
      </c>
      <c r="H1477" s="10">
        <v>1694</v>
      </c>
      <c r="I1477" s="10">
        <v>0</v>
      </c>
      <c r="J1477" s="10">
        <v>0</v>
      </c>
      <c r="K1477" s="10">
        <v>0</v>
      </c>
      <c r="L1477" s="10">
        <f t="shared" si="100"/>
        <v>365617.71</v>
      </c>
    </row>
    <row r="1478" spans="1:12" ht="13" hidden="1" x14ac:dyDescent="0.15">
      <c r="A1478" s="65" t="s">
        <v>244</v>
      </c>
      <c r="B1478" s="10">
        <v>211149.4</v>
      </c>
      <c r="C1478" s="10">
        <v>218066.52</v>
      </c>
      <c r="D1478" s="10">
        <v>226878.4</v>
      </c>
      <c r="E1478" s="10">
        <v>222739.78</v>
      </c>
      <c r="F1478" s="10">
        <v>240718.1</v>
      </c>
      <c r="G1478" s="10">
        <v>227912.98</v>
      </c>
      <c r="H1478" s="10">
        <v>270870.96000000002</v>
      </c>
      <c r="I1478" s="10">
        <v>242193.5</v>
      </c>
      <c r="J1478" s="10">
        <v>279481.11</v>
      </c>
      <c r="K1478" s="10">
        <v>184270.14</v>
      </c>
      <c r="L1478" s="10">
        <f t="shared" si="100"/>
        <v>2324280.89</v>
      </c>
    </row>
    <row r="1479" spans="1:12" ht="13" hidden="1" x14ac:dyDescent="0.15">
      <c r="A1479" s="65" t="s">
        <v>108</v>
      </c>
      <c r="B1479" s="10">
        <v>85000.94</v>
      </c>
      <c r="C1479" s="10">
        <v>75678.97</v>
      </c>
      <c r="D1479" s="10">
        <v>45547.4</v>
      </c>
      <c r="E1479" s="10">
        <v>1107.8</v>
      </c>
      <c r="F1479" s="10">
        <v>0</v>
      </c>
      <c r="G1479" s="10">
        <v>0</v>
      </c>
      <c r="H1479" s="10">
        <v>0</v>
      </c>
      <c r="I1479" s="10">
        <v>0</v>
      </c>
      <c r="J1479" s="10">
        <v>0</v>
      </c>
      <c r="K1479" s="10">
        <v>0</v>
      </c>
      <c r="L1479" s="10">
        <f t="shared" si="100"/>
        <v>207335.11</v>
      </c>
    </row>
    <row r="1480" spans="1:12" ht="13" hidden="1" x14ac:dyDescent="0.15">
      <c r="A1480" s="65" t="s">
        <v>133</v>
      </c>
      <c r="B1480" s="10">
        <v>27662.23</v>
      </c>
      <c r="C1480" s="10">
        <v>29651.200000000001</v>
      </c>
      <c r="D1480" s="10">
        <v>17833.259999999998</v>
      </c>
      <c r="E1480" s="10">
        <v>0</v>
      </c>
      <c r="F1480" s="10">
        <v>0</v>
      </c>
      <c r="G1480" s="10">
        <v>0</v>
      </c>
      <c r="H1480" s="10">
        <v>0</v>
      </c>
      <c r="I1480" s="10">
        <v>0</v>
      </c>
      <c r="J1480" s="10">
        <v>0</v>
      </c>
      <c r="K1480" s="10">
        <v>0</v>
      </c>
      <c r="L1480" s="10">
        <f t="shared" si="100"/>
        <v>75146.69</v>
      </c>
    </row>
    <row r="1481" spans="1:12" ht="13" hidden="1" x14ac:dyDescent="0.15">
      <c r="A1481" s="65" t="s">
        <v>134</v>
      </c>
      <c r="B1481" s="10">
        <v>1426</v>
      </c>
      <c r="C1481" s="10">
        <v>1426</v>
      </c>
      <c r="D1481" s="10">
        <v>0</v>
      </c>
      <c r="E1481" s="10">
        <v>0</v>
      </c>
      <c r="F1481" s="10">
        <v>0</v>
      </c>
      <c r="G1481" s="10">
        <v>2791.26</v>
      </c>
      <c r="H1481" s="10">
        <v>1395.61</v>
      </c>
      <c r="I1481" s="10">
        <v>0</v>
      </c>
      <c r="J1481" s="10">
        <v>0</v>
      </c>
      <c r="K1481" s="10">
        <v>0</v>
      </c>
      <c r="L1481" s="10">
        <f t="shared" si="100"/>
        <v>7038.87</v>
      </c>
    </row>
    <row r="1482" spans="1:12" ht="13" hidden="1" x14ac:dyDescent="0.15">
      <c r="A1482" s="65" t="s">
        <v>109</v>
      </c>
      <c r="B1482" s="10">
        <v>14330.42</v>
      </c>
      <c r="C1482" s="10">
        <v>3528.03</v>
      </c>
      <c r="D1482" s="10">
        <v>1243.6199999999999</v>
      </c>
      <c r="E1482" s="10">
        <v>481.25</v>
      </c>
      <c r="F1482" s="10">
        <v>748.27</v>
      </c>
      <c r="G1482" s="10">
        <v>0</v>
      </c>
      <c r="H1482" s="10">
        <v>0</v>
      </c>
      <c r="I1482" s="10">
        <v>370.66</v>
      </c>
      <c r="J1482" s="10">
        <v>0</v>
      </c>
      <c r="K1482" s="10">
        <v>0</v>
      </c>
      <c r="L1482" s="10">
        <f t="shared" si="100"/>
        <v>20702.25</v>
      </c>
    </row>
    <row r="1483" spans="1:12" ht="13" hidden="1" x14ac:dyDescent="0.15">
      <c r="A1483" s="65" t="s">
        <v>110</v>
      </c>
      <c r="B1483" s="10">
        <v>25631.71</v>
      </c>
      <c r="C1483" s="10">
        <v>18014.810000000001</v>
      </c>
      <c r="D1483" s="10">
        <v>25998.959999999999</v>
      </c>
      <c r="E1483" s="10">
        <v>23121.86</v>
      </c>
      <c r="F1483" s="10">
        <v>21470.77</v>
      </c>
      <c r="G1483" s="10">
        <v>15781.31</v>
      </c>
      <c r="H1483" s="10">
        <v>16048.32</v>
      </c>
      <c r="I1483" s="10">
        <v>-32489.97</v>
      </c>
      <c r="J1483" s="10">
        <v>2239.23</v>
      </c>
      <c r="K1483" s="10">
        <v>2376.54</v>
      </c>
      <c r="L1483" s="10">
        <f t="shared" si="100"/>
        <v>118193.54000000001</v>
      </c>
    </row>
    <row r="1484" spans="1:12" ht="13" hidden="1" x14ac:dyDescent="0.15">
      <c r="A1484" s="65" t="s">
        <v>111</v>
      </c>
      <c r="B1484" s="10">
        <v>39456.14</v>
      </c>
      <c r="C1484" s="10">
        <v>41192.910000000003</v>
      </c>
      <c r="D1484" s="10">
        <v>40979.64</v>
      </c>
      <c r="E1484" s="10">
        <v>34018.67</v>
      </c>
      <c r="F1484" s="10">
        <v>3806.45</v>
      </c>
      <c r="G1484" s="10">
        <v>4242.24</v>
      </c>
      <c r="H1484" s="10">
        <v>4242.24</v>
      </c>
      <c r="I1484" s="10">
        <v>4242.24</v>
      </c>
      <c r="J1484" s="10">
        <v>0</v>
      </c>
      <c r="K1484" s="10">
        <v>1414.14</v>
      </c>
      <c r="L1484" s="10">
        <f t="shared" si="100"/>
        <v>173594.66999999998</v>
      </c>
    </row>
    <row r="1485" spans="1:12" ht="13" hidden="1" x14ac:dyDescent="0.15">
      <c r="A1485" s="65" t="s">
        <v>112</v>
      </c>
      <c r="B1485" s="10">
        <v>24048.86</v>
      </c>
      <c r="C1485" s="10">
        <v>59122.17</v>
      </c>
      <c r="D1485" s="10">
        <v>70720.89</v>
      </c>
      <c r="E1485" s="10">
        <v>69674.740000000005</v>
      </c>
      <c r="F1485" s="10">
        <v>50122.87</v>
      </c>
      <c r="G1485" s="10">
        <v>50244.14</v>
      </c>
      <c r="H1485" s="10">
        <v>49357.62</v>
      </c>
      <c r="I1485" s="10">
        <v>49184.24</v>
      </c>
      <c r="J1485" s="10">
        <v>656.47</v>
      </c>
      <c r="K1485" s="10">
        <v>160.22999999999999</v>
      </c>
      <c r="L1485" s="10">
        <f t="shared" ref="L1485:L1502" si="101">SUM(B1485:K1485)</f>
        <v>423292.22999999992</v>
      </c>
    </row>
    <row r="1486" spans="1:12" ht="13" hidden="1" x14ac:dyDescent="0.15">
      <c r="A1486" s="65" t="s">
        <v>136</v>
      </c>
      <c r="B1486" s="10">
        <v>296.02999999999997</v>
      </c>
      <c r="C1486" s="10">
        <v>888.12</v>
      </c>
      <c r="D1486" s="10">
        <v>888.12</v>
      </c>
      <c r="E1486" s="10">
        <v>888.12</v>
      </c>
      <c r="F1486" s="10">
        <v>888.12</v>
      </c>
      <c r="G1486" s="10">
        <v>888.12</v>
      </c>
      <c r="H1486" s="10">
        <v>888.12</v>
      </c>
      <c r="I1486" s="10">
        <v>888.12</v>
      </c>
      <c r="J1486" s="10">
        <v>0</v>
      </c>
      <c r="K1486" s="10">
        <v>296.04000000000002</v>
      </c>
      <c r="L1486" s="10">
        <f t="shared" si="101"/>
        <v>6808.91</v>
      </c>
    </row>
    <row r="1487" spans="1:12" ht="13" hidden="1" x14ac:dyDescent="0.15">
      <c r="A1487" s="65" t="s">
        <v>137</v>
      </c>
      <c r="B1487" s="10">
        <v>33770.94</v>
      </c>
      <c r="C1487" s="10">
        <v>38529.35</v>
      </c>
      <c r="D1487" s="10">
        <v>37752.559999999998</v>
      </c>
      <c r="E1487" s="10">
        <v>36129.39</v>
      </c>
      <c r="F1487" s="10">
        <v>1834.34</v>
      </c>
      <c r="G1487" s="10">
        <v>2936.31</v>
      </c>
      <c r="H1487" s="10">
        <v>2936.31</v>
      </c>
      <c r="I1487" s="10">
        <v>2936.22</v>
      </c>
      <c r="J1487" s="10">
        <v>1990.34</v>
      </c>
      <c r="K1487" s="10">
        <v>1481.28</v>
      </c>
      <c r="L1487" s="10">
        <f t="shared" si="101"/>
        <v>160297.03999999998</v>
      </c>
    </row>
    <row r="1488" spans="1:12" ht="13" hidden="1" x14ac:dyDescent="0.15">
      <c r="A1488" s="65" t="s">
        <v>114</v>
      </c>
      <c r="B1488" s="10">
        <v>88232.95</v>
      </c>
      <c r="C1488" s="10">
        <v>93921.9</v>
      </c>
      <c r="D1488" s="10">
        <v>133194.57</v>
      </c>
      <c r="E1488" s="10">
        <v>86549.07</v>
      </c>
      <c r="F1488" s="10">
        <v>7994.62</v>
      </c>
      <c r="G1488" s="10">
        <v>9589.65</v>
      </c>
      <c r="H1488" s="10">
        <v>7266.06</v>
      </c>
      <c r="I1488" s="10">
        <v>11913.24</v>
      </c>
      <c r="J1488" s="10">
        <v>9589.65</v>
      </c>
      <c r="K1488" s="10">
        <v>6393.1</v>
      </c>
      <c r="L1488" s="10">
        <f t="shared" si="101"/>
        <v>454644.81</v>
      </c>
    </row>
    <row r="1489" spans="1:12" ht="13" hidden="1" x14ac:dyDescent="0.15">
      <c r="A1489" s="65" t="s">
        <v>115</v>
      </c>
      <c r="B1489" s="10">
        <v>0</v>
      </c>
      <c r="C1489" s="10">
        <v>0</v>
      </c>
      <c r="D1489" s="10">
        <v>0</v>
      </c>
      <c r="E1489" s="10">
        <v>158475.04999999999</v>
      </c>
      <c r="F1489" s="10">
        <v>0</v>
      </c>
      <c r="G1489" s="10">
        <v>0</v>
      </c>
      <c r="H1489" s="10">
        <v>0</v>
      </c>
      <c r="I1489" s="10">
        <v>0</v>
      </c>
      <c r="J1489" s="10">
        <v>0</v>
      </c>
      <c r="K1489" s="10">
        <v>0</v>
      </c>
      <c r="L1489" s="10">
        <f t="shared" si="101"/>
        <v>158475.04999999999</v>
      </c>
    </row>
    <row r="1490" spans="1:12" ht="13" hidden="1" x14ac:dyDescent="0.15">
      <c r="A1490" s="65" t="s">
        <v>242</v>
      </c>
      <c r="B1490" s="10">
        <v>0</v>
      </c>
      <c r="C1490" s="10">
        <v>0</v>
      </c>
      <c r="D1490" s="10">
        <v>0</v>
      </c>
      <c r="E1490" s="10">
        <v>0</v>
      </c>
      <c r="F1490" s="10">
        <v>0</v>
      </c>
      <c r="G1490" s="10">
        <v>0</v>
      </c>
      <c r="H1490" s="10">
        <v>0</v>
      </c>
      <c r="I1490" s="10">
        <v>0</v>
      </c>
      <c r="J1490" s="10">
        <v>-22280.15</v>
      </c>
      <c r="K1490" s="10">
        <v>0</v>
      </c>
      <c r="L1490" s="10">
        <f t="shared" si="101"/>
        <v>-22280.15</v>
      </c>
    </row>
    <row r="1491" spans="1:12" ht="13" hidden="1" x14ac:dyDescent="0.15">
      <c r="A1491" s="65" t="s">
        <v>143</v>
      </c>
      <c r="B1491" s="10">
        <v>0</v>
      </c>
      <c r="C1491" s="10">
        <v>0</v>
      </c>
      <c r="D1491" s="10">
        <v>1532.7</v>
      </c>
      <c r="E1491" s="10">
        <v>10.41</v>
      </c>
      <c r="F1491" s="10">
        <v>-37.130000000000003</v>
      </c>
      <c r="G1491" s="10">
        <v>0</v>
      </c>
      <c r="H1491" s="10">
        <v>0</v>
      </c>
      <c r="I1491" s="10">
        <v>13.01</v>
      </c>
      <c r="J1491" s="10">
        <v>0</v>
      </c>
      <c r="K1491" s="10">
        <v>0</v>
      </c>
      <c r="L1491" s="10">
        <f t="shared" si="101"/>
        <v>1518.99</v>
      </c>
    </row>
    <row r="1492" spans="1:12" ht="13" hidden="1" x14ac:dyDescent="0.15">
      <c r="A1492" s="65" t="s">
        <v>117</v>
      </c>
      <c r="B1492" s="10">
        <v>1305.21</v>
      </c>
      <c r="C1492" s="10">
        <v>3468.7</v>
      </c>
      <c r="D1492" s="10">
        <v>4306.5200000000004</v>
      </c>
      <c r="E1492" s="10">
        <v>6049.1</v>
      </c>
      <c r="F1492" s="10">
        <v>2969.6</v>
      </c>
      <c r="G1492" s="10">
        <v>3623.7</v>
      </c>
      <c r="H1492" s="10">
        <v>201.64</v>
      </c>
      <c r="I1492" s="10">
        <v>190.65</v>
      </c>
      <c r="J1492" s="10">
        <v>0</v>
      </c>
      <c r="K1492" s="10">
        <v>0</v>
      </c>
      <c r="L1492" s="10">
        <f t="shared" si="101"/>
        <v>22115.120000000003</v>
      </c>
    </row>
    <row r="1493" spans="1:12" ht="13" hidden="1" x14ac:dyDescent="0.15">
      <c r="A1493" s="65" t="s">
        <v>241</v>
      </c>
      <c r="B1493" s="10">
        <v>-182.28</v>
      </c>
      <c r="C1493" s="10">
        <v>0</v>
      </c>
      <c r="D1493" s="10">
        <v>0</v>
      </c>
      <c r="E1493" s="10">
        <v>0</v>
      </c>
      <c r="F1493" s="10">
        <v>0</v>
      </c>
      <c r="G1493" s="10">
        <v>0</v>
      </c>
      <c r="H1493" s="10">
        <v>0</v>
      </c>
      <c r="I1493" s="10">
        <v>0</v>
      </c>
      <c r="J1493" s="10">
        <v>0</v>
      </c>
      <c r="K1493" s="10">
        <v>0</v>
      </c>
      <c r="L1493" s="10">
        <f t="shared" si="101"/>
        <v>-182.28</v>
      </c>
    </row>
    <row r="1494" spans="1:12" ht="13" hidden="1" x14ac:dyDescent="0.15">
      <c r="A1494" s="65" t="s">
        <v>240</v>
      </c>
      <c r="B1494" s="10">
        <v>9223.36</v>
      </c>
      <c r="C1494" s="10">
        <v>72987.570000000007</v>
      </c>
      <c r="D1494" s="10">
        <v>35419.269999999997</v>
      </c>
      <c r="E1494" s="10">
        <v>35804.58</v>
      </c>
      <c r="F1494" s="10">
        <v>-252.46</v>
      </c>
      <c r="G1494" s="10">
        <v>0</v>
      </c>
      <c r="H1494" s="10">
        <v>0</v>
      </c>
      <c r="I1494" s="10">
        <v>0</v>
      </c>
      <c r="J1494" s="10">
        <v>0</v>
      </c>
      <c r="K1494" s="10">
        <v>0</v>
      </c>
      <c r="L1494" s="10">
        <f t="shared" si="101"/>
        <v>153182.32000000004</v>
      </c>
    </row>
    <row r="1495" spans="1:12" ht="13" hidden="1" x14ac:dyDescent="0.15">
      <c r="A1495" s="65" t="s">
        <v>273</v>
      </c>
      <c r="B1495" s="10">
        <v>2016.29</v>
      </c>
      <c r="C1495" s="10">
        <v>2171.75</v>
      </c>
      <c r="D1495" s="10">
        <v>763.46</v>
      </c>
      <c r="E1495" s="10">
        <v>0</v>
      </c>
      <c r="F1495" s="10">
        <v>0</v>
      </c>
      <c r="G1495" s="10">
        <v>0</v>
      </c>
      <c r="H1495" s="10">
        <v>0</v>
      </c>
      <c r="I1495" s="10">
        <v>0</v>
      </c>
      <c r="J1495" s="10">
        <v>0</v>
      </c>
      <c r="K1495" s="10">
        <v>0</v>
      </c>
      <c r="L1495" s="10">
        <f t="shared" si="101"/>
        <v>4951.5</v>
      </c>
    </row>
    <row r="1496" spans="1:12" ht="13" hidden="1" x14ac:dyDescent="0.15">
      <c r="A1496" s="65" t="s">
        <v>239</v>
      </c>
      <c r="B1496" s="10">
        <v>10724.54</v>
      </c>
      <c r="C1496" s="10">
        <v>15241.33</v>
      </c>
      <c r="D1496" s="10">
        <v>17913.09</v>
      </c>
      <c r="E1496" s="10">
        <v>16109.6</v>
      </c>
      <c r="F1496" s="10">
        <v>-1955.08</v>
      </c>
      <c r="G1496" s="10">
        <v>8956.58</v>
      </c>
      <c r="H1496" s="10">
        <v>0</v>
      </c>
      <c r="I1496" s="10">
        <v>0</v>
      </c>
      <c r="J1496" s="10">
        <v>0</v>
      </c>
      <c r="K1496" s="10">
        <v>0</v>
      </c>
      <c r="L1496" s="10">
        <f t="shared" si="101"/>
        <v>66990.06</v>
      </c>
    </row>
    <row r="1497" spans="1:12" ht="13" hidden="1" x14ac:dyDescent="0.15">
      <c r="A1497" s="65" t="s">
        <v>195</v>
      </c>
      <c r="B1497" s="10">
        <v>0</v>
      </c>
      <c r="C1497" s="10">
        <v>0</v>
      </c>
      <c r="D1497" s="10">
        <v>0</v>
      </c>
      <c r="E1497" s="10">
        <v>0</v>
      </c>
      <c r="F1497" s="10">
        <v>0</v>
      </c>
      <c r="G1497" s="10">
        <v>0</v>
      </c>
      <c r="H1497" s="10">
        <v>23270</v>
      </c>
      <c r="I1497" s="10">
        <v>0</v>
      </c>
      <c r="J1497" s="10">
        <v>0</v>
      </c>
      <c r="K1497" s="10">
        <v>0</v>
      </c>
      <c r="L1497" s="10">
        <f t="shared" si="101"/>
        <v>23270</v>
      </c>
    </row>
    <row r="1498" spans="1:12" ht="13" hidden="1" x14ac:dyDescent="0.15">
      <c r="A1498" s="65" t="s">
        <v>121</v>
      </c>
      <c r="B1498" s="10">
        <v>0</v>
      </c>
      <c r="C1498" s="10">
        <v>3717.56</v>
      </c>
      <c r="D1498" s="10">
        <v>0</v>
      </c>
      <c r="E1498" s="10">
        <v>0</v>
      </c>
      <c r="F1498" s="10">
        <v>0</v>
      </c>
      <c r="G1498" s="10">
        <v>0</v>
      </c>
      <c r="H1498" s="10">
        <v>0</v>
      </c>
      <c r="I1498" s="10">
        <v>0</v>
      </c>
      <c r="J1498" s="10">
        <v>0</v>
      </c>
      <c r="K1498" s="10">
        <v>0</v>
      </c>
      <c r="L1498" s="10">
        <f t="shared" si="101"/>
        <v>3717.56</v>
      </c>
    </row>
    <row r="1499" spans="1:12" ht="13" hidden="1" x14ac:dyDescent="0.15">
      <c r="A1499" s="65" t="s">
        <v>122</v>
      </c>
      <c r="B1499" s="10">
        <v>0</v>
      </c>
      <c r="C1499" s="10">
        <v>909.68</v>
      </c>
      <c r="D1499" s="10">
        <v>0</v>
      </c>
      <c r="E1499" s="10">
        <v>0</v>
      </c>
      <c r="F1499" s="10">
        <v>0</v>
      </c>
      <c r="G1499" s="10">
        <v>0</v>
      </c>
      <c r="H1499" s="10">
        <v>0</v>
      </c>
      <c r="I1499" s="10">
        <v>0</v>
      </c>
      <c r="J1499" s="10">
        <v>0</v>
      </c>
      <c r="K1499" s="10">
        <v>0</v>
      </c>
      <c r="L1499" s="10">
        <f t="shared" si="101"/>
        <v>909.68</v>
      </c>
    </row>
    <row r="1500" spans="1:12" ht="13" hidden="1" x14ac:dyDescent="0.15">
      <c r="A1500" s="65" t="s">
        <v>123</v>
      </c>
      <c r="B1500" s="10">
        <v>0</v>
      </c>
      <c r="C1500" s="10">
        <v>797.39</v>
      </c>
      <c r="D1500" s="10">
        <v>0</v>
      </c>
      <c r="E1500" s="10">
        <v>0</v>
      </c>
      <c r="F1500" s="10">
        <v>0</v>
      </c>
      <c r="G1500" s="10">
        <v>0</v>
      </c>
      <c r="H1500" s="10">
        <v>0</v>
      </c>
      <c r="I1500" s="10">
        <v>0</v>
      </c>
      <c r="J1500" s="10">
        <v>0</v>
      </c>
      <c r="K1500" s="10">
        <v>0</v>
      </c>
      <c r="L1500" s="10">
        <f t="shared" si="101"/>
        <v>797.39</v>
      </c>
    </row>
    <row r="1501" spans="1:12" ht="13" hidden="1" x14ac:dyDescent="0.15">
      <c r="A1501" s="65" t="s">
        <v>274</v>
      </c>
      <c r="B1501" s="10">
        <v>-2234770.0099999998</v>
      </c>
      <c r="C1501" s="10">
        <v>-2403175.59</v>
      </c>
      <c r="D1501" s="10">
        <v>-1849501.94</v>
      </c>
      <c r="E1501" s="10">
        <v>-754456.58</v>
      </c>
      <c r="F1501" s="10">
        <v>-631539.24</v>
      </c>
      <c r="G1501" s="10">
        <v>-349526.46</v>
      </c>
      <c r="H1501" s="10">
        <v>-404629.56</v>
      </c>
      <c r="I1501" s="10">
        <v>-290484.69</v>
      </c>
      <c r="J1501" s="10">
        <v>-421268.84</v>
      </c>
      <c r="K1501" s="10">
        <v>-197953.29</v>
      </c>
      <c r="L1501" s="10">
        <f t="shared" si="101"/>
        <v>-9537306.1999999974</v>
      </c>
    </row>
    <row r="1502" spans="1:12" ht="13" hidden="1" x14ac:dyDescent="0.15">
      <c r="A1502" s="65" t="s">
        <v>128</v>
      </c>
      <c r="B1502" s="10">
        <v>0</v>
      </c>
      <c r="C1502" s="10">
        <v>0</v>
      </c>
      <c r="D1502" s="10">
        <v>0</v>
      </c>
      <c r="E1502" s="10">
        <v>0</v>
      </c>
      <c r="F1502" s="10">
        <v>0</v>
      </c>
      <c r="G1502" s="10">
        <v>0</v>
      </c>
      <c r="H1502" s="10">
        <v>0</v>
      </c>
      <c r="I1502" s="10">
        <v>0</v>
      </c>
      <c r="J1502" s="10">
        <v>0</v>
      </c>
      <c r="K1502" s="10">
        <v>-25.44</v>
      </c>
      <c r="L1502" s="10">
        <f t="shared" si="101"/>
        <v>-25.44</v>
      </c>
    </row>
    <row r="1503" spans="1:12" ht="13" hidden="1" x14ac:dyDescent="0.15">
      <c r="A1503" s="66" t="s">
        <v>275</v>
      </c>
      <c r="B1503" s="16">
        <f t="shared" ref="B1503:L1503" si="102">SUM(B1453:B1502)</f>
        <v>-711.40999999968335</v>
      </c>
      <c r="C1503" s="16">
        <f t="shared" si="102"/>
        <v>-5538.9299999992363</v>
      </c>
      <c r="D1503" s="16">
        <f t="shared" si="102"/>
        <v>-7284.7699999997858</v>
      </c>
      <c r="E1503" s="16">
        <f t="shared" si="102"/>
        <v>-6468.520000000135</v>
      </c>
      <c r="F1503" s="16">
        <f t="shared" si="102"/>
        <v>-7178.2799999999115</v>
      </c>
      <c r="G1503" s="16">
        <f t="shared" si="102"/>
        <v>-1024.9799999999232</v>
      </c>
      <c r="H1503" s="16">
        <f t="shared" si="102"/>
        <v>429.27000000001863</v>
      </c>
      <c r="I1503" s="16">
        <f t="shared" si="102"/>
        <v>8115.4199999999837</v>
      </c>
      <c r="J1503" s="16">
        <f t="shared" si="102"/>
        <v>3526.4799999999232</v>
      </c>
      <c r="K1503" s="16">
        <f t="shared" si="102"/>
        <v>-6689.1199999999344</v>
      </c>
      <c r="L1503" s="16">
        <f t="shared" si="102"/>
        <v>-22824.839999992921</v>
      </c>
    </row>
    <row r="1504" spans="1:12" ht="13" hidden="1" x14ac:dyDescent="0.15">
      <c r="A1504" s="64" t="s">
        <v>276</v>
      </c>
      <c r="B1504" s="7"/>
      <c r="C1504" s="7"/>
      <c r="D1504" s="7"/>
      <c r="E1504" s="7"/>
      <c r="F1504" s="7"/>
      <c r="G1504" s="7"/>
      <c r="H1504" s="7"/>
      <c r="I1504" s="7"/>
      <c r="J1504" s="7"/>
      <c r="K1504" s="7"/>
      <c r="L1504" s="7"/>
    </row>
    <row r="1505" spans="1:12" ht="13" hidden="1" x14ac:dyDescent="0.15">
      <c r="A1505" s="65" t="s">
        <v>71</v>
      </c>
      <c r="B1505" s="10">
        <v>85323.12</v>
      </c>
      <c r="C1505" s="10">
        <v>93750</v>
      </c>
      <c r="D1505" s="10">
        <v>93750</v>
      </c>
      <c r="E1505" s="10">
        <v>93750</v>
      </c>
      <c r="F1505" s="10">
        <v>93750</v>
      </c>
      <c r="G1505" s="10">
        <v>93750</v>
      </c>
      <c r="H1505" s="10">
        <v>93750</v>
      </c>
      <c r="I1505" s="10">
        <v>94365.68</v>
      </c>
      <c r="J1505" s="10">
        <v>93368.21</v>
      </c>
      <c r="K1505" s="10">
        <v>198459.06</v>
      </c>
      <c r="L1505" s="10">
        <f t="shared" ref="L1505:L1540" si="103">SUM(B1505:K1505)</f>
        <v>1034016.0700000001</v>
      </c>
    </row>
    <row r="1506" spans="1:12" ht="13" hidden="1" x14ac:dyDescent="0.15">
      <c r="A1506" s="65" t="s">
        <v>73</v>
      </c>
      <c r="B1506" s="10">
        <v>0</v>
      </c>
      <c r="C1506" s="10">
        <v>0</v>
      </c>
      <c r="D1506" s="10">
        <v>0</v>
      </c>
      <c r="E1506" s="10">
        <v>0</v>
      </c>
      <c r="F1506" s="10">
        <v>0</v>
      </c>
      <c r="G1506" s="10">
        <v>0</v>
      </c>
      <c r="H1506" s="10">
        <v>901.44</v>
      </c>
      <c r="I1506" s="10">
        <v>-901.44</v>
      </c>
      <c r="J1506" s="10">
        <v>-5.26</v>
      </c>
      <c r="K1506" s="10">
        <v>0</v>
      </c>
      <c r="L1506" s="10">
        <f t="shared" si="103"/>
        <v>-5.26</v>
      </c>
    </row>
    <row r="1507" spans="1:12" ht="13" hidden="1" x14ac:dyDescent="0.15">
      <c r="A1507" s="65" t="s">
        <v>74</v>
      </c>
      <c r="B1507" s="10">
        <v>-52019.7</v>
      </c>
      <c r="C1507" s="10">
        <v>79886.47</v>
      </c>
      <c r="D1507" s="10">
        <v>93352</v>
      </c>
      <c r="E1507" s="10">
        <v>90799</v>
      </c>
      <c r="F1507" s="10">
        <v>92587.41</v>
      </c>
      <c r="G1507" s="10">
        <v>86803.21</v>
      </c>
      <c r="H1507" s="10">
        <v>55378.95</v>
      </c>
      <c r="I1507" s="10">
        <v>71254</v>
      </c>
      <c r="J1507" s="10">
        <v>73480.240000000005</v>
      </c>
      <c r="K1507" s="10">
        <v>0</v>
      </c>
      <c r="L1507" s="10">
        <f t="shared" si="103"/>
        <v>591521.58000000007</v>
      </c>
    </row>
    <row r="1508" spans="1:12" ht="13" hidden="1" x14ac:dyDescent="0.15">
      <c r="A1508" s="65" t="s">
        <v>77</v>
      </c>
      <c r="B1508" s="10">
        <v>-6821.5</v>
      </c>
      <c r="C1508" s="10">
        <v>0</v>
      </c>
      <c r="D1508" s="10">
        <v>0</v>
      </c>
      <c r="E1508" s="10">
        <v>0</v>
      </c>
      <c r="F1508" s="10">
        <v>0</v>
      </c>
      <c r="G1508" s="10">
        <v>0</v>
      </c>
      <c r="H1508" s="10">
        <v>0</v>
      </c>
      <c r="I1508" s="10">
        <v>0</v>
      </c>
      <c r="J1508" s="10">
        <v>0</v>
      </c>
      <c r="K1508" s="10">
        <v>0</v>
      </c>
      <c r="L1508" s="10">
        <f t="shared" si="103"/>
        <v>-6821.5</v>
      </c>
    </row>
    <row r="1509" spans="1:12" ht="13" hidden="1" x14ac:dyDescent="0.15">
      <c r="A1509" s="65" t="s">
        <v>277</v>
      </c>
      <c r="B1509" s="10">
        <v>242080.56</v>
      </c>
      <c r="C1509" s="10">
        <v>0</v>
      </c>
      <c r="D1509" s="10">
        <v>0</v>
      </c>
      <c r="E1509" s="10">
        <v>0</v>
      </c>
      <c r="F1509" s="10">
        <v>0</v>
      </c>
      <c r="G1509" s="10">
        <v>0</v>
      </c>
      <c r="H1509" s="10">
        <v>0</v>
      </c>
      <c r="I1509" s="10">
        <v>0</v>
      </c>
      <c r="J1509" s="10">
        <v>0</v>
      </c>
      <c r="K1509" s="10">
        <v>0</v>
      </c>
      <c r="L1509" s="10">
        <f t="shared" si="103"/>
        <v>242080.56</v>
      </c>
    </row>
    <row r="1510" spans="1:12" ht="13" hidden="1" x14ac:dyDescent="0.15">
      <c r="A1510" s="65" t="s">
        <v>82</v>
      </c>
      <c r="B1510" s="10">
        <v>4251.3100000000004</v>
      </c>
      <c r="C1510" s="10">
        <v>4235.01</v>
      </c>
      <c r="D1510" s="10">
        <v>4206.12</v>
      </c>
      <c r="E1510" s="10">
        <v>4401.33</v>
      </c>
      <c r="F1510" s="10">
        <v>4193.7700000000004</v>
      </c>
      <c r="G1510" s="10">
        <v>4253.09</v>
      </c>
      <c r="H1510" s="10">
        <v>3957.93</v>
      </c>
      <c r="I1510" s="10">
        <v>4285.8100000000004</v>
      </c>
      <c r="J1510" s="10">
        <v>4425.6400000000003</v>
      </c>
      <c r="K1510" s="10">
        <v>2802.41</v>
      </c>
      <c r="L1510" s="10">
        <f t="shared" si="103"/>
        <v>41012.42</v>
      </c>
    </row>
    <row r="1511" spans="1:12" ht="13" hidden="1" x14ac:dyDescent="0.15">
      <c r="A1511" s="65" t="s">
        <v>83</v>
      </c>
      <c r="B1511" s="10">
        <v>661409.98</v>
      </c>
      <c r="C1511" s="10">
        <v>-678.04</v>
      </c>
      <c r="D1511" s="10">
        <v>32369.88</v>
      </c>
      <c r="E1511" s="10">
        <v>326787.07</v>
      </c>
      <c r="F1511" s="10">
        <v>73584.61</v>
      </c>
      <c r="G1511" s="10">
        <v>75049.929999999993</v>
      </c>
      <c r="H1511" s="10">
        <v>303844.13</v>
      </c>
      <c r="I1511" s="10">
        <v>25508.91</v>
      </c>
      <c r="J1511" s="10">
        <v>38702.269999999997</v>
      </c>
      <c r="K1511" s="10">
        <v>29971.22</v>
      </c>
      <c r="L1511" s="10">
        <f t="shared" si="103"/>
        <v>1566549.96</v>
      </c>
    </row>
    <row r="1512" spans="1:12" ht="13" hidden="1" x14ac:dyDescent="0.15">
      <c r="A1512" s="65" t="s">
        <v>84</v>
      </c>
      <c r="B1512" s="10">
        <v>21.49</v>
      </c>
      <c r="C1512" s="10">
        <v>27.93</v>
      </c>
      <c r="D1512" s="10">
        <v>27.88</v>
      </c>
      <c r="E1512" s="10">
        <v>27.01</v>
      </c>
      <c r="F1512" s="10">
        <v>26.09</v>
      </c>
      <c r="G1512" s="10">
        <v>28.36</v>
      </c>
      <c r="H1512" s="10">
        <v>28.73</v>
      </c>
      <c r="I1512" s="10">
        <v>26.27</v>
      </c>
      <c r="J1512" s="10">
        <v>26.68</v>
      </c>
      <c r="K1512" s="10">
        <v>24.64</v>
      </c>
      <c r="L1512" s="10">
        <f t="shared" si="103"/>
        <v>265.08</v>
      </c>
    </row>
    <row r="1513" spans="1:12" ht="13" hidden="1" x14ac:dyDescent="0.15">
      <c r="A1513" s="65" t="s">
        <v>85</v>
      </c>
      <c r="B1513" s="10">
        <v>0</v>
      </c>
      <c r="C1513" s="10">
        <v>0</v>
      </c>
      <c r="D1513" s="10">
        <v>0</v>
      </c>
      <c r="E1513" s="10">
        <v>0</v>
      </c>
      <c r="F1513" s="10">
        <v>0</v>
      </c>
      <c r="G1513" s="10">
        <v>0</v>
      </c>
      <c r="H1513" s="10">
        <v>0</v>
      </c>
      <c r="I1513" s="10">
        <v>0</v>
      </c>
      <c r="J1513" s="10">
        <v>-208.5</v>
      </c>
      <c r="K1513" s="10">
        <v>0</v>
      </c>
      <c r="L1513" s="10">
        <f t="shared" si="103"/>
        <v>-208.5</v>
      </c>
    </row>
    <row r="1514" spans="1:12" ht="13" hidden="1" x14ac:dyDescent="0.15">
      <c r="A1514" s="65" t="s">
        <v>86</v>
      </c>
      <c r="B1514" s="10">
        <v>0</v>
      </c>
      <c r="C1514" s="10">
        <v>0</v>
      </c>
      <c r="D1514" s="10">
        <v>0</v>
      </c>
      <c r="E1514" s="10">
        <v>0</v>
      </c>
      <c r="F1514" s="10">
        <v>0</v>
      </c>
      <c r="G1514" s="10">
        <v>0</v>
      </c>
      <c r="H1514" s="10">
        <v>0</v>
      </c>
      <c r="I1514" s="10">
        <v>0</v>
      </c>
      <c r="J1514" s="10">
        <v>-83.6</v>
      </c>
      <c r="K1514" s="10">
        <v>0</v>
      </c>
      <c r="L1514" s="10">
        <f t="shared" si="103"/>
        <v>-83.6</v>
      </c>
    </row>
    <row r="1515" spans="1:12" ht="13" hidden="1" x14ac:dyDescent="0.15">
      <c r="A1515" s="65" t="s">
        <v>87</v>
      </c>
      <c r="B1515" s="10">
        <v>0</v>
      </c>
      <c r="C1515" s="10">
        <v>0</v>
      </c>
      <c r="D1515" s="10">
        <v>0</v>
      </c>
      <c r="E1515" s="10">
        <v>0</v>
      </c>
      <c r="F1515" s="10">
        <v>0</v>
      </c>
      <c r="G1515" s="10">
        <v>0</v>
      </c>
      <c r="H1515" s="10">
        <v>0</v>
      </c>
      <c r="I1515" s="10">
        <v>0</v>
      </c>
      <c r="J1515" s="10">
        <v>-7.12</v>
      </c>
      <c r="K1515" s="10">
        <v>0</v>
      </c>
      <c r="L1515" s="10">
        <f t="shared" si="103"/>
        <v>-7.12</v>
      </c>
    </row>
    <row r="1516" spans="1:12" ht="13" hidden="1" x14ac:dyDescent="0.15">
      <c r="A1516" s="65" t="s">
        <v>88</v>
      </c>
      <c r="B1516" s="10">
        <v>0</v>
      </c>
      <c r="C1516" s="10">
        <v>0</v>
      </c>
      <c r="D1516" s="10">
        <v>0</v>
      </c>
      <c r="E1516" s="10">
        <v>0</v>
      </c>
      <c r="F1516" s="10">
        <v>0</v>
      </c>
      <c r="G1516" s="10">
        <v>0</v>
      </c>
      <c r="H1516" s="10">
        <v>0</v>
      </c>
      <c r="I1516" s="10">
        <v>0</v>
      </c>
      <c r="J1516" s="10">
        <v>-13.21</v>
      </c>
      <c r="K1516" s="10">
        <v>0</v>
      </c>
      <c r="L1516" s="10">
        <f t="shared" si="103"/>
        <v>-13.21</v>
      </c>
    </row>
    <row r="1517" spans="1:12" ht="13" hidden="1" x14ac:dyDescent="0.15">
      <c r="A1517" s="65" t="s">
        <v>90</v>
      </c>
      <c r="B1517" s="10">
        <v>4242.09</v>
      </c>
      <c r="C1517" s="10">
        <v>4779.8100000000004</v>
      </c>
      <c r="D1517" s="10">
        <v>8412.61</v>
      </c>
      <c r="E1517" s="10">
        <v>51747.33</v>
      </c>
      <c r="F1517" s="10">
        <v>10790.57</v>
      </c>
      <c r="G1517" s="10">
        <v>27169.3</v>
      </c>
      <c r="H1517" s="10">
        <v>12093.9</v>
      </c>
      <c r="I1517" s="10">
        <v>60215.1</v>
      </c>
      <c r="J1517" s="10">
        <v>19832.38</v>
      </c>
      <c r="K1517" s="10">
        <v>32217.75</v>
      </c>
      <c r="L1517" s="10">
        <f t="shared" si="103"/>
        <v>231500.84</v>
      </c>
    </row>
    <row r="1518" spans="1:12" ht="13" hidden="1" x14ac:dyDescent="0.15">
      <c r="A1518" s="65" t="s">
        <v>91</v>
      </c>
      <c r="B1518" s="10">
        <v>259.42</v>
      </c>
      <c r="C1518" s="10">
        <v>512.30999999999995</v>
      </c>
      <c r="D1518" s="10">
        <v>507.97</v>
      </c>
      <c r="E1518" s="10">
        <v>977.12</v>
      </c>
      <c r="F1518" s="10">
        <v>1348.28</v>
      </c>
      <c r="G1518" s="10">
        <v>746.36</v>
      </c>
      <c r="H1518" s="10">
        <v>1336.29</v>
      </c>
      <c r="I1518" s="10">
        <v>1399.46</v>
      </c>
      <c r="J1518" s="10">
        <v>106.13</v>
      </c>
      <c r="K1518" s="10">
        <v>1357.24</v>
      </c>
      <c r="L1518" s="10">
        <f t="shared" si="103"/>
        <v>8550.58</v>
      </c>
    </row>
    <row r="1519" spans="1:12" ht="13" hidden="1" x14ac:dyDescent="0.15">
      <c r="A1519" s="65" t="s">
        <v>93</v>
      </c>
      <c r="B1519" s="10">
        <v>947.9</v>
      </c>
      <c r="C1519" s="10">
        <v>1560.03</v>
      </c>
      <c r="D1519" s="10">
        <v>7335.21</v>
      </c>
      <c r="E1519" s="10">
        <v>19027.349999999999</v>
      </c>
      <c r="F1519" s="10">
        <v>4480.87</v>
      </c>
      <c r="G1519" s="10">
        <v>10914.04</v>
      </c>
      <c r="H1519" s="10">
        <v>9020.07</v>
      </c>
      <c r="I1519" s="10">
        <v>15509.79</v>
      </c>
      <c r="J1519" s="10">
        <v>4628.88</v>
      </c>
      <c r="K1519" s="10">
        <v>5129.67</v>
      </c>
      <c r="L1519" s="10">
        <f t="shared" si="103"/>
        <v>78553.810000000012</v>
      </c>
    </row>
    <row r="1520" spans="1:12" ht="13" hidden="1" x14ac:dyDescent="0.15">
      <c r="A1520" s="65" t="s">
        <v>94</v>
      </c>
      <c r="B1520" s="10">
        <v>0</v>
      </c>
      <c r="C1520" s="10">
        <v>0</v>
      </c>
      <c r="D1520" s="10">
        <v>0</v>
      </c>
      <c r="E1520" s="10">
        <v>314.2</v>
      </c>
      <c r="F1520" s="10">
        <v>0</v>
      </c>
      <c r="G1520" s="10">
        <v>0</v>
      </c>
      <c r="H1520" s="10">
        <v>0</v>
      </c>
      <c r="I1520" s="10">
        <v>0</v>
      </c>
      <c r="J1520" s="10">
        <v>0</v>
      </c>
      <c r="K1520" s="10">
        <v>0</v>
      </c>
      <c r="L1520" s="10">
        <f t="shared" si="103"/>
        <v>314.2</v>
      </c>
    </row>
    <row r="1521" spans="1:12" ht="13" hidden="1" x14ac:dyDescent="0.15">
      <c r="A1521" s="65" t="s">
        <v>132</v>
      </c>
      <c r="B1521" s="10">
        <v>647.73</v>
      </c>
      <c r="C1521" s="10">
        <v>403.33</v>
      </c>
      <c r="D1521" s="10">
        <v>694.85</v>
      </c>
      <c r="E1521" s="10">
        <v>299.85000000000002</v>
      </c>
      <c r="F1521" s="10">
        <v>795.68</v>
      </c>
      <c r="G1521" s="10">
        <v>303.38</v>
      </c>
      <c r="H1521" s="10">
        <v>933.85</v>
      </c>
      <c r="I1521" s="10">
        <v>299.85000000000002</v>
      </c>
      <c r="J1521" s="10">
        <v>873.1</v>
      </c>
      <c r="K1521" s="10">
        <v>99.95</v>
      </c>
      <c r="L1521" s="10">
        <f t="shared" si="103"/>
        <v>5351.57</v>
      </c>
    </row>
    <row r="1522" spans="1:12" ht="13" hidden="1" x14ac:dyDescent="0.15">
      <c r="A1522" s="65" t="s">
        <v>100</v>
      </c>
      <c r="B1522" s="10">
        <v>0</v>
      </c>
      <c r="C1522" s="10">
        <v>0</v>
      </c>
      <c r="D1522" s="10">
        <v>0</v>
      </c>
      <c r="E1522" s="10">
        <v>213.84</v>
      </c>
      <c r="F1522" s="10">
        <v>0</v>
      </c>
      <c r="G1522" s="10">
        <v>204.09</v>
      </c>
      <c r="H1522" s="10">
        <v>0</v>
      </c>
      <c r="I1522" s="10">
        <v>0</v>
      </c>
      <c r="J1522" s="10">
        <v>0</v>
      </c>
      <c r="K1522" s="10">
        <v>0</v>
      </c>
      <c r="L1522" s="10">
        <f t="shared" si="103"/>
        <v>417.93</v>
      </c>
    </row>
    <row r="1523" spans="1:12" ht="13" hidden="1" x14ac:dyDescent="0.15">
      <c r="A1523" s="65" t="s">
        <v>101</v>
      </c>
      <c r="B1523" s="10">
        <v>0</v>
      </c>
      <c r="C1523" s="10">
        <v>0</v>
      </c>
      <c r="D1523" s="10">
        <v>0</v>
      </c>
      <c r="E1523" s="10">
        <v>0</v>
      </c>
      <c r="F1523" s="10">
        <v>1303.8</v>
      </c>
      <c r="G1523" s="10">
        <v>8362.34</v>
      </c>
      <c r="H1523" s="10">
        <v>51409.74</v>
      </c>
      <c r="I1523" s="10">
        <v>25378.81</v>
      </c>
      <c r="J1523" s="10">
        <v>24866.92</v>
      </c>
      <c r="K1523" s="10">
        <v>10655.44</v>
      </c>
      <c r="L1523" s="10">
        <f t="shared" si="103"/>
        <v>121977.05</v>
      </c>
    </row>
    <row r="1524" spans="1:12" ht="13" hidden="1" x14ac:dyDescent="0.15">
      <c r="A1524" s="65" t="s">
        <v>171</v>
      </c>
      <c r="B1524" s="10">
        <v>0</v>
      </c>
      <c r="C1524" s="10">
        <v>0</v>
      </c>
      <c r="D1524" s="10">
        <v>8475</v>
      </c>
      <c r="E1524" s="10">
        <v>0</v>
      </c>
      <c r="F1524" s="10">
        <v>0</v>
      </c>
      <c r="G1524" s="10">
        <v>2713.05</v>
      </c>
      <c r="H1524" s="10">
        <v>0</v>
      </c>
      <c r="I1524" s="10">
        <v>0</v>
      </c>
      <c r="J1524" s="10">
        <v>0</v>
      </c>
      <c r="K1524" s="10">
        <v>0</v>
      </c>
      <c r="L1524" s="10">
        <f t="shared" si="103"/>
        <v>11188.05</v>
      </c>
    </row>
    <row r="1525" spans="1:12" ht="13" hidden="1" x14ac:dyDescent="0.15">
      <c r="A1525" s="65" t="s">
        <v>278</v>
      </c>
      <c r="B1525" s="10">
        <v>0</v>
      </c>
      <c r="C1525" s="10">
        <v>0</v>
      </c>
      <c r="D1525" s="10">
        <v>67875</v>
      </c>
      <c r="E1525" s="10">
        <v>67875</v>
      </c>
      <c r="F1525" s="10">
        <v>67875</v>
      </c>
      <c r="G1525" s="10">
        <v>67875</v>
      </c>
      <c r="H1525" s="10">
        <v>73741.66</v>
      </c>
      <c r="I1525" s="10">
        <v>73616.94</v>
      </c>
      <c r="J1525" s="10">
        <v>69125.009999999995</v>
      </c>
      <c r="K1525" s="10">
        <v>46083.34</v>
      </c>
      <c r="L1525" s="10">
        <f t="shared" si="103"/>
        <v>534066.95000000007</v>
      </c>
    </row>
    <row r="1526" spans="1:12" ht="13" hidden="1" x14ac:dyDescent="0.15">
      <c r="A1526" s="65" t="s">
        <v>103</v>
      </c>
      <c r="B1526" s="10">
        <v>0</v>
      </c>
      <c r="C1526" s="10">
        <v>0</v>
      </c>
      <c r="D1526" s="10">
        <v>0</v>
      </c>
      <c r="E1526" s="10">
        <v>0</v>
      </c>
      <c r="F1526" s="10">
        <v>0</v>
      </c>
      <c r="G1526" s="10">
        <v>0</v>
      </c>
      <c r="H1526" s="10">
        <v>0</v>
      </c>
      <c r="I1526" s="10">
        <v>0</v>
      </c>
      <c r="J1526" s="10">
        <v>26.1</v>
      </c>
      <c r="K1526" s="10">
        <v>0</v>
      </c>
      <c r="L1526" s="10">
        <f t="shared" si="103"/>
        <v>26.1</v>
      </c>
    </row>
    <row r="1527" spans="1:12" ht="13" hidden="1" x14ac:dyDescent="0.15">
      <c r="A1527" s="65" t="s">
        <v>104</v>
      </c>
      <c r="B1527" s="10">
        <v>-466.71</v>
      </c>
      <c r="C1527" s="10">
        <v>0</v>
      </c>
      <c r="D1527" s="10">
        <v>0</v>
      </c>
      <c r="E1527" s="10">
        <v>0</v>
      </c>
      <c r="F1527" s="10">
        <v>0</v>
      </c>
      <c r="G1527" s="10">
        <v>0</v>
      </c>
      <c r="H1527" s="10">
        <v>0</v>
      </c>
      <c r="I1527" s="10">
        <v>0</v>
      </c>
      <c r="J1527" s="10">
        <v>0</v>
      </c>
      <c r="K1527" s="10">
        <v>0</v>
      </c>
      <c r="L1527" s="10">
        <f t="shared" si="103"/>
        <v>-466.71</v>
      </c>
    </row>
    <row r="1528" spans="1:12" ht="13" hidden="1" x14ac:dyDescent="0.15">
      <c r="A1528" s="65" t="s">
        <v>105</v>
      </c>
      <c r="B1528" s="10">
        <v>38.97</v>
      </c>
      <c r="C1528" s="10">
        <v>38.97</v>
      </c>
      <c r="D1528" s="10">
        <v>138.96</v>
      </c>
      <c r="E1528" s="10">
        <v>38.97</v>
      </c>
      <c r="F1528" s="10">
        <v>38.97</v>
      </c>
      <c r="G1528" s="10">
        <v>25.98</v>
      </c>
      <c r="H1528" s="10">
        <v>151.94999999999999</v>
      </c>
      <c r="I1528" s="10">
        <v>38.97</v>
      </c>
      <c r="J1528" s="10">
        <v>38.97</v>
      </c>
      <c r="K1528" s="10">
        <v>25.98</v>
      </c>
      <c r="L1528" s="10">
        <f t="shared" si="103"/>
        <v>576.69000000000005</v>
      </c>
    </row>
    <row r="1529" spans="1:12" ht="13" hidden="1" x14ac:dyDescent="0.15">
      <c r="A1529" s="65" t="s">
        <v>107</v>
      </c>
      <c r="B1529" s="10">
        <v>3150</v>
      </c>
      <c r="C1529" s="10">
        <v>3150</v>
      </c>
      <c r="D1529" s="10">
        <v>3245.93</v>
      </c>
      <c r="E1529" s="10">
        <v>3499.35</v>
      </c>
      <c r="F1529" s="10">
        <v>3429.78</v>
      </c>
      <c r="G1529" s="10">
        <v>3200.93</v>
      </c>
      <c r="H1529" s="10">
        <v>3344.84</v>
      </c>
      <c r="I1529" s="10">
        <v>3499.35</v>
      </c>
      <c r="J1529" s="10">
        <v>-83850</v>
      </c>
      <c r="K1529" s="10">
        <v>231.01</v>
      </c>
      <c r="L1529" s="10">
        <f t="shared" si="103"/>
        <v>-57098.81</v>
      </c>
    </row>
    <row r="1530" spans="1:12" ht="13" hidden="1" x14ac:dyDescent="0.15">
      <c r="A1530" s="65" t="s">
        <v>108</v>
      </c>
      <c r="B1530" s="10">
        <v>-1018</v>
      </c>
      <c r="C1530" s="10">
        <v>0</v>
      </c>
      <c r="D1530" s="10">
        <v>0</v>
      </c>
      <c r="E1530" s="10">
        <v>0</v>
      </c>
      <c r="F1530" s="10">
        <v>0</v>
      </c>
      <c r="G1530" s="10">
        <v>0</v>
      </c>
      <c r="H1530" s="10">
        <v>0</v>
      </c>
      <c r="I1530" s="10">
        <v>0</v>
      </c>
      <c r="J1530" s="10">
        <v>0</v>
      </c>
      <c r="K1530" s="10">
        <v>0</v>
      </c>
      <c r="L1530" s="10">
        <f t="shared" si="103"/>
        <v>-1018</v>
      </c>
    </row>
    <row r="1531" spans="1:12" ht="13" hidden="1" x14ac:dyDescent="0.15">
      <c r="A1531" s="65" t="s">
        <v>109</v>
      </c>
      <c r="B1531" s="10">
        <v>0</v>
      </c>
      <c r="C1531" s="10">
        <v>0</v>
      </c>
      <c r="D1531" s="10">
        <v>0</v>
      </c>
      <c r="E1531" s="10">
        <v>0</v>
      </c>
      <c r="F1531" s="10">
        <v>0</v>
      </c>
      <c r="G1531" s="10">
        <v>0</v>
      </c>
      <c r="H1531" s="10">
        <v>0</v>
      </c>
      <c r="I1531" s="10">
        <v>2658.98</v>
      </c>
      <c r="J1531" s="10">
        <v>0</v>
      </c>
      <c r="K1531" s="10">
        <v>0</v>
      </c>
      <c r="L1531" s="10">
        <f t="shared" si="103"/>
        <v>2658.98</v>
      </c>
    </row>
    <row r="1532" spans="1:12" ht="13" hidden="1" x14ac:dyDescent="0.15">
      <c r="A1532" s="65" t="s">
        <v>111</v>
      </c>
      <c r="B1532" s="10">
        <v>84.9</v>
      </c>
      <c r="C1532" s="10">
        <v>84.9</v>
      </c>
      <c r="D1532" s="10">
        <v>0</v>
      </c>
      <c r="E1532" s="10">
        <v>0</v>
      </c>
      <c r="F1532" s="10">
        <v>0</v>
      </c>
      <c r="G1532" s="10">
        <v>0</v>
      </c>
      <c r="H1532" s="10">
        <v>0</v>
      </c>
      <c r="I1532" s="10">
        <v>0</v>
      </c>
      <c r="J1532" s="10">
        <v>0</v>
      </c>
      <c r="K1532" s="10">
        <v>0</v>
      </c>
      <c r="L1532" s="10">
        <f t="shared" si="103"/>
        <v>169.8</v>
      </c>
    </row>
    <row r="1533" spans="1:12" ht="13" hidden="1" x14ac:dyDescent="0.15">
      <c r="A1533" s="65" t="s">
        <v>112</v>
      </c>
      <c r="B1533" s="10">
        <v>2743.23</v>
      </c>
      <c r="C1533" s="10">
        <v>2743.23</v>
      </c>
      <c r="D1533" s="10">
        <v>0</v>
      </c>
      <c r="E1533" s="10">
        <v>0</v>
      </c>
      <c r="F1533" s="10">
        <v>0</v>
      </c>
      <c r="G1533" s="10">
        <v>0</v>
      </c>
      <c r="H1533" s="10">
        <v>0</v>
      </c>
      <c r="I1533" s="10">
        <v>0</v>
      </c>
      <c r="J1533" s="10">
        <v>0</v>
      </c>
      <c r="K1533" s="10">
        <v>0</v>
      </c>
      <c r="L1533" s="10">
        <f t="shared" si="103"/>
        <v>5486.46</v>
      </c>
    </row>
    <row r="1534" spans="1:12" ht="13" hidden="1" x14ac:dyDescent="0.15">
      <c r="A1534" s="65" t="s">
        <v>117</v>
      </c>
      <c r="B1534" s="10">
        <v>0</v>
      </c>
      <c r="C1534" s="10">
        <v>0</v>
      </c>
      <c r="D1534" s="10">
        <v>0</v>
      </c>
      <c r="E1534" s="10">
        <v>0</v>
      </c>
      <c r="F1534" s="10">
        <v>0</v>
      </c>
      <c r="G1534" s="10">
        <v>0</v>
      </c>
      <c r="H1534" s="10">
        <v>0</v>
      </c>
      <c r="I1534" s="10">
        <v>80</v>
      </c>
      <c r="J1534" s="10">
        <v>0</v>
      </c>
      <c r="K1534" s="10">
        <v>5.35</v>
      </c>
      <c r="L1534" s="10">
        <f t="shared" si="103"/>
        <v>85.35</v>
      </c>
    </row>
    <row r="1535" spans="1:12" ht="13" hidden="1" x14ac:dyDescent="0.15">
      <c r="A1535" s="65" t="s">
        <v>279</v>
      </c>
      <c r="B1535" s="10">
        <v>0</v>
      </c>
      <c r="C1535" s="10">
        <v>0</v>
      </c>
      <c r="D1535" s="10">
        <v>-1438.92</v>
      </c>
      <c r="E1535" s="10">
        <v>0</v>
      </c>
      <c r="F1535" s="10">
        <v>0</v>
      </c>
      <c r="G1535" s="10">
        <v>0</v>
      </c>
      <c r="H1535" s="10">
        <v>0</v>
      </c>
      <c r="I1535" s="10">
        <v>0</v>
      </c>
      <c r="J1535" s="10">
        <v>0</v>
      </c>
      <c r="K1535" s="10">
        <v>0</v>
      </c>
      <c r="L1535" s="10">
        <f t="shared" si="103"/>
        <v>-1438.92</v>
      </c>
    </row>
    <row r="1536" spans="1:12" ht="13" hidden="1" x14ac:dyDescent="0.15">
      <c r="A1536" s="65" t="s">
        <v>123</v>
      </c>
      <c r="B1536" s="10">
        <v>0</v>
      </c>
      <c r="C1536" s="10">
        <v>0</v>
      </c>
      <c r="D1536" s="10">
        <v>768.41</v>
      </c>
      <c r="E1536" s="10">
        <v>749.09</v>
      </c>
      <c r="F1536" s="10">
        <v>946.7</v>
      </c>
      <c r="G1536" s="10">
        <v>992.34</v>
      </c>
      <c r="H1536" s="10">
        <v>990.07</v>
      </c>
      <c r="I1536" s="10">
        <v>947.43</v>
      </c>
      <c r="J1536" s="10">
        <v>684.44</v>
      </c>
      <c r="K1536" s="10">
        <v>555.21</v>
      </c>
      <c r="L1536" s="10">
        <f t="shared" si="103"/>
        <v>6633.69</v>
      </c>
    </row>
    <row r="1537" spans="1:12" ht="13" hidden="1" x14ac:dyDescent="0.15">
      <c r="A1537" s="65" t="s">
        <v>125</v>
      </c>
      <c r="B1537" s="10">
        <v>0</v>
      </c>
      <c r="C1537" s="10">
        <v>0</v>
      </c>
      <c r="D1537" s="10">
        <v>0</v>
      </c>
      <c r="E1537" s="10">
        <v>95.18</v>
      </c>
      <c r="F1537" s="10">
        <v>138.66</v>
      </c>
      <c r="G1537" s="10">
        <v>348.82</v>
      </c>
      <c r="H1537" s="10">
        <v>541.67999999999995</v>
      </c>
      <c r="I1537" s="10">
        <v>485.08</v>
      </c>
      <c r="J1537" s="10">
        <v>1182.5</v>
      </c>
      <c r="K1537" s="10">
        <v>333.25</v>
      </c>
      <c r="L1537" s="10">
        <f t="shared" si="103"/>
        <v>3125.17</v>
      </c>
    </row>
    <row r="1538" spans="1:12" ht="13" hidden="1" x14ac:dyDescent="0.15">
      <c r="A1538" s="65" t="s">
        <v>126</v>
      </c>
      <c r="B1538" s="10">
        <v>4141.4799999999996</v>
      </c>
      <c r="C1538" s="10">
        <v>4430.6899999999996</v>
      </c>
      <c r="D1538" s="10">
        <v>3399.91</v>
      </c>
      <c r="E1538" s="10">
        <v>1349.96</v>
      </c>
      <c r="F1538" s="10">
        <v>1226.78</v>
      </c>
      <c r="G1538" s="10">
        <v>606.07000000000005</v>
      </c>
      <c r="H1538" s="10">
        <v>689.31</v>
      </c>
      <c r="I1538" s="10">
        <v>570.13</v>
      </c>
      <c r="J1538" s="10">
        <v>724.09</v>
      </c>
      <c r="K1538" s="10">
        <v>161.35</v>
      </c>
      <c r="L1538" s="10">
        <f t="shared" si="103"/>
        <v>17299.769999999997</v>
      </c>
    </row>
    <row r="1539" spans="1:12" ht="13" hidden="1" x14ac:dyDescent="0.15">
      <c r="A1539" s="65" t="s">
        <v>127</v>
      </c>
      <c r="B1539" s="10">
        <v>931.65</v>
      </c>
      <c r="C1539" s="10">
        <v>818.37</v>
      </c>
      <c r="D1539" s="10">
        <v>979.64</v>
      </c>
      <c r="E1539" s="10">
        <v>1295.42</v>
      </c>
      <c r="F1539" s="10">
        <v>1494.34</v>
      </c>
      <c r="G1539" s="10">
        <v>1111.77</v>
      </c>
      <c r="H1539" s="10">
        <v>967.76</v>
      </c>
      <c r="I1539" s="10">
        <v>1218.73</v>
      </c>
      <c r="J1539" s="10">
        <v>1416.56</v>
      </c>
      <c r="K1539" s="10">
        <v>871.46</v>
      </c>
      <c r="L1539" s="10">
        <f t="shared" si="103"/>
        <v>11105.7</v>
      </c>
    </row>
    <row r="1540" spans="1:12" ht="13" hidden="1" x14ac:dyDescent="0.15">
      <c r="A1540" s="65" t="s">
        <v>129</v>
      </c>
      <c r="B1540" s="10">
        <v>0</v>
      </c>
      <c r="C1540" s="10">
        <v>0</v>
      </c>
      <c r="D1540" s="10">
        <v>1359.05</v>
      </c>
      <c r="E1540" s="10">
        <v>4280.03</v>
      </c>
      <c r="F1540" s="10">
        <v>3265.65</v>
      </c>
      <c r="G1540" s="10">
        <v>4339.3500000000004</v>
      </c>
      <c r="H1540" s="10">
        <v>4319.99</v>
      </c>
      <c r="I1540" s="10">
        <v>4307.91</v>
      </c>
      <c r="J1540" s="10">
        <v>4563.26</v>
      </c>
      <c r="K1540" s="10">
        <v>3927.22</v>
      </c>
      <c r="L1540" s="10">
        <f t="shared" si="103"/>
        <v>30362.46</v>
      </c>
    </row>
    <row r="1541" spans="1:12" ht="13" hidden="1" x14ac:dyDescent="0.15">
      <c r="A1541" s="66" t="s">
        <v>280</v>
      </c>
      <c r="B1541" s="16">
        <f t="shared" ref="B1541:L1541" si="104">SUM(B1505:B1540)</f>
        <v>949947.92</v>
      </c>
      <c r="C1541" s="16">
        <f t="shared" si="104"/>
        <v>195743.00999999998</v>
      </c>
      <c r="D1541" s="16">
        <f t="shared" si="104"/>
        <v>325459.5</v>
      </c>
      <c r="E1541" s="16">
        <f t="shared" si="104"/>
        <v>667527.09999999986</v>
      </c>
      <c r="F1541" s="16">
        <f t="shared" si="104"/>
        <v>361276.96000000008</v>
      </c>
      <c r="G1541" s="16">
        <f t="shared" si="104"/>
        <v>388797.41000000003</v>
      </c>
      <c r="H1541" s="16">
        <f t="shared" si="104"/>
        <v>617402.29</v>
      </c>
      <c r="I1541" s="16">
        <f t="shared" si="104"/>
        <v>384765.75999999983</v>
      </c>
      <c r="J1541" s="16">
        <f t="shared" si="104"/>
        <v>253903.68999999997</v>
      </c>
      <c r="K1541" s="16">
        <f t="shared" si="104"/>
        <v>332911.54999999993</v>
      </c>
      <c r="L1541" s="16">
        <f t="shared" si="104"/>
        <v>4477735.1900000004</v>
      </c>
    </row>
    <row r="1542" spans="1:12" ht="13" hidden="1" x14ac:dyDescent="0.15">
      <c r="A1542" s="64" t="s">
        <v>281</v>
      </c>
      <c r="B1542" s="7"/>
      <c r="C1542" s="7"/>
      <c r="D1542" s="7"/>
      <c r="E1542" s="7"/>
      <c r="F1542" s="7"/>
      <c r="G1542" s="7"/>
      <c r="H1542" s="7"/>
      <c r="I1542" s="7"/>
      <c r="J1542" s="7"/>
      <c r="K1542" s="7"/>
      <c r="L1542" s="7"/>
    </row>
    <row r="1543" spans="1:12" ht="13" hidden="1" x14ac:dyDescent="0.15">
      <c r="A1543" s="65" t="s">
        <v>73</v>
      </c>
      <c r="B1543" s="10">
        <v>-21.72</v>
      </c>
      <c r="C1543" s="10">
        <v>0</v>
      </c>
      <c r="D1543" s="10">
        <v>0</v>
      </c>
      <c r="E1543" s="10">
        <v>0</v>
      </c>
      <c r="F1543" s="10">
        <v>0</v>
      </c>
      <c r="G1543" s="10">
        <v>0</v>
      </c>
      <c r="H1543" s="10">
        <v>0</v>
      </c>
      <c r="I1543" s="10">
        <v>0</v>
      </c>
      <c r="J1543" s="10">
        <v>0</v>
      </c>
      <c r="K1543" s="10">
        <v>0</v>
      </c>
      <c r="L1543" s="10">
        <f t="shared" ref="L1543:L1550" si="105">SUM(B1543:K1543)</f>
        <v>-21.72</v>
      </c>
    </row>
    <row r="1544" spans="1:12" ht="13" hidden="1" x14ac:dyDescent="0.15">
      <c r="A1544" s="65" t="s">
        <v>89</v>
      </c>
      <c r="B1544" s="10">
        <v>-9.7799999999999994</v>
      </c>
      <c r="C1544" s="10">
        <v>0</v>
      </c>
      <c r="D1544" s="10">
        <v>0</v>
      </c>
      <c r="E1544" s="10">
        <v>0</v>
      </c>
      <c r="F1544" s="10">
        <v>0</v>
      </c>
      <c r="G1544" s="10">
        <v>0</v>
      </c>
      <c r="H1544" s="10">
        <v>0</v>
      </c>
      <c r="I1544" s="10">
        <v>0</v>
      </c>
      <c r="J1544" s="10">
        <v>0</v>
      </c>
      <c r="K1544" s="10">
        <v>0</v>
      </c>
      <c r="L1544" s="10">
        <f t="shared" si="105"/>
        <v>-9.7799999999999994</v>
      </c>
    </row>
    <row r="1545" spans="1:12" ht="13" hidden="1" x14ac:dyDescent="0.15">
      <c r="A1545" s="65" t="s">
        <v>96</v>
      </c>
      <c r="B1545" s="10">
        <v>14.83</v>
      </c>
      <c r="C1545" s="10">
        <v>0</v>
      </c>
      <c r="D1545" s="10">
        <v>0</v>
      </c>
      <c r="E1545" s="10">
        <v>0</v>
      </c>
      <c r="F1545" s="10">
        <v>0</v>
      </c>
      <c r="G1545" s="10">
        <v>0</v>
      </c>
      <c r="H1545" s="10">
        <v>0</v>
      </c>
      <c r="I1545" s="10">
        <v>0</v>
      </c>
      <c r="J1545" s="10">
        <v>0</v>
      </c>
      <c r="K1545" s="10">
        <v>0</v>
      </c>
      <c r="L1545" s="10">
        <f t="shared" si="105"/>
        <v>14.83</v>
      </c>
    </row>
    <row r="1546" spans="1:12" ht="13" hidden="1" x14ac:dyDescent="0.15">
      <c r="A1546" s="65" t="s">
        <v>101</v>
      </c>
      <c r="B1546" s="10">
        <v>45.25</v>
      </c>
      <c r="C1546" s="10">
        <v>0</v>
      </c>
      <c r="D1546" s="10">
        <v>0</v>
      </c>
      <c r="E1546" s="10">
        <v>0</v>
      </c>
      <c r="F1546" s="10">
        <v>0</v>
      </c>
      <c r="G1546" s="10">
        <v>0</v>
      </c>
      <c r="H1546" s="10">
        <v>0</v>
      </c>
      <c r="I1546" s="10">
        <v>0</v>
      </c>
      <c r="J1546" s="10">
        <v>0</v>
      </c>
      <c r="K1546" s="10">
        <v>0</v>
      </c>
      <c r="L1546" s="10">
        <f t="shared" si="105"/>
        <v>45.25</v>
      </c>
    </row>
    <row r="1547" spans="1:12" ht="13" hidden="1" x14ac:dyDescent="0.15">
      <c r="A1547" s="65" t="s">
        <v>107</v>
      </c>
      <c r="B1547" s="10">
        <v>0.03</v>
      </c>
      <c r="C1547" s="10">
        <v>0</v>
      </c>
      <c r="D1547" s="10">
        <v>0</v>
      </c>
      <c r="E1547" s="10">
        <v>0</v>
      </c>
      <c r="F1547" s="10">
        <v>0</v>
      </c>
      <c r="G1547" s="10">
        <v>0</v>
      </c>
      <c r="H1547" s="10">
        <v>0</v>
      </c>
      <c r="I1547" s="10">
        <v>0</v>
      </c>
      <c r="J1547" s="10">
        <v>0</v>
      </c>
      <c r="K1547" s="10">
        <v>0</v>
      </c>
      <c r="L1547" s="10">
        <f t="shared" si="105"/>
        <v>0.03</v>
      </c>
    </row>
    <row r="1548" spans="1:12" ht="13" hidden="1" x14ac:dyDescent="0.15">
      <c r="A1548" s="65" t="s">
        <v>112</v>
      </c>
      <c r="B1548" s="10">
        <v>475.02</v>
      </c>
      <c r="C1548" s="10">
        <v>0</v>
      </c>
      <c r="D1548" s="10">
        <v>0</v>
      </c>
      <c r="E1548" s="10">
        <v>0</v>
      </c>
      <c r="F1548" s="10">
        <v>0</v>
      </c>
      <c r="G1548" s="10">
        <v>0</v>
      </c>
      <c r="H1548" s="10">
        <v>0</v>
      </c>
      <c r="I1548" s="10">
        <v>0</v>
      </c>
      <c r="J1548" s="10">
        <v>0</v>
      </c>
      <c r="K1548" s="10">
        <v>0</v>
      </c>
      <c r="L1548" s="10">
        <f t="shared" si="105"/>
        <v>475.02</v>
      </c>
    </row>
    <row r="1549" spans="1:12" ht="13" hidden="1" x14ac:dyDescent="0.15">
      <c r="A1549" s="65" t="s">
        <v>241</v>
      </c>
      <c r="B1549" s="10">
        <v>-200.44</v>
      </c>
      <c r="C1549" s="10">
        <v>0</v>
      </c>
      <c r="D1549" s="10">
        <v>0</v>
      </c>
      <c r="E1549" s="10">
        <v>0</v>
      </c>
      <c r="F1549" s="10">
        <v>0</v>
      </c>
      <c r="G1549" s="10">
        <v>0</v>
      </c>
      <c r="H1549" s="10">
        <v>0</v>
      </c>
      <c r="I1549" s="10">
        <v>0</v>
      </c>
      <c r="J1549" s="10">
        <v>0</v>
      </c>
      <c r="K1549" s="10">
        <v>0</v>
      </c>
      <c r="L1549" s="10">
        <f t="shared" si="105"/>
        <v>-200.44</v>
      </c>
    </row>
    <row r="1550" spans="1:12" ht="13" hidden="1" x14ac:dyDescent="0.15">
      <c r="A1550" s="65" t="s">
        <v>279</v>
      </c>
      <c r="B1550" s="10">
        <v>0</v>
      </c>
      <c r="C1550" s="10">
        <v>0</v>
      </c>
      <c r="D1550" s="10">
        <v>1438.92</v>
      </c>
      <c r="E1550" s="10">
        <v>0</v>
      </c>
      <c r="F1550" s="10">
        <v>0</v>
      </c>
      <c r="G1550" s="10">
        <v>0</v>
      </c>
      <c r="H1550" s="10">
        <v>0</v>
      </c>
      <c r="I1550" s="10">
        <v>0</v>
      </c>
      <c r="J1550" s="10">
        <v>0</v>
      </c>
      <c r="K1550" s="10">
        <v>0</v>
      </c>
      <c r="L1550" s="10">
        <f t="shared" si="105"/>
        <v>1438.92</v>
      </c>
    </row>
    <row r="1551" spans="1:12" ht="13" hidden="1" x14ac:dyDescent="0.15">
      <c r="A1551" s="66" t="s">
        <v>282</v>
      </c>
      <c r="B1551" s="16">
        <f t="shared" ref="B1551:L1551" si="106">SUM(B1543:B1550)</f>
        <v>303.19</v>
      </c>
      <c r="C1551" s="16">
        <f t="shared" si="106"/>
        <v>0</v>
      </c>
      <c r="D1551" s="16">
        <f t="shared" si="106"/>
        <v>1438.92</v>
      </c>
      <c r="E1551" s="16">
        <f t="shared" si="106"/>
        <v>0</v>
      </c>
      <c r="F1551" s="16">
        <f t="shared" si="106"/>
        <v>0</v>
      </c>
      <c r="G1551" s="16">
        <f t="shared" si="106"/>
        <v>0</v>
      </c>
      <c r="H1551" s="16">
        <f t="shared" si="106"/>
        <v>0</v>
      </c>
      <c r="I1551" s="16">
        <f t="shared" si="106"/>
        <v>0</v>
      </c>
      <c r="J1551" s="16">
        <f t="shared" si="106"/>
        <v>0</v>
      </c>
      <c r="K1551" s="16">
        <f t="shared" si="106"/>
        <v>0</v>
      </c>
      <c r="L1551" s="16">
        <f t="shared" si="106"/>
        <v>1742.1100000000001</v>
      </c>
    </row>
    <row r="1552" spans="1:12" ht="13" hidden="1" x14ac:dyDescent="0.15">
      <c r="A1552" s="64" t="s">
        <v>283</v>
      </c>
      <c r="B1552" s="7"/>
      <c r="C1552" s="7"/>
      <c r="D1552" s="7"/>
      <c r="E1552" s="7"/>
      <c r="F1552" s="7"/>
      <c r="G1552" s="7"/>
      <c r="H1552" s="7"/>
      <c r="I1552" s="7"/>
      <c r="J1552" s="7"/>
      <c r="K1552" s="7"/>
      <c r="L1552" s="7"/>
    </row>
    <row r="1553" spans="1:12" ht="13" hidden="1" x14ac:dyDescent="0.15">
      <c r="A1553" s="65" t="s">
        <v>71</v>
      </c>
      <c r="B1553" s="10">
        <v>470739.25</v>
      </c>
      <c r="C1553" s="10">
        <v>517796.52</v>
      </c>
      <c r="D1553" s="10">
        <v>539553.21</v>
      </c>
      <c r="E1553" s="10">
        <v>487381.73</v>
      </c>
      <c r="F1553" s="10">
        <v>611616.24</v>
      </c>
      <c r="G1553" s="10">
        <v>619469.11</v>
      </c>
      <c r="H1553" s="10">
        <v>638210.81999999995</v>
      </c>
      <c r="I1553" s="10">
        <v>616518.44999999995</v>
      </c>
      <c r="J1553" s="10">
        <v>591944.17000000004</v>
      </c>
      <c r="K1553" s="10">
        <v>400937.02</v>
      </c>
      <c r="L1553" s="10">
        <f t="shared" ref="L1553:L1584" si="107">SUM(B1553:K1553)</f>
        <v>5494166.5199999996</v>
      </c>
    </row>
    <row r="1554" spans="1:12" ht="13" hidden="1" x14ac:dyDescent="0.15">
      <c r="A1554" s="65" t="s">
        <v>72</v>
      </c>
      <c r="B1554" s="10">
        <v>922.5</v>
      </c>
      <c r="C1554" s="10">
        <v>1080</v>
      </c>
      <c r="D1554" s="10">
        <v>405</v>
      </c>
      <c r="E1554" s="10">
        <v>858.3</v>
      </c>
      <c r="F1554" s="10">
        <v>1460.63</v>
      </c>
      <c r="G1554" s="10">
        <v>693.76</v>
      </c>
      <c r="H1554" s="10">
        <v>403.13</v>
      </c>
      <c r="I1554" s="10">
        <v>637.52</v>
      </c>
      <c r="J1554" s="10">
        <v>628.51</v>
      </c>
      <c r="K1554" s="10">
        <v>516.75</v>
      </c>
      <c r="L1554" s="10">
        <f t="shared" si="107"/>
        <v>7606.1</v>
      </c>
    </row>
    <row r="1555" spans="1:12" ht="13" hidden="1" x14ac:dyDescent="0.15">
      <c r="A1555" s="65" t="s">
        <v>73</v>
      </c>
      <c r="B1555" s="10">
        <v>16563.52</v>
      </c>
      <c r="C1555" s="10">
        <v>10748</v>
      </c>
      <c r="D1555" s="10">
        <v>-18187.669999999998</v>
      </c>
      <c r="E1555" s="10">
        <v>22998.720000000001</v>
      </c>
      <c r="F1555" s="10">
        <v>23634.6</v>
      </c>
      <c r="G1555" s="10">
        <v>3783.58</v>
      </c>
      <c r="H1555" s="10">
        <v>20385.25</v>
      </c>
      <c r="I1555" s="10">
        <v>16153.42</v>
      </c>
      <c r="J1555" s="10">
        <v>23155.279999999999</v>
      </c>
      <c r="K1555" s="10">
        <v>-7087.68</v>
      </c>
      <c r="L1555" s="10">
        <f t="shared" si="107"/>
        <v>112147.01999999999</v>
      </c>
    </row>
    <row r="1556" spans="1:12" ht="13" hidden="1" x14ac:dyDescent="0.15">
      <c r="A1556" s="65" t="s">
        <v>74</v>
      </c>
      <c r="B1556" s="10">
        <v>98987.65</v>
      </c>
      <c r="C1556" s="10">
        <v>66640.05</v>
      </c>
      <c r="D1556" s="10">
        <v>84524.69</v>
      </c>
      <c r="E1556" s="10">
        <v>63795.35</v>
      </c>
      <c r="F1556" s="10">
        <v>86711.32</v>
      </c>
      <c r="G1556" s="10">
        <v>74970.86</v>
      </c>
      <c r="H1556" s="10">
        <v>64089.97</v>
      </c>
      <c r="I1556" s="10">
        <v>68639.320000000007</v>
      </c>
      <c r="J1556" s="10">
        <v>66035.320000000007</v>
      </c>
      <c r="K1556" s="10">
        <v>-944.6</v>
      </c>
      <c r="L1556" s="10">
        <f t="shared" si="107"/>
        <v>673449.93</v>
      </c>
    </row>
    <row r="1557" spans="1:12" ht="13" hidden="1" x14ac:dyDescent="0.15">
      <c r="A1557" s="65" t="s">
        <v>76</v>
      </c>
      <c r="B1557" s="10">
        <v>0</v>
      </c>
      <c r="C1557" s="10">
        <v>0</v>
      </c>
      <c r="D1557" s="10">
        <v>10442.31</v>
      </c>
      <c r="E1557" s="10">
        <v>0</v>
      </c>
      <c r="F1557" s="10">
        <v>9403.86</v>
      </c>
      <c r="G1557" s="10">
        <v>0</v>
      </c>
      <c r="H1557" s="10">
        <v>11230.78</v>
      </c>
      <c r="I1557" s="10">
        <v>0</v>
      </c>
      <c r="J1557" s="10">
        <v>20833.34</v>
      </c>
      <c r="K1557" s="10">
        <v>0</v>
      </c>
      <c r="L1557" s="10">
        <f t="shared" si="107"/>
        <v>51910.289999999994</v>
      </c>
    </row>
    <row r="1558" spans="1:12" ht="13" hidden="1" x14ac:dyDescent="0.15">
      <c r="A1558" s="65" t="s">
        <v>77</v>
      </c>
      <c r="B1558" s="10">
        <v>230371.5</v>
      </c>
      <c r="C1558" s="10">
        <v>8301</v>
      </c>
      <c r="D1558" s="10">
        <v>46826.5</v>
      </c>
      <c r="E1558" s="10">
        <v>123122.46</v>
      </c>
      <c r="F1558" s="10">
        <v>125933.58</v>
      </c>
      <c r="G1558" s="10">
        <v>84581</v>
      </c>
      <c r="H1558" s="10">
        <v>56465.5</v>
      </c>
      <c r="I1558" s="10">
        <v>124459.98</v>
      </c>
      <c r="J1558" s="10">
        <v>199844.7</v>
      </c>
      <c r="K1558" s="10">
        <v>56377.279999999999</v>
      </c>
      <c r="L1558" s="10">
        <f t="shared" si="107"/>
        <v>1056283.5</v>
      </c>
    </row>
    <row r="1559" spans="1:12" ht="13" hidden="1" x14ac:dyDescent="0.15">
      <c r="A1559" s="65" t="s">
        <v>78</v>
      </c>
      <c r="B1559" s="10">
        <v>729409.55</v>
      </c>
      <c r="C1559" s="10">
        <v>738067.61</v>
      </c>
      <c r="D1559" s="10">
        <v>666188.99</v>
      </c>
      <c r="E1559" s="10">
        <v>656304.96</v>
      </c>
      <c r="F1559" s="10">
        <v>661315.53</v>
      </c>
      <c r="G1559" s="10">
        <v>490570.22</v>
      </c>
      <c r="H1559" s="10">
        <v>739771.06</v>
      </c>
      <c r="I1559" s="10">
        <v>858602.42</v>
      </c>
      <c r="J1559" s="10">
        <v>985449.79</v>
      </c>
      <c r="K1559" s="10">
        <v>785530.62</v>
      </c>
      <c r="L1559" s="10">
        <f t="shared" si="107"/>
        <v>7311210.75</v>
      </c>
    </row>
    <row r="1560" spans="1:12" ht="13" hidden="1" x14ac:dyDescent="0.15">
      <c r="A1560" s="65" t="s">
        <v>277</v>
      </c>
      <c r="B1560" s="10">
        <v>0</v>
      </c>
      <c r="C1560" s="10">
        <v>130164.12</v>
      </c>
      <c r="D1560" s="10">
        <v>346620.98</v>
      </c>
      <c r="E1560" s="10">
        <v>201760.93</v>
      </c>
      <c r="F1560" s="10">
        <v>209946.01</v>
      </c>
      <c r="G1560" s="10">
        <v>72043.55</v>
      </c>
      <c r="H1560" s="10">
        <v>124532.67</v>
      </c>
      <c r="I1560" s="10">
        <v>-48704.23</v>
      </c>
      <c r="J1560" s="10">
        <v>12726.52</v>
      </c>
      <c r="K1560" s="10">
        <v>0</v>
      </c>
      <c r="L1560" s="10">
        <f t="shared" si="107"/>
        <v>1049090.55</v>
      </c>
    </row>
    <row r="1561" spans="1:12" ht="13" hidden="1" x14ac:dyDescent="0.15">
      <c r="A1561" s="65" t="s">
        <v>79</v>
      </c>
      <c r="B1561" s="10">
        <v>554508.38</v>
      </c>
      <c r="C1561" s="10">
        <v>2408511.02</v>
      </c>
      <c r="D1561" s="10">
        <v>3464616.9</v>
      </c>
      <c r="E1561" s="10">
        <v>3965258.9</v>
      </c>
      <c r="F1561" s="10">
        <v>4124236.42</v>
      </c>
      <c r="G1561" s="10">
        <v>2770086.79</v>
      </c>
      <c r="H1561" s="10">
        <v>2168743.6800000002</v>
      </c>
      <c r="I1561" s="10">
        <v>2819000.55</v>
      </c>
      <c r="J1561" s="10">
        <v>3490289.18</v>
      </c>
      <c r="K1561" s="10">
        <v>2240651.02</v>
      </c>
      <c r="L1561" s="10">
        <f t="shared" si="107"/>
        <v>28005902.84</v>
      </c>
    </row>
    <row r="1562" spans="1:12" ht="13" hidden="1" x14ac:dyDescent="0.15">
      <c r="A1562" s="65" t="s">
        <v>284</v>
      </c>
      <c r="B1562" s="10">
        <v>0</v>
      </c>
      <c r="C1562" s="10">
        <v>0</v>
      </c>
      <c r="D1562" s="10">
        <v>0</v>
      </c>
      <c r="E1562" s="10">
        <v>0</v>
      </c>
      <c r="F1562" s="10">
        <v>0</v>
      </c>
      <c r="G1562" s="10">
        <v>0</v>
      </c>
      <c r="H1562" s="10">
        <v>0</v>
      </c>
      <c r="I1562" s="10">
        <v>0</v>
      </c>
      <c r="J1562" s="10">
        <v>0</v>
      </c>
      <c r="K1562" s="10">
        <v>132292.15</v>
      </c>
      <c r="L1562" s="10">
        <f t="shared" si="107"/>
        <v>132292.15</v>
      </c>
    </row>
    <row r="1563" spans="1:12" ht="13" hidden="1" x14ac:dyDescent="0.15">
      <c r="A1563" s="65" t="s">
        <v>81</v>
      </c>
      <c r="B1563" s="10">
        <v>0</v>
      </c>
      <c r="C1563" s="10">
        <v>12925.18</v>
      </c>
      <c r="D1563" s="10">
        <v>13299.45</v>
      </c>
      <c r="E1563" s="10">
        <v>10435.76</v>
      </c>
      <c r="F1563" s="10">
        <v>13977.19</v>
      </c>
      <c r="G1563" s="10">
        <v>14855.77</v>
      </c>
      <c r="H1563" s="10">
        <v>13327.98</v>
      </c>
      <c r="I1563" s="10">
        <v>11452.05</v>
      </c>
      <c r="J1563" s="10">
        <v>13910.13</v>
      </c>
      <c r="K1563" s="10">
        <v>9662.26</v>
      </c>
      <c r="L1563" s="10">
        <f t="shared" si="107"/>
        <v>113845.77</v>
      </c>
    </row>
    <row r="1564" spans="1:12" ht="13" hidden="1" x14ac:dyDescent="0.15">
      <c r="A1564" s="65" t="s">
        <v>82</v>
      </c>
      <c r="B1564" s="10">
        <v>69845.289999999994</v>
      </c>
      <c r="C1564" s="10">
        <v>72435.27</v>
      </c>
      <c r="D1564" s="10">
        <v>71999.08</v>
      </c>
      <c r="E1564" s="10">
        <v>70952.97</v>
      </c>
      <c r="F1564" s="10">
        <v>82766.210000000006</v>
      </c>
      <c r="G1564" s="10">
        <v>84784</v>
      </c>
      <c r="H1564" s="10">
        <v>80114.11</v>
      </c>
      <c r="I1564" s="10">
        <v>80533.929999999993</v>
      </c>
      <c r="J1564" s="10">
        <v>82290.850000000006</v>
      </c>
      <c r="K1564" s="10">
        <v>41294.46</v>
      </c>
      <c r="L1564" s="10">
        <f t="shared" si="107"/>
        <v>737016.17</v>
      </c>
    </row>
    <row r="1565" spans="1:12" ht="13" hidden="1" x14ac:dyDescent="0.15">
      <c r="A1565" s="65" t="s">
        <v>83</v>
      </c>
      <c r="B1565" s="10">
        <v>67389.23</v>
      </c>
      <c r="C1565" s="10">
        <v>70462.899999999994</v>
      </c>
      <c r="D1565" s="10">
        <v>42552.54</v>
      </c>
      <c r="E1565" s="10">
        <v>47109.440000000002</v>
      </c>
      <c r="F1565" s="10">
        <v>71149.649999999994</v>
      </c>
      <c r="G1565" s="10">
        <v>63646.04</v>
      </c>
      <c r="H1565" s="10">
        <v>56655.199999999997</v>
      </c>
      <c r="I1565" s="10">
        <v>40867.1</v>
      </c>
      <c r="J1565" s="10">
        <v>74381.75</v>
      </c>
      <c r="K1565" s="10">
        <v>39644.019999999997</v>
      </c>
      <c r="L1565" s="10">
        <f t="shared" si="107"/>
        <v>573857.87</v>
      </c>
    </row>
    <row r="1566" spans="1:12" ht="13" hidden="1" x14ac:dyDescent="0.15">
      <c r="A1566" s="65" t="s">
        <v>84</v>
      </c>
      <c r="B1566" s="10">
        <v>350.94</v>
      </c>
      <c r="C1566" s="10">
        <v>474.75</v>
      </c>
      <c r="D1566" s="10">
        <v>473.84</v>
      </c>
      <c r="E1566" s="10">
        <v>432.06</v>
      </c>
      <c r="F1566" s="10">
        <v>504.17</v>
      </c>
      <c r="G1566" s="10">
        <v>585.86</v>
      </c>
      <c r="H1566" s="10">
        <v>585.29</v>
      </c>
      <c r="I1566" s="10">
        <v>481.5</v>
      </c>
      <c r="J1566" s="10">
        <v>479.87</v>
      </c>
      <c r="K1566" s="10">
        <v>431.12</v>
      </c>
      <c r="L1566" s="10">
        <f t="shared" si="107"/>
        <v>4799.3999999999996</v>
      </c>
    </row>
    <row r="1567" spans="1:12" ht="13" hidden="1" x14ac:dyDescent="0.15">
      <c r="A1567" s="65" t="s">
        <v>90</v>
      </c>
      <c r="B1567" s="10">
        <v>5488.93</v>
      </c>
      <c r="C1567" s="10">
        <v>6128.46</v>
      </c>
      <c r="D1567" s="10">
        <v>5792.43</v>
      </c>
      <c r="E1567" s="10">
        <v>1842.92</v>
      </c>
      <c r="F1567" s="10">
        <v>4568.25</v>
      </c>
      <c r="G1567" s="10">
        <v>4357.6099999999997</v>
      </c>
      <c r="H1567" s="10">
        <v>6783.05</v>
      </c>
      <c r="I1567" s="10">
        <v>540.01</v>
      </c>
      <c r="J1567" s="10">
        <v>5853.43</v>
      </c>
      <c r="K1567" s="10">
        <v>116.48</v>
      </c>
      <c r="L1567" s="10">
        <f t="shared" si="107"/>
        <v>41471.570000000007</v>
      </c>
    </row>
    <row r="1568" spans="1:12" ht="13" hidden="1" x14ac:dyDescent="0.15">
      <c r="A1568" s="65" t="s">
        <v>91</v>
      </c>
      <c r="B1568" s="10">
        <v>351.18</v>
      </c>
      <c r="C1568" s="10">
        <v>717.48</v>
      </c>
      <c r="D1568" s="10">
        <v>761.34</v>
      </c>
      <c r="E1568" s="10">
        <v>329.68</v>
      </c>
      <c r="F1568" s="10">
        <v>134.44</v>
      </c>
      <c r="G1568" s="10">
        <v>1654.78</v>
      </c>
      <c r="H1568" s="10">
        <v>1060.6400000000001</v>
      </c>
      <c r="I1568" s="10">
        <v>594.65</v>
      </c>
      <c r="J1568" s="10">
        <v>684.73</v>
      </c>
      <c r="K1568" s="10">
        <v>642.84</v>
      </c>
      <c r="L1568" s="10">
        <f t="shared" si="107"/>
        <v>6931.76</v>
      </c>
    </row>
    <row r="1569" spans="1:12" ht="13" hidden="1" x14ac:dyDescent="0.15">
      <c r="A1569" s="65" t="s">
        <v>93</v>
      </c>
      <c r="B1569" s="10">
        <v>2099.2399999999998</v>
      </c>
      <c r="C1569" s="10">
        <v>910.01</v>
      </c>
      <c r="D1569" s="10">
        <v>169.26</v>
      </c>
      <c r="E1569" s="10">
        <v>326.52999999999997</v>
      </c>
      <c r="F1569" s="10">
        <v>179.64</v>
      </c>
      <c r="G1569" s="10">
        <v>4661.2299999999996</v>
      </c>
      <c r="H1569" s="10">
        <v>3545.25</v>
      </c>
      <c r="I1569" s="10">
        <v>4871.5</v>
      </c>
      <c r="J1569" s="10">
        <v>3673.89</v>
      </c>
      <c r="K1569" s="10">
        <v>1595.49</v>
      </c>
      <c r="L1569" s="10">
        <f t="shared" si="107"/>
        <v>22032.04</v>
      </c>
    </row>
    <row r="1570" spans="1:12" ht="13" hidden="1" x14ac:dyDescent="0.15">
      <c r="A1570" s="65" t="s">
        <v>94</v>
      </c>
      <c r="B1570" s="10">
        <v>127.7</v>
      </c>
      <c r="C1570" s="10">
        <v>0</v>
      </c>
      <c r="D1570" s="10">
        <v>55.03</v>
      </c>
      <c r="E1570" s="10">
        <v>244.28</v>
      </c>
      <c r="F1570" s="10">
        <v>1013.04</v>
      </c>
      <c r="G1570" s="10">
        <v>-1013.04</v>
      </c>
      <c r="H1570" s="10">
        <v>1161.1099999999999</v>
      </c>
      <c r="I1570" s="10">
        <v>451.49</v>
      </c>
      <c r="J1570" s="10">
        <v>0</v>
      </c>
      <c r="K1570" s="10">
        <v>0</v>
      </c>
      <c r="L1570" s="10">
        <f t="shared" si="107"/>
        <v>2039.61</v>
      </c>
    </row>
    <row r="1571" spans="1:12" ht="13" hidden="1" x14ac:dyDescent="0.15">
      <c r="A1571" s="65" t="s">
        <v>95</v>
      </c>
      <c r="B1571" s="10">
        <v>0</v>
      </c>
      <c r="C1571" s="10">
        <v>0</v>
      </c>
      <c r="D1571" s="10">
        <v>0</v>
      </c>
      <c r="E1571" s="10">
        <v>0</v>
      </c>
      <c r="F1571" s="10">
        <v>0</v>
      </c>
      <c r="G1571" s="10">
        <v>107</v>
      </c>
      <c r="H1571" s="10">
        <v>39.6</v>
      </c>
      <c r="I1571" s="10">
        <v>14.99</v>
      </c>
      <c r="J1571" s="10">
        <v>36.380000000000003</v>
      </c>
      <c r="K1571" s="10">
        <v>125.28</v>
      </c>
      <c r="L1571" s="10">
        <f t="shared" si="107"/>
        <v>323.25</v>
      </c>
    </row>
    <row r="1572" spans="1:12" ht="13" hidden="1" x14ac:dyDescent="0.15">
      <c r="A1572" s="65" t="s">
        <v>96</v>
      </c>
      <c r="B1572" s="10">
        <v>20000</v>
      </c>
      <c r="C1572" s="10">
        <v>0</v>
      </c>
      <c r="D1572" s="10">
        <v>0</v>
      </c>
      <c r="E1572" s="10">
        <v>0</v>
      </c>
      <c r="F1572" s="10">
        <v>19450.28</v>
      </c>
      <c r="G1572" s="10">
        <v>39200</v>
      </c>
      <c r="H1572" s="10">
        <v>22000</v>
      </c>
      <c r="I1572" s="10">
        <v>0</v>
      </c>
      <c r="J1572" s="10">
        <v>18000</v>
      </c>
      <c r="K1572" s="10">
        <v>19000</v>
      </c>
      <c r="L1572" s="10">
        <f t="shared" si="107"/>
        <v>137650.28</v>
      </c>
    </row>
    <row r="1573" spans="1:12" ht="13" hidden="1" x14ac:dyDescent="0.15">
      <c r="A1573" s="65" t="s">
        <v>98</v>
      </c>
      <c r="B1573" s="10">
        <v>3642.71</v>
      </c>
      <c r="C1573" s="10">
        <v>0</v>
      </c>
      <c r="D1573" s="10">
        <v>0</v>
      </c>
      <c r="E1573" s="10">
        <v>0</v>
      </c>
      <c r="F1573" s="10">
        <v>1350</v>
      </c>
      <c r="G1573" s="10">
        <v>795</v>
      </c>
      <c r="H1573" s="10">
        <v>0</v>
      </c>
      <c r="I1573" s="10">
        <v>3475</v>
      </c>
      <c r="J1573" s="10">
        <v>0</v>
      </c>
      <c r="K1573" s="10">
        <v>795</v>
      </c>
      <c r="L1573" s="10">
        <f t="shared" si="107"/>
        <v>10057.709999999999</v>
      </c>
    </row>
    <row r="1574" spans="1:12" ht="13" hidden="1" x14ac:dyDescent="0.15">
      <c r="A1574" s="65" t="s">
        <v>132</v>
      </c>
      <c r="B1574" s="10">
        <v>10811.14</v>
      </c>
      <c r="C1574" s="10">
        <v>10598.78</v>
      </c>
      <c r="D1574" s="10">
        <v>18669.080000000002</v>
      </c>
      <c r="E1574" s="10">
        <v>14152.1</v>
      </c>
      <c r="F1574" s="10">
        <v>8363.8700000000008</v>
      </c>
      <c r="G1574" s="10">
        <v>8080.02</v>
      </c>
      <c r="H1574" s="10">
        <v>11610.45</v>
      </c>
      <c r="I1574" s="10">
        <v>9167.4500000000007</v>
      </c>
      <c r="J1574" s="10">
        <v>9080.43</v>
      </c>
      <c r="K1574" s="10">
        <v>7464</v>
      </c>
      <c r="L1574" s="10">
        <f t="shared" si="107"/>
        <v>107997.32</v>
      </c>
    </row>
    <row r="1575" spans="1:12" ht="13" hidden="1" x14ac:dyDescent="0.15">
      <c r="A1575" s="65" t="s">
        <v>100</v>
      </c>
      <c r="B1575" s="10">
        <v>0</v>
      </c>
      <c r="C1575" s="10">
        <v>0</v>
      </c>
      <c r="D1575" s="10">
        <v>0</v>
      </c>
      <c r="E1575" s="10">
        <v>0</v>
      </c>
      <c r="F1575" s="10">
        <v>1032.68</v>
      </c>
      <c r="G1575" s="10">
        <v>0</v>
      </c>
      <c r="H1575" s="10">
        <v>368.24</v>
      </c>
      <c r="I1575" s="10">
        <v>0</v>
      </c>
      <c r="J1575" s="10">
        <v>91.72</v>
      </c>
      <c r="K1575" s="10">
        <v>192.95</v>
      </c>
      <c r="L1575" s="10">
        <f t="shared" si="107"/>
        <v>1685.5900000000001</v>
      </c>
    </row>
    <row r="1576" spans="1:12" ht="13" hidden="1" x14ac:dyDescent="0.15">
      <c r="A1576" s="65" t="s">
        <v>101</v>
      </c>
      <c r="B1576" s="10">
        <v>224642.79</v>
      </c>
      <c r="C1576" s="10">
        <v>38771.31</v>
      </c>
      <c r="D1576" s="10">
        <v>110750.51</v>
      </c>
      <c r="E1576" s="10">
        <v>40524.639999999999</v>
      </c>
      <c r="F1576" s="10">
        <v>27075.97</v>
      </c>
      <c r="G1576" s="10">
        <v>12124.78</v>
      </c>
      <c r="H1576" s="10">
        <v>79042.83</v>
      </c>
      <c r="I1576" s="10">
        <v>33554.22</v>
      </c>
      <c r="J1576" s="10">
        <v>9935.5300000000007</v>
      </c>
      <c r="K1576" s="10">
        <v>9311.09</v>
      </c>
      <c r="L1576" s="10">
        <f t="shared" si="107"/>
        <v>585733.66999999993</v>
      </c>
    </row>
    <row r="1577" spans="1:12" ht="13" hidden="1" x14ac:dyDescent="0.15">
      <c r="A1577" s="65" t="s">
        <v>171</v>
      </c>
      <c r="B1577" s="10">
        <v>5447.5</v>
      </c>
      <c r="C1577" s="10">
        <v>0</v>
      </c>
      <c r="D1577" s="10">
        <v>0</v>
      </c>
      <c r="E1577" s="10">
        <v>0</v>
      </c>
      <c r="F1577" s="10">
        <v>0</v>
      </c>
      <c r="G1577" s="10">
        <v>0</v>
      </c>
      <c r="H1577" s="10">
        <v>15000</v>
      </c>
      <c r="I1577" s="10">
        <v>703.8</v>
      </c>
      <c r="J1577" s="10">
        <v>0</v>
      </c>
      <c r="K1577" s="10">
        <v>0</v>
      </c>
      <c r="L1577" s="10">
        <f t="shared" si="107"/>
        <v>21151.3</v>
      </c>
    </row>
    <row r="1578" spans="1:12" ht="13" hidden="1" x14ac:dyDescent="0.15">
      <c r="A1578" s="65" t="s">
        <v>285</v>
      </c>
      <c r="B1578" s="10">
        <v>906971.64</v>
      </c>
      <c r="C1578" s="10">
        <v>836708.16</v>
      </c>
      <c r="D1578" s="10">
        <v>1004783.3</v>
      </c>
      <c r="E1578" s="10">
        <v>647006.13</v>
      </c>
      <c r="F1578" s="10">
        <v>824430.43</v>
      </c>
      <c r="G1578" s="10">
        <v>519184.91</v>
      </c>
      <c r="H1578" s="10">
        <v>778847.48</v>
      </c>
      <c r="I1578" s="10">
        <v>680687.08</v>
      </c>
      <c r="J1578" s="10">
        <v>790910.92</v>
      </c>
      <c r="K1578" s="10">
        <v>295072.76</v>
      </c>
      <c r="L1578" s="10">
        <f t="shared" si="107"/>
        <v>7284602.8100000005</v>
      </c>
    </row>
    <row r="1579" spans="1:12" ht="13" hidden="1" x14ac:dyDescent="0.15">
      <c r="A1579" s="65" t="s">
        <v>286</v>
      </c>
      <c r="B1579" s="10">
        <v>1605.65</v>
      </c>
      <c r="C1579" s="10">
        <v>47844.85</v>
      </c>
      <c r="D1579" s="10">
        <v>501.5</v>
      </c>
      <c r="E1579" s="10">
        <v>586.5</v>
      </c>
      <c r="F1579" s="10">
        <v>829.25</v>
      </c>
      <c r="G1579" s="10">
        <v>22263.91</v>
      </c>
      <c r="H1579" s="10">
        <v>1945</v>
      </c>
      <c r="I1579" s="10">
        <v>2056.5</v>
      </c>
      <c r="J1579" s="10">
        <v>5176.6499999999996</v>
      </c>
      <c r="K1579" s="10">
        <v>25685.78</v>
      </c>
      <c r="L1579" s="10">
        <f t="shared" si="107"/>
        <v>108495.59</v>
      </c>
    </row>
    <row r="1580" spans="1:12" ht="13" hidden="1" x14ac:dyDescent="0.15">
      <c r="A1580" s="65" t="s">
        <v>278</v>
      </c>
      <c r="B1580" s="10">
        <v>73249.990000000005</v>
      </c>
      <c r="C1580" s="10">
        <v>67875</v>
      </c>
      <c r="D1580" s="10">
        <v>0</v>
      </c>
      <c r="E1580" s="10">
        <v>0</v>
      </c>
      <c r="F1580" s="10">
        <v>0</v>
      </c>
      <c r="G1580" s="10">
        <v>0</v>
      </c>
      <c r="H1580" s="10">
        <v>0</v>
      </c>
      <c r="I1580" s="10">
        <v>0</v>
      </c>
      <c r="J1580" s="10">
        <v>0</v>
      </c>
      <c r="K1580" s="10">
        <v>0</v>
      </c>
      <c r="L1580" s="10">
        <f t="shared" si="107"/>
        <v>141124.99</v>
      </c>
    </row>
    <row r="1581" spans="1:12" ht="13" hidden="1" x14ac:dyDescent="0.15">
      <c r="A1581" s="65" t="s">
        <v>103</v>
      </c>
      <c r="B1581" s="10">
        <v>1523.76</v>
      </c>
      <c r="C1581" s="10">
        <v>-1523.76</v>
      </c>
      <c r="D1581" s="10">
        <v>82.02</v>
      </c>
      <c r="E1581" s="10">
        <v>265.76</v>
      </c>
      <c r="F1581" s="10">
        <v>188.78</v>
      </c>
      <c r="G1581" s="10">
        <v>66.33</v>
      </c>
      <c r="H1581" s="10">
        <v>30.55</v>
      </c>
      <c r="I1581" s="10">
        <v>-7.05</v>
      </c>
      <c r="J1581" s="10">
        <v>37.42</v>
      </c>
      <c r="K1581" s="10">
        <v>0</v>
      </c>
      <c r="L1581" s="10">
        <f t="shared" si="107"/>
        <v>663.81</v>
      </c>
    </row>
    <row r="1582" spans="1:12" ht="13" hidden="1" x14ac:dyDescent="0.15">
      <c r="A1582" s="65" t="s">
        <v>104</v>
      </c>
      <c r="B1582" s="10">
        <v>1047.6400000000001</v>
      </c>
      <c r="C1582" s="10">
        <v>1773.65</v>
      </c>
      <c r="D1582" s="10">
        <v>3904.29</v>
      </c>
      <c r="E1582" s="10">
        <v>1880.53</v>
      </c>
      <c r="F1582" s="10">
        <v>1889.59</v>
      </c>
      <c r="G1582" s="10">
        <v>-259.70999999999998</v>
      </c>
      <c r="H1582" s="10">
        <v>173.7</v>
      </c>
      <c r="I1582" s="10">
        <v>626.79</v>
      </c>
      <c r="J1582" s="10">
        <v>517.16999999999996</v>
      </c>
      <c r="K1582" s="10">
        <v>297.39999999999998</v>
      </c>
      <c r="L1582" s="10">
        <f t="shared" si="107"/>
        <v>11851.050000000003</v>
      </c>
    </row>
    <row r="1583" spans="1:12" ht="13" hidden="1" x14ac:dyDescent="0.15">
      <c r="A1583" s="65" t="s">
        <v>105</v>
      </c>
      <c r="B1583" s="10">
        <v>78881.06</v>
      </c>
      <c r="C1583" s="10">
        <v>65590.63</v>
      </c>
      <c r="D1583" s="10">
        <v>61688.33</v>
      </c>
      <c r="E1583" s="10">
        <v>53829.38</v>
      </c>
      <c r="F1583" s="10">
        <v>53824.63</v>
      </c>
      <c r="G1583" s="10">
        <v>55077.599999999999</v>
      </c>
      <c r="H1583" s="10">
        <v>65152.21</v>
      </c>
      <c r="I1583" s="10">
        <v>88906.63</v>
      </c>
      <c r="J1583" s="10">
        <v>98432.41</v>
      </c>
      <c r="K1583" s="10">
        <v>58875.199999999997</v>
      </c>
      <c r="L1583" s="10">
        <f t="shared" si="107"/>
        <v>680258.08</v>
      </c>
    </row>
    <row r="1584" spans="1:12" ht="13" hidden="1" x14ac:dyDescent="0.15">
      <c r="A1584" s="65" t="s">
        <v>107</v>
      </c>
      <c r="B1584" s="10">
        <v>217.27</v>
      </c>
      <c r="C1584" s="10">
        <v>157.63</v>
      </c>
      <c r="D1584" s="10">
        <v>589.85</v>
      </c>
      <c r="E1584" s="10">
        <v>629.08000000000004</v>
      </c>
      <c r="F1584" s="10">
        <v>404.3</v>
      </c>
      <c r="G1584" s="10">
        <v>425.12</v>
      </c>
      <c r="H1584" s="10">
        <v>449.06</v>
      </c>
      <c r="I1584" s="10">
        <v>297.45999999999998</v>
      </c>
      <c r="J1584" s="10">
        <v>497.85</v>
      </c>
      <c r="K1584" s="10">
        <v>0</v>
      </c>
      <c r="L1584" s="10">
        <f t="shared" si="107"/>
        <v>3667.62</v>
      </c>
    </row>
    <row r="1585" spans="1:12" ht="13" hidden="1" x14ac:dyDescent="0.15">
      <c r="A1585" s="65" t="s">
        <v>287</v>
      </c>
      <c r="B1585" s="10">
        <v>0</v>
      </c>
      <c r="C1585" s="10">
        <v>105943.09</v>
      </c>
      <c r="D1585" s="10">
        <v>136265.16</v>
      </c>
      <c r="E1585" s="10">
        <v>152298.72</v>
      </c>
      <c r="F1585" s="10">
        <v>152298.72</v>
      </c>
      <c r="G1585" s="10">
        <v>152298.72</v>
      </c>
      <c r="H1585" s="10">
        <v>138024.45000000001</v>
      </c>
      <c r="I1585" s="10">
        <v>142943.28</v>
      </c>
      <c r="J1585" s="10">
        <v>143918.28</v>
      </c>
      <c r="K1585" s="10">
        <v>95945.52</v>
      </c>
      <c r="L1585" s="10">
        <f t="shared" ref="L1585:L1611" si="108">SUM(B1585:K1585)</f>
        <v>1219935.94</v>
      </c>
    </row>
    <row r="1586" spans="1:12" ht="13" hidden="1" x14ac:dyDescent="0.15">
      <c r="A1586" s="65" t="s">
        <v>133</v>
      </c>
      <c r="B1586" s="10">
        <v>580.86</v>
      </c>
      <c r="C1586" s="10">
        <v>1381.23</v>
      </c>
      <c r="D1586" s="10">
        <v>603.02</v>
      </c>
      <c r="E1586" s="10">
        <v>2337.4</v>
      </c>
      <c r="F1586" s="10">
        <v>2310.1799999999998</v>
      </c>
      <c r="G1586" s="10">
        <v>326.75</v>
      </c>
      <c r="H1586" s="10">
        <v>0</v>
      </c>
      <c r="I1586" s="10">
        <v>0</v>
      </c>
      <c r="J1586" s="10">
        <v>0</v>
      </c>
      <c r="K1586" s="10">
        <v>746.08</v>
      </c>
      <c r="L1586" s="10">
        <f t="shared" si="108"/>
        <v>8285.52</v>
      </c>
    </row>
    <row r="1587" spans="1:12" ht="13" hidden="1" x14ac:dyDescent="0.15">
      <c r="A1587" s="65" t="s">
        <v>110</v>
      </c>
      <c r="B1587" s="10">
        <v>3562.45</v>
      </c>
      <c r="C1587" s="10">
        <v>0</v>
      </c>
      <c r="D1587" s="10">
        <v>0</v>
      </c>
      <c r="E1587" s="10">
        <v>0</v>
      </c>
      <c r="F1587" s="10">
        <v>0</v>
      </c>
      <c r="G1587" s="10">
        <v>0</v>
      </c>
      <c r="H1587" s="10">
        <v>0</v>
      </c>
      <c r="I1587" s="10">
        <v>0</v>
      </c>
      <c r="J1587" s="10">
        <v>0</v>
      </c>
      <c r="K1587" s="10">
        <v>0</v>
      </c>
      <c r="L1587" s="10">
        <f t="shared" si="108"/>
        <v>3562.45</v>
      </c>
    </row>
    <row r="1588" spans="1:12" ht="13" hidden="1" x14ac:dyDescent="0.15">
      <c r="A1588" s="65" t="s">
        <v>111</v>
      </c>
      <c r="B1588" s="10">
        <v>12.6</v>
      </c>
      <c r="C1588" s="10">
        <v>12.6</v>
      </c>
      <c r="D1588" s="10">
        <v>12.6</v>
      </c>
      <c r="E1588" s="10">
        <v>12.6</v>
      </c>
      <c r="F1588" s="10">
        <v>2.73</v>
      </c>
      <c r="G1588" s="10">
        <v>0</v>
      </c>
      <c r="H1588" s="10">
        <v>0</v>
      </c>
      <c r="I1588" s="10">
        <v>0</v>
      </c>
      <c r="J1588" s="10">
        <v>0</v>
      </c>
      <c r="K1588" s="10">
        <v>0</v>
      </c>
      <c r="L1588" s="10">
        <f t="shared" si="108"/>
        <v>53.129999999999995</v>
      </c>
    </row>
    <row r="1589" spans="1:12" ht="13" hidden="1" x14ac:dyDescent="0.15">
      <c r="A1589" s="65" t="s">
        <v>112</v>
      </c>
      <c r="B1589" s="10">
        <v>2802.6</v>
      </c>
      <c r="C1589" s="10">
        <v>2787.49</v>
      </c>
      <c r="D1589" s="10">
        <v>3106.47</v>
      </c>
      <c r="E1589" s="10">
        <v>3363.12</v>
      </c>
      <c r="F1589" s="10">
        <v>3835.77</v>
      </c>
      <c r="G1589" s="10">
        <v>3637.27</v>
      </c>
      <c r="H1589" s="10">
        <v>3671.98</v>
      </c>
      <c r="I1589" s="10">
        <v>4150.95</v>
      </c>
      <c r="J1589" s="10">
        <v>3570.08</v>
      </c>
      <c r="K1589" s="10">
        <v>1892.04</v>
      </c>
      <c r="L1589" s="10">
        <f t="shared" si="108"/>
        <v>32817.770000000004</v>
      </c>
    </row>
    <row r="1590" spans="1:12" ht="13" hidden="1" x14ac:dyDescent="0.15">
      <c r="A1590" s="65" t="s">
        <v>136</v>
      </c>
      <c r="B1590" s="10">
        <v>58.17</v>
      </c>
      <c r="C1590" s="10">
        <v>58.17</v>
      </c>
      <c r="D1590" s="10">
        <v>58.17</v>
      </c>
      <c r="E1590" s="10">
        <v>58.17</v>
      </c>
      <c r="F1590" s="10">
        <v>56.48</v>
      </c>
      <c r="G1590" s="10">
        <v>36.119999999999997</v>
      </c>
      <c r="H1590" s="10">
        <v>36.119999999999997</v>
      </c>
      <c r="I1590" s="10">
        <v>36.119999999999997</v>
      </c>
      <c r="J1590" s="10">
        <v>36.119999999999997</v>
      </c>
      <c r="K1590" s="10">
        <v>12.92</v>
      </c>
      <c r="L1590" s="10">
        <f t="shared" si="108"/>
        <v>446.56000000000006</v>
      </c>
    </row>
    <row r="1591" spans="1:12" ht="13" hidden="1" x14ac:dyDescent="0.15">
      <c r="A1591" s="65" t="s">
        <v>137</v>
      </c>
      <c r="B1591" s="10">
        <v>34.950000000000003</v>
      </c>
      <c r="C1591" s="10">
        <v>34.950000000000003</v>
      </c>
      <c r="D1591" s="10">
        <v>32.15</v>
      </c>
      <c r="E1591" s="10">
        <v>29.22</v>
      </c>
      <c r="F1591" s="10">
        <v>52.36</v>
      </c>
      <c r="G1591" s="10">
        <v>63.93</v>
      </c>
      <c r="H1591" s="10">
        <v>63.93</v>
      </c>
      <c r="I1591" s="10">
        <v>63.93</v>
      </c>
      <c r="J1591" s="10">
        <v>63.93</v>
      </c>
      <c r="K1591" s="10">
        <v>42.62</v>
      </c>
      <c r="L1591" s="10">
        <f t="shared" si="108"/>
        <v>481.97</v>
      </c>
    </row>
    <row r="1592" spans="1:12" ht="13" hidden="1" x14ac:dyDescent="0.15">
      <c r="A1592" s="65" t="s">
        <v>115</v>
      </c>
      <c r="B1592" s="10">
        <v>0</v>
      </c>
      <c r="C1592" s="10">
        <v>-500</v>
      </c>
      <c r="D1592" s="10">
        <v>0</v>
      </c>
      <c r="E1592" s="10">
        <v>0</v>
      </c>
      <c r="F1592" s="10">
        <v>0</v>
      </c>
      <c r="G1592" s="10">
        <v>0</v>
      </c>
      <c r="H1592" s="10">
        <v>0</v>
      </c>
      <c r="I1592" s="10">
        <v>0</v>
      </c>
      <c r="J1592" s="10">
        <v>0</v>
      </c>
      <c r="K1592" s="10">
        <v>0</v>
      </c>
      <c r="L1592" s="10">
        <f t="shared" si="108"/>
        <v>-500</v>
      </c>
    </row>
    <row r="1593" spans="1:12" ht="13" hidden="1" x14ac:dyDescent="0.15">
      <c r="A1593" s="65" t="s">
        <v>288</v>
      </c>
      <c r="B1593" s="10">
        <v>9505</v>
      </c>
      <c r="C1593" s="10">
        <v>286480</v>
      </c>
      <c r="D1593" s="10">
        <v>57204</v>
      </c>
      <c r="E1593" s="10">
        <v>304198</v>
      </c>
      <c r="F1593" s="10">
        <v>0</v>
      </c>
      <c r="G1593" s="10">
        <v>0</v>
      </c>
      <c r="H1593" s="10">
        <v>0</v>
      </c>
      <c r="I1593" s="10">
        <v>85514</v>
      </c>
      <c r="J1593" s="10">
        <v>0</v>
      </c>
      <c r="K1593" s="10">
        <v>0</v>
      </c>
      <c r="L1593" s="10">
        <f t="shared" si="108"/>
        <v>742901</v>
      </c>
    </row>
    <row r="1594" spans="1:12" ht="13" hidden="1" x14ac:dyDescent="0.15">
      <c r="A1594" s="65" t="s">
        <v>242</v>
      </c>
      <c r="B1594" s="10">
        <v>32458.33</v>
      </c>
      <c r="C1594" s="10">
        <v>20693.37</v>
      </c>
      <c r="D1594" s="10">
        <v>15760.35</v>
      </c>
      <c r="E1594" s="10">
        <v>13433.97</v>
      </c>
      <c r="F1594" s="10">
        <v>34341.9</v>
      </c>
      <c r="G1594" s="10">
        <v>60290.81</v>
      </c>
      <c r="H1594" s="10">
        <v>65149.78</v>
      </c>
      <c r="I1594" s="10">
        <v>-75041.990000000005</v>
      </c>
      <c r="J1594" s="10">
        <v>37806.080000000002</v>
      </c>
      <c r="K1594" s="10">
        <v>40371.03</v>
      </c>
      <c r="L1594" s="10">
        <f t="shared" si="108"/>
        <v>245263.63000000003</v>
      </c>
    </row>
    <row r="1595" spans="1:12" ht="13" hidden="1" x14ac:dyDescent="0.15">
      <c r="A1595" s="65" t="s">
        <v>142</v>
      </c>
      <c r="B1595" s="10">
        <v>4451.67</v>
      </c>
      <c r="C1595" s="10">
        <v>-15679.61</v>
      </c>
      <c r="D1595" s="10">
        <v>525.70000000000005</v>
      </c>
      <c r="E1595" s="10">
        <v>2395.7600000000002</v>
      </c>
      <c r="F1595" s="10">
        <v>-256640.91</v>
      </c>
      <c r="G1595" s="10">
        <v>-243959.66</v>
      </c>
      <c r="H1595" s="10">
        <v>8694.98</v>
      </c>
      <c r="I1595" s="10">
        <v>0</v>
      </c>
      <c r="J1595" s="10">
        <v>8.5500000000000007</v>
      </c>
      <c r="K1595" s="10">
        <v>-194796.29</v>
      </c>
      <c r="L1595" s="10">
        <f t="shared" si="108"/>
        <v>-694999.81</v>
      </c>
    </row>
    <row r="1596" spans="1:12" ht="13" hidden="1" x14ac:dyDescent="0.15">
      <c r="A1596" s="65" t="s">
        <v>143</v>
      </c>
      <c r="B1596" s="10">
        <v>146059.09</v>
      </c>
      <c r="C1596" s="10">
        <v>119065.92</v>
      </c>
      <c r="D1596" s="10">
        <v>23466.7</v>
      </c>
      <c r="E1596" s="10">
        <v>0</v>
      </c>
      <c r="F1596" s="10">
        <v>343.01</v>
      </c>
      <c r="G1596" s="10">
        <v>412.5</v>
      </c>
      <c r="H1596" s="10">
        <v>-3989.29</v>
      </c>
      <c r="I1596" s="10">
        <v>470.46</v>
      </c>
      <c r="J1596" s="10">
        <v>10295.42</v>
      </c>
      <c r="K1596" s="10">
        <v>1839.81</v>
      </c>
      <c r="L1596" s="10">
        <f t="shared" si="108"/>
        <v>297963.62000000005</v>
      </c>
    </row>
    <row r="1597" spans="1:12" ht="13" hidden="1" x14ac:dyDescent="0.15">
      <c r="A1597" s="65" t="s">
        <v>117</v>
      </c>
      <c r="B1597" s="10">
        <v>81523.710000000006</v>
      </c>
      <c r="C1597" s="10">
        <v>49204.94</v>
      </c>
      <c r="D1597" s="10">
        <v>49341.56</v>
      </c>
      <c r="E1597" s="10">
        <v>54414.92</v>
      </c>
      <c r="F1597" s="10">
        <v>113593.18</v>
      </c>
      <c r="G1597" s="10">
        <v>18891.07</v>
      </c>
      <c r="H1597" s="10">
        <v>63932.58</v>
      </c>
      <c r="I1597" s="10">
        <v>86382.46</v>
      </c>
      <c r="J1597" s="10">
        <v>90889.55</v>
      </c>
      <c r="K1597" s="10">
        <v>97585.23</v>
      </c>
      <c r="L1597" s="10">
        <f t="shared" si="108"/>
        <v>705759.20000000007</v>
      </c>
    </row>
    <row r="1598" spans="1:12" ht="13" hidden="1" x14ac:dyDescent="0.15">
      <c r="A1598" s="65" t="s">
        <v>241</v>
      </c>
      <c r="B1598" s="10">
        <v>-3799.17</v>
      </c>
      <c r="C1598" s="10">
        <v>0</v>
      </c>
      <c r="D1598" s="10">
        <v>0</v>
      </c>
      <c r="E1598" s="10">
        <v>0</v>
      </c>
      <c r="F1598" s="10">
        <v>163251.98000000001</v>
      </c>
      <c r="G1598" s="10">
        <v>123869.27</v>
      </c>
      <c r="H1598" s="10">
        <v>126931.96</v>
      </c>
      <c r="I1598" s="10">
        <v>140499.99</v>
      </c>
      <c r="J1598" s="10">
        <v>124692.51</v>
      </c>
      <c r="K1598" s="10">
        <v>60445.37</v>
      </c>
      <c r="L1598" s="10">
        <f t="shared" si="108"/>
        <v>735891.91</v>
      </c>
    </row>
    <row r="1599" spans="1:12" ht="13" hidden="1" x14ac:dyDescent="0.15">
      <c r="A1599" s="65" t="s">
        <v>279</v>
      </c>
      <c r="B1599" s="10">
        <v>5222.32</v>
      </c>
      <c r="C1599" s="10">
        <v>4212.75</v>
      </c>
      <c r="D1599" s="10">
        <v>3933.59</v>
      </c>
      <c r="E1599" s="10">
        <v>2023.53</v>
      </c>
      <c r="F1599" s="10">
        <v>2191.7199999999998</v>
      </c>
      <c r="G1599" s="10">
        <v>4627.79</v>
      </c>
      <c r="H1599" s="10">
        <v>5608.94</v>
      </c>
      <c r="I1599" s="10">
        <v>-12428.45</v>
      </c>
      <c r="J1599" s="10">
        <v>0</v>
      </c>
      <c r="K1599" s="10">
        <v>0</v>
      </c>
      <c r="L1599" s="10">
        <f t="shared" si="108"/>
        <v>15392.189999999999</v>
      </c>
    </row>
    <row r="1600" spans="1:12" ht="13" hidden="1" x14ac:dyDescent="0.15">
      <c r="A1600" s="65" t="s">
        <v>240</v>
      </c>
      <c r="B1600" s="10">
        <v>0</v>
      </c>
      <c r="C1600" s="10">
        <v>0</v>
      </c>
      <c r="D1600" s="10">
        <v>0</v>
      </c>
      <c r="E1600" s="10">
        <v>0</v>
      </c>
      <c r="F1600" s="10">
        <v>0</v>
      </c>
      <c r="G1600" s="10">
        <v>0</v>
      </c>
      <c r="H1600" s="10">
        <v>1710</v>
      </c>
      <c r="I1600" s="10">
        <v>0</v>
      </c>
      <c r="J1600" s="10">
        <v>37.5</v>
      </c>
      <c r="K1600" s="10">
        <v>0</v>
      </c>
      <c r="L1600" s="10">
        <f t="shared" si="108"/>
        <v>1747.5</v>
      </c>
    </row>
    <row r="1601" spans="1:12" ht="13" hidden="1" x14ac:dyDescent="0.15">
      <c r="A1601" s="65" t="s">
        <v>239</v>
      </c>
      <c r="B1601" s="10">
        <v>0</v>
      </c>
      <c r="C1601" s="10">
        <v>0</v>
      </c>
      <c r="D1601" s="10">
        <v>0</v>
      </c>
      <c r="E1601" s="10">
        <v>18.96</v>
      </c>
      <c r="F1601" s="10">
        <v>109.28</v>
      </c>
      <c r="G1601" s="10">
        <v>40.18</v>
      </c>
      <c r="H1601" s="10">
        <v>0</v>
      </c>
      <c r="I1601" s="10">
        <v>-470.46</v>
      </c>
      <c r="J1601" s="10">
        <v>0</v>
      </c>
      <c r="K1601" s="10">
        <v>0</v>
      </c>
      <c r="L1601" s="10">
        <f t="shared" si="108"/>
        <v>-302.03999999999996</v>
      </c>
    </row>
    <row r="1602" spans="1:12" ht="13" hidden="1" x14ac:dyDescent="0.15">
      <c r="A1602" s="65" t="s">
        <v>120</v>
      </c>
      <c r="B1602" s="10">
        <v>352.2</v>
      </c>
      <c r="C1602" s="10">
        <v>39.25</v>
      </c>
      <c r="D1602" s="10">
        <v>0</v>
      </c>
      <c r="E1602" s="10">
        <v>0</v>
      </c>
      <c r="F1602" s="10">
        <v>15.76</v>
      </c>
      <c r="G1602" s="10">
        <v>39.950000000000003</v>
      </c>
      <c r="H1602" s="10">
        <v>395.29</v>
      </c>
      <c r="I1602" s="10">
        <v>177.61</v>
      </c>
      <c r="J1602" s="10">
        <v>688.87</v>
      </c>
      <c r="K1602" s="10">
        <v>5.97</v>
      </c>
      <c r="L1602" s="10">
        <f t="shared" si="108"/>
        <v>1714.9</v>
      </c>
    </row>
    <row r="1603" spans="1:12" ht="13" hidden="1" x14ac:dyDescent="0.15">
      <c r="A1603" s="65" t="s">
        <v>121</v>
      </c>
      <c r="B1603" s="10">
        <v>0</v>
      </c>
      <c r="C1603" s="10">
        <v>-13062.82</v>
      </c>
      <c r="D1603" s="10">
        <v>0</v>
      </c>
      <c r="E1603" s="10">
        <v>0</v>
      </c>
      <c r="F1603" s="10">
        <v>0</v>
      </c>
      <c r="G1603" s="10">
        <v>0</v>
      </c>
      <c r="H1603" s="10">
        <v>0</v>
      </c>
      <c r="I1603" s="10">
        <v>0</v>
      </c>
      <c r="J1603" s="10">
        <v>0</v>
      </c>
      <c r="K1603" s="10">
        <v>0</v>
      </c>
      <c r="L1603" s="10">
        <f t="shared" si="108"/>
        <v>-13062.82</v>
      </c>
    </row>
    <row r="1604" spans="1:12" ht="13" hidden="1" x14ac:dyDescent="0.15">
      <c r="A1604" s="65" t="s">
        <v>123</v>
      </c>
      <c r="B1604" s="10">
        <v>0</v>
      </c>
      <c r="C1604" s="10">
        <v>12241.11</v>
      </c>
      <c r="D1604" s="10">
        <v>10757.68</v>
      </c>
      <c r="E1604" s="10">
        <v>11226.66</v>
      </c>
      <c r="F1604" s="10">
        <v>16093.75</v>
      </c>
      <c r="G1604" s="10">
        <v>17503.060000000001</v>
      </c>
      <c r="H1604" s="10">
        <v>20074.34</v>
      </c>
      <c r="I1604" s="10">
        <v>21790.74</v>
      </c>
      <c r="J1604" s="10">
        <v>16426.52</v>
      </c>
      <c r="K1604" s="10">
        <v>13324.93</v>
      </c>
      <c r="L1604" s="10">
        <f t="shared" si="108"/>
        <v>139438.79</v>
      </c>
    </row>
    <row r="1605" spans="1:12" ht="13" hidden="1" x14ac:dyDescent="0.15">
      <c r="A1605" s="65" t="s">
        <v>124</v>
      </c>
      <c r="B1605" s="10">
        <v>0</v>
      </c>
      <c r="C1605" s="10">
        <v>51799.73</v>
      </c>
      <c r="D1605" s="10">
        <v>60974.38</v>
      </c>
      <c r="E1605" s="10">
        <v>69036.55</v>
      </c>
      <c r="F1605" s="10">
        <v>69379.67</v>
      </c>
      <c r="G1605" s="10">
        <v>75573.100000000006</v>
      </c>
      <c r="H1605" s="10">
        <v>73341.7</v>
      </c>
      <c r="I1605" s="10">
        <v>81177.61</v>
      </c>
      <c r="J1605" s="10">
        <v>74319.31</v>
      </c>
      <c r="K1605" s="10">
        <v>47421.38</v>
      </c>
      <c r="L1605" s="10">
        <f t="shared" si="108"/>
        <v>603023.43000000005</v>
      </c>
    </row>
    <row r="1606" spans="1:12" ht="13" hidden="1" x14ac:dyDescent="0.15">
      <c r="A1606" s="65" t="s">
        <v>289</v>
      </c>
      <c r="B1606" s="10">
        <v>0</v>
      </c>
      <c r="C1606" s="10">
        <v>-109406.49</v>
      </c>
      <c r="D1606" s="10">
        <v>-136265.16</v>
      </c>
      <c r="E1606" s="10">
        <v>-152298.73000000001</v>
      </c>
      <c r="F1606" s="10">
        <v>-152298.74</v>
      </c>
      <c r="G1606" s="10">
        <v>-152298.72</v>
      </c>
      <c r="H1606" s="10">
        <v>-138024.45000000001</v>
      </c>
      <c r="I1606" s="10">
        <v>-142943.28</v>
      </c>
      <c r="J1606" s="10">
        <v>-143918.28</v>
      </c>
      <c r="K1606" s="10">
        <v>-95945.52</v>
      </c>
      <c r="L1606" s="10">
        <f t="shared" si="108"/>
        <v>-1223399.3700000001</v>
      </c>
    </row>
    <row r="1607" spans="1:12" ht="13" hidden="1" x14ac:dyDescent="0.15">
      <c r="A1607" s="65" t="s">
        <v>125</v>
      </c>
      <c r="B1607" s="10">
        <v>48832.83</v>
      </c>
      <c r="C1607" s="10">
        <v>84860.28</v>
      </c>
      <c r="D1607" s="10">
        <v>67409.88</v>
      </c>
      <c r="E1607" s="10">
        <v>78484.73</v>
      </c>
      <c r="F1607" s="10">
        <v>445107.14</v>
      </c>
      <c r="G1607" s="10">
        <v>120368.11</v>
      </c>
      <c r="H1607" s="10">
        <v>137596.24</v>
      </c>
      <c r="I1607" s="10">
        <v>137506.59</v>
      </c>
      <c r="J1607" s="10">
        <v>79875.520000000004</v>
      </c>
      <c r="K1607" s="10">
        <v>11887.83</v>
      </c>
      <c r="L1607" s="10">
        <f t="shared" si="108"/>
        <v>1211929.1500000001</v>
      </c>
    </row>
    <row r="1608" spans="1:12" ht="13" hidden="1" x14ac:dyDescent="0.15">
      <c r="A1608" s="65" t="s">
        <v>126</v>
      </c>
      <c r="B1608" s="10">
        <v>75972.11</v>
      </c>
      <c r="C1608" s="10">
        <v>85941.91</v>
      </c>
      <c r="D1608" s="10">
        <v>65727.77</v>
      </c>
      <c r="E1608" s="10">
        <v>26517.33</v>
      </c>
      <c r="F1608" s="10">
        <v>25685.23</v>
      </c>
      <c r="G1608" s="10">
        <v>14109.69</v>
      </c>
      <c r="H1608" s="10">
        <v>16442.97</v>
      </c>
      <c r="I1608" s="10">
        <v>11997.37</v>
      </c>
      <c r="J1608" s="10">
        <v>16104.87</v>
      </c>
      <c r="K1608" s="10">
        <v>5730.37</v>
      </c>
      <c r="L1608" s="10">
        <f t="shared" si="108"/>
        <v>344229.62</v>
      </c>
    </row>
    <row r="1609" spans="1:12" ht="13" hidden="1" x14ac:dyDescent="0.15">
      <c r="A1609" s="65" t="s">
        <v>127</v>
      </c>
      <c r="B1609" s="10">
        <v>21427.95</v>
      </c>
      <c r="C1609" s="10">
        <v>23656.33</v>
      </c>
      <c r="D1609" s="10">
        <v>28501.22</v>
      </c>
      <c r="E1609" s="10">
        <v>34626.089999999997</v>
      </c>
      <c r="F1609" s="10">
        <v>44600.03</v>
      </c>
      <c r="G1609" s="10">
        <v>35972.36</v>
      </c>
      <c r="H1609" s="10">
        <v>32982.050000000003</v>
      </c>
      <c r="I1609" s="10">
        <v>42942.87</v>
      </c>
      <c r="J1609" s="10">
        <v>46826.47</v>
      </c>
      <c r="K1609" s="10">
        <v>31018.53</v>
      </c>
      <c r="L1609" s="10">
        <f t="shared" si="108"/>
        <v>342553.9</v>
      </c>
    </row>
    <row r="1610" spans="1:12" ht="13" hidden="1" x14ac:dyDescent="0.15">
      <c r="A1610" s="65" t="s">
        <v>128</v>
      </c>
      <c r="B1610" s="10">
        <v>3303.8</v>
      </c>
      <c r="C1610" s="10">
        <v>0</v>
      </c>
      <c r="D1610" s="10">
        <v>0</v>
      </c>
      <c r="E1610" s="10">
        <v>0</v>
      </c>
      <c r="F1610" s="10">
        <v>0</v>
      </c>
      <c r="G1610" s="10">
        <v>0</v>
      </c>
      <c r="H1610" s="10">
        <v>0</v>
      </c>
      <c r="I1610" s="10">
        <v>0</v>
      </c>
      <c r="J1610" s="10">
        <v>0</v>
      </c>
      <c r="K1610" s="10">
        <v>0</v>
      </c>
      <c r="L1610" s="10">
        <f t="shared" si="108"/>
        <v>3303.8</v>
      </c>
    </row>
    <row r="1611" spans="1:12" ht="13" hidden="1" x14ac:dyDescent="0.15">
      <c r="A1611" s="65" t="s">
        <v>129</v>
      </c>
      <c r="B1611" s="10">
        <v>0</v>
      </c>
      <c r="C1611" s="10">
        <v>0</v>
      </c>
      <c r="D1611" s="10">
        <v>25291.46</v>
      </c>
      <c r="E1611" s="10">
        <v>75423.47</v>
      </c>
      <c r="F1611" s="10">
        <v>73437.73</v>
      </c>
      <c r="G1611" s="10">
        <v>100705.94</v>
      </c>
      <c r="H1611" s="10">
        <v>99336.98</v>
      </c>
      <c r="I1611" s="10">
        <v>94641.97</v>
      </c>
      <c r="J1611" s="10">
        <v>99614.080000000002</v>
      </c>
      <c r="K1611" s="10">
        <v>75007.490000000005</v>
      </c>
      <c r="L1611" s="10">
        <f t="shared" si="108"/>
        <v>643459.11999999988</v>
      </c>
    </row>
    <row r="1612" spans="1:12" ht="13" hidden="1" x14ac:dyDescent="0.15">
      <c r="A1612" s="66" t="s">
        <v>290</v>
      </c>
      <c r="B1612" s="16">
        <f t="shared" ref="B1612:L1612" si="109">SUM(B1553:B1611)</f>
        <v>4007557.4800000014</v>
      </c>
      <c r="C1612" s="16">
        <f t="shared" si="109"/>
        <v>5822922.8200000012</v>
      </c>
      <c r="D1612" s="16">
        <f t="shared" si="109"/>
        <v>6889769.4599999962</v>
      </c>
      <c r="E1612" s="16">
        <f t="shared" si="109"/>
        <v>7089629.5799999973</v>
      </c>
      <c r="F1612" s="16">
        <f t="shared" si="109"/>
        <v>7705157.5300000003</v>
      </c>
      <c r="G1612" s="16">
        <f t="shared" si="109"/>
        <v>5279304.3200000012</v>
      </c>
      <c r="H1612" s="16">
        <f t="shared" si="109"/>
        <v>5613705.160000002</v>
      </c>
      <c r="I1612" s="16">
        <f t="shared" si="109"/>
        <v>6033994.2999999998</v>
      </c>
      <c r="J1612" s="16">
        <f t="shared" si="109"/>
        <v>7106153.3199999975</v>
      </c>
      <c r="K1612" s="16">
        <f t="shared" si="109"/>
        <v>4311013.9999999991</v>
      </c>
      <c r="L1612" s="16">
        <f t="shared" si="109"/>
        <v>59859207.969999999</v>
      </c>
    </row>
    <row r="1613" spans="1:12" ht="13" hidden="1" x14ac:dyDescent="0.15">
      <c r="A1613" s="64" t="s">
        <v>291</v>
      </c>
      <c r="B1613" s="7"/>
      <c r="C1613" s="7"/>
      <c r="D1613" s="7"/>
      <c r="E1613" s="7"/>
      <c r="F1613" s="7"/>
      <c r="G1613" s="7"/>
      <c r="H1613" s="7"/>
      <c r="I1613" s="7"/>
      <c r="J1613" s="7"/>
      <c r="K1613" s="7"/>
      <c r="L1613" s="7"/>
    </row>
    <row r="1614" spans="1:12" ht="13" hidden="1" x14ac:dyDescent="0.15">
      <c r="A1614" s="65" t="s">
        <v>71</v>
      </c>
      <c r="B1614" s="10">
        <v>228749.22</v>
      </c>
      <c r="C1614" s="10">
        <v>233166.72</v>
      </c>
      <c r="D1614" s="10">
        <v>251879.35</v>
      </c>
      <c r="E1614" s="10">
        <v>198327.01</v>
      </c>
      <c r="F1614" s="10">
        <v>133875.09</v>
      </c>
      <c r="G1614" s="10">
        <v>101842.08</v>
      </c>
      <c r="H1614" s="10">
        <v>132395.35</v>
      </c>
      <c r="I1614" s="10">
        <v>197184.93</v>
      </c>
      <c r="J1614" s="10">
        <v>207331.28</v>
      </c>
      <c r="K1614" s="10">
        <v>139438.21</v>
      </c>
      <c r="L1614" s="10">
        <f t="shared" ref="L1614:L1650" si="110">SUM(B1614:K1614)</f>
        <v>1824189.24</v>
      </c>
    </row>
    <row r="1615" spans="1:12" ht="13" hidden="1" x14ac:dyDescent="0.15">
      <c r="A1615" s="65" t="s">
        <v>73</v>
      </c>
      <c r="B1615" s="10">
        <v>5750.49</v>
      </c>
      <c r="C1615" s="10">
        <v>11278.35</v>
      </c>
      <c r="D1615" s="10">
        <v>2327.4</v>
      </c>
      <c r="E1615" s="10">
        <v>4785.09</v>
      </c>
      <c r="F1615" s="10">
        <v>-3259.18</v>
      </c>
      <c r="G1615" s="10">
        <v>-18.77</v>
      </c>
      <c r="H1615" s="10">
        <v>6485.46</v>
      </c>
      <c r="I1615" s="10">
        <v>12917.32</v>
      </c>
      <c r="J1615" s="10">
        <v>12055.59</v>
      </c>
      <c r="K1615" s="10">
        <v>1734.12</v>
      </c>
      <c r="L1615" s="10">
        <f t="shared" si="110"/>
        <v>54055.87</v>
      </c>
    </row>
    <row r="1616" spans="1:12" ht="13" hidden="1" x14ac:dyDescent="0.15">
      <c r="A1616" s="65" t="s">
        <v>74</v>
      </c>
      <c r="B1616" s="10">
        <v>109393.62</v>
      </c>
      <c r="C1616" s="10">
        <v>62404.94</v>
      </c>
      <c r="D1616" s="10">
        <v>73780.009999999995</v>
      </c>
      <c r="E1616" s="10">
        <v>18464.12</v>
      </c>
      <c r="F1616" s="10">
        <v>17665.810000000001</v>
      </c>
      <c r="G1616" s="10">
        <v>9953.4500000000007</v>
      </c>
      <c r="H1616" s="10">
        <v>18762.830000000002</v>
      </c>
      <c r="I1616" s="10">
        <v>29989.26</v>
      </c>
      <c r="J1616" s="10">
        <v>38340.800000000003</v>
      </c>
      <c r="K1616" s="10">
        <v>22.75</v>
      </c>
      <c r="L1616" s="10">
        <f t="shared" si="110"/>
        <v>378777.59</v>
      </c>
    </row>
    <row r="1617" spans="1:12" ht="13" hidden="1" x14ac:dyDescent="0.15">
      <c r="A1617" s="65" t="s">
        <v>76</v>
      </c>
      <c r="B1617" s="10">
        <v>0</v>
      </c>
      <c r="C1617" s="10">
        <v>0</v>
      </c>
      <c r="D1617" s="10">
        <v>1730.77</v>
      </c>
      <c r="E1617" s="10">
        <v>0</v>
      </c>
      <c r="F1617" s="10">
        <v>2615.4</v>
      </c>
      <c r="G1617" s="10">
        <v>0</v>
      </c>
      <c r="H1617" s="10">
        <v>0</v>
      </c>
      <c r="I1617" s="10">
        <v>0</v>
      </c>
      <c r="J1617" s="10">
        <v>0</v>
      </c>
      <c r="K1617" s="10">
        <v>0</v>
      </c>
      <c r="L1617" s="10">
        <f t="shared" si="110"/>
        <v>4346.17</v>
      </c>
    </row>
    <row r="1618" spans="1:12" ht="13" hidden="1" x14ac:dyDescent="0.15">
      <c r="A1618" s="65" t="s">
        <v>77</v>
      </c>
      <c r="B1618" s="10">
        <v>23220</v>
      </c>
      <c r="C1618" s="10">
        <v>21500</v>
      </c>
      <c r="D1618" s="10">
        <v>22180</v>
      </c>
      <c r="E1618" s="10">
        <v>1480</v>
      </c>
      <c r="F1618" s="10">
        <v>0</v>
      </c>
      <c r="G1618" s="10">
        <v>3850</v>
      </c>
      <c r="H1618" s="10">
        <v>15871.94</v>
      </c>
      <c r="I1618" s="10">
        <v>0</v>
      </c>
      <c r="J1618" s="10">
        <v>0</v>
      </c>
      <c r="K1618" s="10">
        <v>0</v>
      </c>
      <c r="L1618" s="10">
        <f t="shared" si="110"/>
        <v>88101.94</v>
      </c>
    </row>
    <row r="1619" spans="1:12" ht="13" hidden="1" x14ac:dyDescent="0.15">
      <c r="A1619" s="65" t="s">
        <v>78</v>
      </c>
      <c r="B1619" s="10">
        <v>0</v>
      </c>
      <c r="C1619" s="10">
        <v>0</v>
      </c>
      <c r="D1619" s="10">
        <v>0</v>
      </c>
      <c r="E1619" s="10">
        <v>0</v>
      </c>
      <c r="F1619" s="10">
        <v>0</v>
      </c>
      <c r="G1619" s="10">
        <v>0</v>
      </c>
      <c r="H1619" s="10">
        <v>0</v>
      </c>
      <c r="I1619" s="10">
        <v>0</v>
      </c>
      <c r="J1619" s="10">
        <v>2.13</v>
      </c>
      <c r="K1619" s="10">
        <v>0</v>
      </c>
      <c r="L1619" s="10">
        <f t="shared" si="110"/>
        <v>2.13</v>
      </c>
    </row>
    <row r="1620" spans="1:12" ht="13" hidden="1" x14ac:dyDescent="0.15">
      <c r="A1620" s="65" t="s">
        <v>79</v>
      </c>
      <c r="B1620" s="10">
        <v>0</v>
      </c>
      <c r="C1620" s="10">
        <v>0</v>
      </c>
      <c r="D1620" s="10">
        <v>0</v>
      </c>
      <c r="E1620" s="10">
        <v>0</v>
      </c>
      <c r="F1620" s="10">
        <v>0</v>
      </c>
      <c r="G1620" s="10">
        <v>0</v>
      </c>
      <c r="H1620" s="10">
        <v>0</v>
      </c>
      <c r="I1620" s="10">
        <v>0</v>
      </c>
      <c r="J1620" s="10">
        <v>1.1399999999999999</v>
      </c>
      <c r="K1620" s="10">
        <v>0</v>
      </c>
      <c r="L1620" s="10">
        <f t="shared" si="110"/>
        <v>1.1399999999999999</v>
      </c>
    </row>
    <row r="1621" spans="1:12" ht="13" hidden="1" x14ac:dyDescent="0.15">
      <c r="A1621" s="65" t="s">
        <v>81</v>
      </c>
      <c r="B1621" s="10">
        <v>0</v>
      </c>
      <c r="C1621" s="10">
        <v>5570.25</v>
      </c>
      <c r="D1621" s="10">
        <v>5702.74</v>
      </c>
      <c r="E1621" s="10">
        <v>5467.64</v>
      </c>
      <c r="F1621" s="10">
        <v>3165.59</v>
      </c>
      <c r="G1621" s="10">
        <v>2373.63</v>
      </c>
      <c r="H1621" s="10">
        <v>2101.85</v>
      </c>
      <c r="I1621" s="10">
        <v>2893.95</v>
      </c>
      <c r="J1621" s="10">
        <v>3853.27</v>
      </c>
      <c r="K1621" s="10">
        <v>3898.95</v>
      </c>
      <c r="L1621" s="10">
        <f t="shared" si="110"/>
        <v>35027.870000000003</v>
      </c>
    </row>
    <row r="1622" spans="1:12" ht="13" hidden="1" x14ac:dyDescent="0.15">
      <c r="A1622" s="65" t="s">
        <v>82</v>
      </c>
      <c r="B1622" s="10">
        <v>21256.53</v>
      </c>
      <c r="C1622" s="10">
        <v>21175.07</v>
      </c>
      <c r="D1622" s="10">
        <v>25236.66</v>
      </c>
      <c r="E1622" s="10">
        <v>23550.86</v>
      </c>
      <c r="F1622" s="10">
        <v>19541.5</v>
      </c>
      <c r="G1622" s="10">
        <v>12721.23</v>
      </c>
      <c r="H1622" s="10">
        <v>14531.82</v>
      </c>
      <c r="I1622" s="10">
        <v>20364.830000000002</v>
      </c>
      <c r="J1622" s="10">
        <v>19474.189999999999</v>
      </c>
      <c r="K1622" s="10">
        <v>13436.73</v>
      </c>
      <c r="L1622" s="10">
        <f t="shared" si="110"/>
        <v>191289.42</v>
      </c>
    </row>
    <row r="1623" spans="1:12" ht="13" hidden="1" x14ac:dyDescent="0.15">
      <c r="A1623" s="65" t="s">
        <v>83</v>
      </c>
      <c r="B1623" s="10">
        <v>27271.06</v>
      </c>
      <c r="C1623" s="10">
        <v>22111.14</v>
      </c>
      <c r="D1623" s="10">
        <v>17616.939999999999</v>
      </c>
      <c r="E1623" s="10">
        <v>11491.2</v>
      </c>
      <c r="F1623" s="10">
        <v>17972.84</v>
      </c>
      <c r="G1623" s="10">
        <v>11409.19</v>
      </c>
      <c r="H1623" s="10">
        <v>9470.6</v>
      </c>
      <c r="I1623" s="10">
        <v>15596.07</v>
      </c>
      <c r="J1623" s="10">
        <v>25105.41</v>
      </c>
      <c r="K1623" s="10">
        <v>9661.7800000000007</v>
      </c>
      <c r="L1623" s="10">
        <f t="shared" si="110"/>
        <v>167706.23000000001</v>
      </c>
    </row>
    <row r="1624" spans="1:12" ht="13" hidden="1" x14ac:dyDescent="0.15">
      <c r="A1624" s="65" t="s">
        <v>84</v>
      </c>
      <c r="B1624" s="10">
        <v>107.42</v>
      </c>
      <c r="C1624" s="10">
        <v>139.63</v>
      </c>
      <c r="D1624" s="10">
        <v>167.24</v>
      </c>
      <c r="E1624" s="10">
        <v>144.19</v>
      </c>
      <c r="F1624" s="10">
        <v>121.8</v>
      </c>
      <c r="G1624" s="10">
        <v>84.91</v>
      </c>
      <c r="H1624" s="10">
        <v>105.56</v>
      </c>
      <c r="I1624" s="10">
        <v>122.61</v>
      </c>
      <c r="J1624" s="10">
        <v>115.39</v>
      </c>
      <c r="K1624" s="10">
        <v>123.2</v>
      </c>
      <c r="L1624" s="10">
        <f t="shared" si="110"/>
        <v>1231.95</v>
      </c>
    </row>
    <row r="1625" spans="1:12" ht="13" hidden="1" x14ac:dyDescent="0.15">
      <c r="A1625" s="65" t="s">
        <v>85</v>
      </c>
      <c r="B1625" s="10">
        <v>0</v>
      </c>
      <c r="C1625" s="10">
        <v>0</v>
      </c>
      <c r="D1625" s="10">
        <v>0</v>
      </c>
      <c r="E1625" s="10">
        <v>0</v>
      </c>
      <c r="F1625" s="10">
        <v>0</v>
      </c>
      <c r="G1625" s="10">
        <v>0</v>
      </c>
      <c r="H1625" s="10">
        <v>0</v>
      </c>
      <c r="I1625" s="10">
        <v>0</v>
      </c>
      <c r="J1625" s="10">
        <v>-77.58</v>
      </c>
      <c r="K1625" s="10">
        <v>0</v>
      </c>
      <c r="L1625" s="10">
        <f t="shared" si="110"/>
        <v>-77.58</v>
      </c>
    </row>
    <row r="1626" spans="1:12" ht="13" hidden="1" x14ac:dyDescent="0.15">
      <c r="A1626" s="65" t="s">
        <v>86</v>
      </c>
      <c r="B1626" s="10">
        <v>0</v>
      </c>
      <c r="C1626" s="10">
        <v>0</v>
      </c>
      <c r="D1626" s="10">
        <v>0</v>
      </c>
      <c r="E1626" s="10">
        <v>0</v>
      </c>
      <c r="F1626" s="10">
        <v>0</v>
      </c>
      <c r="G1626" s="10">
        <v>0</v>
      </c>
      <c r="H1626" s="10">
        <v>0</v>
      </c>
      <c r="I1626" s="10">
        <v>0</v>
      </c>
      <c r="J1626" s="10">
        <v>-25.8</v>
      </c>
      <c r="K1626" s="10">
        <v>0</v>
      </c>
      <c r="L1626" s="10">
        <f t="shared" si="110"/>
        <v>-25.8</v>
      </c>
    </row>
    <row r="1627" spans="1:12" ht="13" hidden="1" x14ac:dyDescent="0.15">
      <c r="A1627" s="65" t="s">
        <v>87</v>
      </c>
      <c r="B1627" s="10">
        <v>0</v>
      </c>
      <c r="C1627" s="10">
        <v>0</v>
      </c>
      <c r="D1627" s="10">
        <v>0</v>
      </c>
      <c r="E1627" s="10">
        <v>0</v>
      </c>
      <c r="F1627" s="10">
        <v>0</v>
      </c>
      <c r="G1627" s="10">
        <v>0</v>
      </c>
      <c r="H1627" s="10">
        <v>0</v>
      </c>
      <c r="I1627" s="10">
        <v>0</v>
      </c>
      <c r="J1627" s="10">
        <v>-2.4500000000000002</v>
      </c>
      <c r="K1627" s="10">
        <v>0</v>
      </c>
      <c r="L1627" s="10">
        <f t="shared" si="110"/>
        <v>-2.4500000000000002</v>
      </c>
    </row>
    <row r="1628" spans="1:12" ht="13" hidden="1" x14ac:dyDescent="0.15">
      <c r="A1628" s="65" t="s">
        <v>88</v>
      </c>
      <c r="B1628" s="10">
        <v>0</v>
      </c>
      <c r="C1628" s="10">
        <v>0</v>
      </c>
      <c r="D1628" s="10">
        <v>0</v>
      </c>
      <c r="E1628" s="10">
        <v>0</v>
      </c>
      <c r="F1628" s="10">
        <v>0</v>
      </c>
      <c r="G1628" s="10">
        <v>0</v>
      </c>
      <c r="H1628" s="10">
        <v>0</v>
      </c>
      <c r="I1628" s="10">
        <v>0</v>
      </c>
      <c r="J1628" s="10">
        <v>-6.19</v>
      </c>
      <c r="K1628" s="10">
        <v>0</v>
      </c>
      <c r="L1628" s="10">
        <f t="shared" si="110"/>
        <v>-6.19</v>
      </c>
    </row>
    <row r="1629" spans="1:12" ht="13" hidden="1" x14ac:dyDescent="0.15">
      <c r="A1629" s="65" t="s">
        <v>90</v>
      </c>
      <c r="B1629" s="10">
        <v>2884.35</v>
      </c>
      <c r="C1629" s="10">
        <v>10684.64</v>
      </c>
      <c r="D1629" s="10">
        <v>5517.19</v>
      </c>
      <c r="E1629" s="10">
        <v>4556.32</v>
      </c>
      <c r="F1629" s="10">
        <v>0</v>
      </c>
      <c r="G1629" s="10">
        <v>0</v>
      </c>
      <c r="H1629" s="10">
        <v>2804.67</v>
      </c>
      <c r="I1629" s="10">
        <v>797.64</v>
      </c>
      <c r="J1629" s="10">
        <v>1655.41</v>
      </c>
      <c r="K1629" s="10">
        <v>39.880000000000003</v>
      </c>
      <c r="L1629" s="10">
        <f t="shared" si="110"/>
        <v>28940.1</v>
      </c>
    </row>
    <row r="1630" spans="1:12" ht="13" hidden="1" x14ac:dyDescent="0.15">
      <c r="A1630" s="65" t="s">
        <v>91</v>
      </c>
      <c r="B1630" s="10">
        <v>401.99</v>
      </c>
      <c r="C1630" s="10">
        <v>548</v>
      </c>
      <c r="D1630" s="10">
        <v>208.87</v>
      </c>
      <c r="E1630" s="10">
        <v>135.59</v>
      </c>
      <c r="F1630" s="10">
        <v>0</v>
      </c>
      <c r="G1630" s="10">
        <v>0</v>
      </c>
      <c r="H1630" s="10">
        <v>612.08000000000004</v>
      </c>
      <c r="I1630" s="10">
        <v>276.43</v>
      </c>
      <c r="J1630" s="10">
        <v>208.29</v>
      </c>
      <c r="K1630" s="10">
        <v>-0.02</v>
      </c>
      <c r="L1630" s="10">
        <f t="shared" si="110"/>
        <v>2391.23</v>
      </c>
    </row>
    <row r="1631" spans="1:12" ht="13" hidden="1" x14ac:dyDescent="0.15">
      <c r="A1631" s="65" t="s">
        <v>93</v>
      </c>
      <c r="B1631" s="10">
        <v>732.07</v>
      </c>
      <c r="C1631" s="10">
        <v>6202.44</v>
      </c>
      <c r="D1631" s="10">
        <v>1894.1</v>
      </c>
      <c r="E1631" s="10">
        <v>2862.39</v>
      </c>
      <c r="F1631" s="10">
        <v>0</v>
      </c>
      <c r="G1631" s="10">
        <v>0</v>
      </c>
      <c r="H1631" s="10">
        <v>6682.44</v>
      </c>
      <c r="I1631" s="10">
        <v>6550.66</v>
      </c>
      <c r="J1631" s="10">
        <v>2976.92</v>
      </c>
      <c r="K1631" s="10">
        <v>-76.22</v>
      </c>
      <c r="L1631" s="10">
        <f t="shared" si="110"/>
        <v>27824.799999999996</v>
      </c>
    </row>
    <row r="1632" spans="1:12" ht="13" hidden="1" x14ac:dyDescent="0.15">
      <c r="A1632" s="65" t="s">
        <v>94</v>
      </c>
      <c r="B1632" s="10">
        <v>0</v>
      </c>
      <c r="C1632" s="10">
        <v>0</v>
      </c>
      <c r="D1632" s="10">
        <v>0</v>
      </c>
      <c r="E1632" s="10">
        <v>0</v>
      </c>
      <c r="F1632" s="10">
        <v>0</v>
      </c>
      <c r="G1632" s="10">
        <v>0</v>
      </c>
      <c r="H1632" s="10">
        <v>0</v>
      </c>
      <c r="I1632" s="10">
        <v>484.52</v>
      </c>
      <c r="J1632" s="10">
        <v>0</v>
      </c>
      <c r="K1632" s="10">
        <v>0</v>
      </c>
      <c r="L1632" s="10">
        <f t="shared" si="110"/>
        <v>484.52</v>
      </c>
    </row>
    <row r="1633" spans="1:12" ht="13" hidden="1" x14ac:dyDescent="0.15">
      <c r="A1633" s="65" t="s">
        <v>96</v>
      </c>
      <c r="B1633" s="10">
        <v>18000</v>
      </c>
      <c r="C1633" s="10">
        <v>0</v>
      </c>
      <c r="D1633" s="10">
        <v>0</v>
      </c>
      <c r="E1633" s="10">
        <v>0</v>
      </c>
      <c r="F1633" s="10">
        <v>0</v>
      </c>
      <c r="G1633" s="10">
        <v>50000</v>
      </c>
      <c r="H1633" s="10">
        <v>0</v>
      </c>
      <c r="I1633" s="10">
        <v>0</v>
      </c>
      <c r="J1633" s="10">
        <v>0</v>
      </c>
      <c r="K1633" s="10">
        <v>0</v>
      </c>
      <c r="L1633" s="10">
        <f t="shared" si="110"/>
        <v>68000</v>
      </c>
    </row>
    <row r="1634" spans="1:12" ht="13" hidden="1" x14ac:dyDescent="0.15">
      <c r="A1634" s="65" t="s">
        <v>98</v>
      </c>
      <c r="B1634" s="10">
        <v>0</v>
      </c>
      <c r="C1634" s="10">
        <v>2157.5</v>
      </c>
      <c r="D1634" s="10">
        <v>0</v>
      </c>
      <c r="E1634" s="10">
        <v>2345</v>
      </c>
      <c r="F1634" s="10">
        <v>0</v>
      </c>
      <c r="G1634" s="10">
        <v>0</v>
      </c>
      <c r="H1634" s="10">
        <v>0</v>
      </c>
      <c r="I1634" s="10">
        <v>0</v>
      </c>
      <c r="J1634" s="10">
        <v>0</v>
      </c>
      <c r="K1634" s="10">
        <v>0</v>
      </c>
      <c r="L1634" s="10">
        <f t="shared" si="110"/>
        <v>4502.5</v>
      </c>
    </row>
    <row r="1635" spans="1:12" ht="13" hidden="1" x14ac:dyDescent="0.15">
      <c r="A1635" s="65" t="s">
        <v>132</v>
      </c>
      <c r="B1635" s="10">
        <v>0</v>
      </c>
      <c r="C1635" s="10">
        <v>139.29</v>
      </c>
      <c r="D1635" s="10">
        <v>1063.05</v>
      </c>
      <c r="E1635" s="10">
        <v>59.99</v>
      </c>
      <c r="F1635" s="10">
        <v>0</v>
      </c>
      <c r="G1635" s="10">
        <v>0</v>
      </c>
      <c r="H1635" s="10">
        <v>0</v>
      </c>
      <c r="I1635" s="10">
        <v>0</v>
      </c>
      <c r="J1635" s="10">
        <v>0</v>
      </c>
      <c r="K1635" s="10">
        <v>0</v>
      </c>
      <c r="L1635" s="10">
        <f t="shared" si="110"/>
        <v>1262.33</v>
      </c>
    </row>
    <row r="1636" spans="1:12" ht="13" hidden="1" x14ac:dyDescent="0.15">
      <c r="A1636" s="65" t="s">
        <v>100</v>
      </c>
      <c r="B1636" s="10">
        <v>0</v>
      </c>
      <c r="C1636" s="10">
        <v>0</v>
      </c>
      <c r="D1636" s="10">
        <v>133.88</v>
      </c>
      <c r="E1636" s="10">
        <v>0</v>
      </c>
      <c r="F1636" s="10">
        <v>62.93</v>
      </c>
      <c r="G1636" s="10">
        <v>0</v>
      </c>
      <c r="H1636" s="10">
        <v>0</v>
      </c>
      <c r="I1636" s="10">
        <v>89.35</v>
      </c>
      <c r="J1636" s="10">
        <v>183.45</v>
      </c>
      <c r="K1636" s="10">
        <v>1.77</v>
      </c>
      <c r="L1636" s="10">
        <f t="shared" si="110"/>
        <v>471.37999999999994</v>
      </c>
    </row>
    <row r="1637" spans="1:12" ht="13" hidden="1" x14ac:dyDescent="0.15">
      <c r="A1637" s="65" t="s">
        <v>101</v>
      </c>
      <c r="B1637" s="10">
        <v>0</v>
      </c>
      <c r="C1637" s="10">
        <v>0</v>
      </c>
      <c r="D1637" s="10">
        <v>0</v>
      </c>
      <c r="E1637" s="10">
        <v>0</v>
      </c>
      <c r="F1637" s="10">
        <v>69475</v>
      </c>
      <c r="G1637" s="10">
        <v>48250</v>
      </c>
      <c r="H1637" s="10">
        <v>10431.25</v>
      </c>
      <c r="I1637" s="10">
        <v>9886.42</v>
      </c>
      <c r="J1637" s="10">
        <v>38235</v>
      </c>
      <c r="K1637" s="10">
        <v>-27262.92</v>
      </c>
      <c r="L1637" s="10">
        <f t="shared" si="110"/>
        <v>149014.75</v>
      </c>
    </row>
    <row r="1638" spans="1:12" ht="13" hidden="1" x14ac:dyDescent="0.15">
      <c r="A1638" s="65" t="s">
        <v>104</v>
      </c>
      <c r="B1638" s="10">
        <v>0</v>
      </c>
      <c r="C1638" s="10">
        <v>0</v>
      </c>
      <c r="D1638" s="10">
        <v>0</v>
      </c>
      <c r="E1638" s="10">
        <v>44.52</v>
      </c>
      <c r="F1638" s="10">
        <v>0</v>
      </c>
      <c r="G1638" s="10">
        <v>0</v>
      </c>
      <c r="H1638" s="10">
        <v>0</v>
      </c>
      <c r="I1638" s="10">
        <v>0</v>
      </c>
      <c r="J1638" s="10">
        <v>0</v>
      </c>
      <c r="K1638" s="10">
        <v>41.89</v>
      </c>
      <c r="L1638" s="10">
        <f t="shared" si="110"/>
        <v>86.41</v>
      </c>
    </row>
    <row r="1639" spans="1:12" ht="13" hidden="1" x14ac:dyDescent="0.15">
      <c r="A1639" s="65" t="s">
        <v>105</v>
      </c>
      <c r="B1639" s="10">
        <v>4667.6899999999996</v>
      </c>
      <c r="C1639" s="10">
        <v>0</v>
      </c>
      <c r="D1639" s="10">
        <v>0</v>
      </c>
      <c r="E1639" s="10">
        <v>34</v>
      </c>
      <c r="F1639" s="10">
        <v>10243.74</v>
      </c>
      <c r="G1639" s="10">
        <v>10243.74</v>
      </c>
      <c r="H1639" s="10">
        <v>10243.74</v>
      </c>
      <c r="I1639" s="10">
        <v>10243.780000000001</v>
      </c>
      <c r="J1639" s="10">
        <v>13660</v>
      </c>
      <c r="K1639" s="10">
        <v>0</v>
      </c>
      <c r="L1639" s="10">
        <f t="shared" si="110"/>
        <v>59336.689999999995</v>
      </c>
    </row>
    <row r="1640" spans="1:12" ht="13" hidden="1" x14ac:dyDescent="0.15">
      <c r="A1640" s="65" t="s">
        <v>107</v>
      </c>
      <c r="B1640" s="10">
        <v>845.29</v>
      </c>
      <c r="C1640" s="10">
        <v>1171.3699999999999</v>
      </c>
      <c r="D1640" s="10">
        <v>954.53</v>
      </c>
      <c r="E1640" s="10">
        <v>733.21</v>
      </c>
      <c r="F1640" s="10">
        <v>234.4</v>
      </c>
      <c r="G1640" s="10">
        <v>150</v>
      </c>
      <c r="H1640" s="10">
        <v>83.19</v>
      </c>
      <c r="I1640" s="10">
        <v>544.54</v>
      </c>
      <c r="J1640" s="10">
        <v>66.540000000000006</v>
      </c>
      <c r="K1640" s="10">
        <v>0</v>
      </c>
      <c r="L1640" s="10">
        <f t="shared" si="110"/>
        <v>4783.07</v>
      </c>
    </row>
    <row r="1641" spans="1:12" ht="13" hidden="1" x14ac:dyDescent="0.15">
      <c r="A1641" s="65" t="s">
        <v>110</v>
      </c>
      <c r="B1641" s="10">
        <v>1006.4</v>
      </c>
      <c r="C1641" s="10">
        <v>0</v>
      </c>
      <c r="D1641" s="10">
        <v>0</v>
      </c>
      <c r="E1641" s="10">
        <v>0</v>
      </c>
      <c r="F1641" s="10">
        <v>0</v>
      </c>
      <c r="G1641" s="10">
        <v>0</v>
      </c>
      <c r="H1641" s="10">
        <v>0</v>
      </c>
      <c r="I1641" s="10">
        <v>0</v>
      </c>
      <c r="J1641" s="10">
        <v>0</v>
      </c>
      <c r="K1641" s="10">
        <v>0</v>
      </c>
      <c r="L1641" s="10">
        <f t="shared" si="110"/>
        <v>1006.4</v>
      </c>
    </row>
    <row r="1642" spans="1:12" ht="13" hidden="1" x14ac:dyDescent="0.15">
      <c r="A1642" s="65" t="s">
        <v>112</v>
      </c>
      <c r="B1642" s="10">
        <v>1313.86</v>
      </c>
      <c r="C1642" s="10">
        <v>997.5</v>
      </c>
      <c r="D1642" s="10">
        <v>997.5</v>
      </c>
      <c r="E1642" s="10">
        <v>1307.6400000000001</v>
      </c>
      <c r="F1642" s="10">
        <v>1634.82</v>
      </c>
      <c r="G1642" s="10">
        <v>1634.82</v>
      </c>
      <c r="H1642" s="10">
        <v>1634.82</v>
      </c>
      <c r="I1642" s="10">
        <v>1634.82</v>
      </c>
      <c r="J1642" s="10">
        <v>1634.82</v>
      </c>
      <c r="K1642" s="10">
        <v>1089.8499999999999</v>
      </c>
      <c r="L1642" s="10">
        <f t="shared" si="110"/>
        <v>13880.449999999999</v>
      </c>
    </row>
    <row r="1643" spans="1:12" ht="13" hidden="1" x14ac:dyDescent="0.15">
      <c r="A1643" s="65" t="s">
        <v>120</v>
      </c>
      <c r="B1643" s="10">
        <v>0</v>
      </c>
      <c r="C1643" s="10">
        <v>0</v>
      </c>
      <c r="D1643" s="10">
        <v>0</v>
      </c>
      <c r="E1643" s="10">
        <v>0</v>
      </c>
      <c r="F1643" s="10">
        <v>0</v>
      </c>
      <c r="G1643" s="10">
        <v>30</v>
      </c>
      <c r="H1643" s="10">
        <v>0</v>
      </c>
      <c r="I1643" s="10">
        <v>49.37</v>
      </c>
      <c r="J1643" s="10">
        <v>21.6</v>
      </c>
      <c r="K1643" s="10">
        <v>245.5</v>
      </c>
      <c r="L1643" s="10">
        <f t="shared" si="110"/>
        <v>346.47</v>
      </c>
    </row>
    <row r="1644" spans="1:12" ht="13" hidden="1" x14ac:dyDescent="0.15">
      <c r="A1644" s="65" t="s">
        <v>123</v>
      </c>
      <c r="B1644" s="10">
        <v>0</v>
      </c>
      <c r="C1644" s="10">
        <v>4784.34</v>
      </c>
      <c r="D1644" s="10">
        <v>4861.75</v>
      </c>
      <c r="E1644" s="10">
        <v>4750.67</v>
      </c>
      <c r="F1644" s="10">
        <v>4395.6400000000003</v>
      </c>
      <c r="G1644" s="10">
        <v>3652.63</v>
      </c>
      <c r="H1644" s="10">
        <v>3601.8</v>
      </c>
      <c r="I1644" s="10">
        <v>4737.12</v>
      </c>
      <c r="J1644" s="10">
        <v>4106.63</v>
      </c>
      <c r="K1644" s="10">
        <v>3331.23</v>
      </c>
      <c r="L1644" s="10">
        <f t="shared" si="110"/>
        <v>38221.810000000005</v>
      </c>
    </row>
    <row r="1645" spans="1:12" ht="13" hidden="1" x14ac:dyDescent="0.15">
      <c r="A1645" s="65" t="s">
        <v>124</v>
      </c>
      <c r="B1645" s="10">
        <v>0</v>
      </c>
      <c r="C1645" s="10">
        <v>8703.51</v>
      </c>
      <c r="D1645" s="10">
        <v>10242.57</v>
      </c>
      <c r="E1645" s="10">
        <v>11468.71</v>
      </c>
      <c r="F1645" s="10">
        <v>8667.7900000000009</v>
      </c>
      <c r="G1645" s="10">
        <v>8924.86</v>
      </c>
      <c r="H1645" s="10">
        <v>8913.76</v>
      </c>
      <c r="I1645" s="10">
        <v>10588.4</v>
      </c>
      <c r="J1645" s="10">
        <v>12294.66</v>
      </c>
      <c r="K1645" s="10">
        <v>7719.76</v>
      </c>
      <c r="L1645" s="10">
        <f t="shared" si="110"/>
        <v>87524.02</v>
      </c>
    </row>
    <row r="1646" spans="1:12" ht="13" hidden="1" x14ac:dyDescent="0.15">
      <c r="A1646" s="65" t="s">
        <v>125</v>
      </c>
      <c r="B1646" s="10">
        <v>0</v>
      </c>
      <c r="C1646" s="10">
        <v>0</v>
      </c>
      <c r="D1646" s="10">
        <v>0</v>
      </c>
      <c r="E1646" s="10">
        <v>2365.0100000000002</v>
      </c>
      <c r="F1646" s="10">
        <v>3045.23</v>
      </c>
      <c r="G1646" s="10">
        <v>3139.88</v>
      </c>
      <c r="H1646" s="10">
        <v>4875.45</v>
      </c>
      <c r="I1646" s="10">
        <v>4366.08</v>
      </c>
      <c r="J1646" s="10">
        <v>14784.15</v>
      </c>
      <c r="K1646" s="10">
        <v>2332.73</v>
      </c>
      <c r="L1646" s="10">
        <f t="shared" si="110"/>
        <v>34908.530000000006</v>
      </c>
    </row>
    <row r="1647" spans="1:12" ht="13" hidden="1" x14ac:dyDescent="0.15">
      <c r="A1647" s="65" t="s">
        <v>126</v>
      </c>
      <c r="B1647" s="10">
        <v>20707.400000000001</v>
      </c>
      <c r="C1647" s="10">
        <v>22153.41</v>
      </c>
      <c r="D1647" s="10">
        <v>20399.439999999999</v>
      </c>
      <c r="E1647" s="10">
        <v>7041.01</v>
      </c>
      <c r="F1647" s="10">
        <v>5904.65</v>
      </c>
      <c r="G1647" s="10">
        <v>1842.03</v>
      </c>
      <c r="H1647" s="10">
        <v>2684.47</v>
      </c>
      <c r="I1647" s="10">
        <v>2848.82</v>
      </c>
      <c r="J1647" s="10">
        <v>3706.24</v>
      </c>
      <c r="K1647" s="10">
        <v>1129.6199999999999</v>
      </c>
      <c r="L1647" s="10">
        <f t="shared" si="110"/>
        <v>88417.09</v>
      </c>
    </row>
    <row r="1648" spans="1:12" ht="13" hidden="1" x14ac:dyDescent="0.15">
      <c r="A1648" s="65" t="s">
        <v>127</v>
      </c>
      <c r="B1648" s="10">
        <v>4658.25</v>
      </c>
      <c r="C1648" s="10">
        <v>4928.3900000000003</v>
      </c>
      <c r="D1648" s="10">
        <v>7086.54</v>
      </c>
      <c r="E1648" s="10">
        <v>7550.19</v>
      </c>
      <c r="F1648" s="10">
        <v>6839.65</v>
      </c>
      <c r="G1648" s="10">
        <v>3730.8</v>
      </c>
      <c r="H1648" s="10">
        <v>4587.16</v>
      </c>
      <c r="I1648" s="10">
        <v>7778.9</v>
      </c>
      <c r="J1648" s="10">
        <v>8214.57</v>
      </c>
      <c r="K1648" s="10">
        <v>6100.21</v>
      </c>
      <c r="L1648" s="10">
        <f t="shared" si="110"/>
        <v>61474.659999999996</v>
      </c>
    </row>
    <row r="1649" spans="1:12" ht="13" hidden="1" x14ac:dyDescent="0.15">
      <c r="A1649" s="65" t="s">
        <v>128</v>
      </c>
      <c r="B1649" s="10">
        <v>718.22</v>
      </c>
      <c r="C1649" s="10">
        <v>0</v>
      </c>
      <c r="D1649" s="10">
        <v>0</v>
      </c>
      <c r="E1649" s="10">
        <v>0</v>
      </c>
      <c r="F1649" s="10">
        <v>0</v>
      </c>
      <c r="G1649" s="10">
        <v>0</v>
      </c>
      <c r="H1649" s="10">
        <v>0</v>
      </c>
      <c r="I1649" s="10">
        <v>0</v>
      </c>
      <c r="J1649" s="10">
        <v>0</v>
      </c>
      <c r="K1649" s="10">
        <v>0</v>
      </c>
      <c r="L1649" s="10">
        <f t="shared" si="110"/>
        <v>718.22</v>
      </c>
    </row>
    <row r="1650" spans="1:12" ht="13" hidden="1" x14ac:dyDescent="0.15">
      <c r="A1650" s="65" t="s">
        <v>129</v>
      </c>
      <c r="B1650" s="10">
        <v>0</v>
      </c>
      <c r="C1650" s="10">
        <v>0</v>
      </c>
      <c r="D1650" s="10">
        <v>8154.29</v>
      </c>
      <c r="E1650" s="10">
        <v>22686.91</v>
      </c>
      <c r="F1650" s="10">
        <v>15307.57</v>
      </c>
      <c r="G1650" s="10">
        <v>13086.86</v>
      </c>
      <c r="H1650" s="10">
        <v>16761.34</v>
      </c>
      <c r="I1650" s="10">
        <v>21689.13</v>
      </c>
      <c r="J1650" s="10">
        <v>21693.55</v>
      </c>
      <c r="K1650" s="10">
        <v>19333.73</v>
      </c>
      <c r="L1650" s="10">
        <f t="shared" si="110"/>
        <v>138713.38</v>
      </c>
    </row>
    <row r="1651" spans="1:12" ht="13" hidden="1" x14ac:dyDescent="0.15">
      <c r="A1651" s="66" t="s">
        <v>292</v>
      </c>
      <c r="B1651" s="16">
        <f t="shared" ref="B1651:L1651" si="111">SUM(B1614:B1650)</f>
        <v>471683.85999999993</v>
      </c>
      <c r="C1651" s="16">
        <f t="shared" si="111"/>
        <v>439816.49000000005</v>
      </c>
      <c r="D1651" s="16">
        <f t="shared" si="111"/>
        <v>462134.81999999995</v>
      </c>
      <c r="E1651" s="16">
        <f t="shared" si="111"/>
        <v>331651.27000000014</v>
      </c>
      <c r="F1651" s="16">
        <f t="shared" si="111"/>
        <v>317510.27</v>
      </c>
      <c r="G1651" s="16">
        <f t="shared" si="111"/>
        <v>286901.34000000003</v>
      </c>
      <c r="H1651" s="16">
        <f t="shared" si="111"/>
        <v>273641.58000000007</v>
      </c>
      <c r="I1651" s="16">
        <f t="shared" si="111"/>
        <v>361634.95000000007</v>
      </c>
      <c r="J1651" s="16">
        <f t="shared" si="111"/>
        <v>429609.00999999983</v>
      </c>
      <c r="K1651" s="16">
        <f t="shared" si="111"/>
        <v>182342.75000000009</v>
      </c>
      <c r="L1651" s="16">
        <f t="shared" si="111"/>
        <v>3556926.3400000003</v>
      </c>
    </row>
    <row r="1652" spans="1:12" ht="13" hidden="1" x14ac:dyDescent="0.15">
      <c r="A1652" s="64" t="s">
        <v>293</v>
      </c>
      <c r="B1652" s="7"/>
      <c r="C1652" s="7"/>
      <c r="D1652" s="7"/>
      <c r="E1652" s="7"/>
      <c r="F1652" s="7"/>
      <c r="G1652" s="7"/>
      <c r="H1652" s="7"/>
      <c r="I1652" s="7"/>
      <c r="J1652" s="7"/>
      <c r="K1652" s="7"/>
      <c r="L1652" s="7"/>
    </row>
    <row r="1653" spans="1:12" ht="13" hidden="1" x14ac:dyDescent="0.15">
      <c r="A1653" s="65" t="s">
        <v>71</v>
      </c>
      <c r="B1653" s="10">
        <v>13413.15</v>
      </c>
      <c r="C1653" s="10">
        <v>5609.25</v>
      </c>
      <c r="D1653" s="10">
        <v>0</v>
      </c>
      <c r="E1653" s="10">
        <v>68750.009999999995</v>
      </c>
      <c r="F1653" s="10">
        <v>137500.01999999999</v>
      </c>
      <c r="G1653" s="10">
        <v>126538.18</v>
      </c>
      <c r="H1653" s="10">
        <v>81250.02</v>
      </c>
      <c r="I1653" s="10">
        <v>108750.06</v>
      </c>
      <c r="J1653" s="10">
        <v>126778.9</v>
      </c>
      <c r="K1653" s="10">
        <v>110000.04</v>
      </c>
      <c r="L1653" s="10">
        <f t="shared" ref="L1653:L1685" si="112">SUM(B1653:K1653)</f>
        <v>778589.63</v>
      </c>
    </row>
    <row r="1654" spans="1:12" ht="13" hidden="1" x14ac:dyDescent="0.15">
      <c r="A1654" s="65" t="s">
        <v>72</v>
      </c>
      <c r="B1654" s="10">
        <v>0</v>
      </c>
      <c r="C1654" s="10">
        <v>806.77</v>
      </c>
      <c r="D1654" s="10">
        <v>0</v>
      </c>
      <c r="E1654" s="10">
        <v>0</v>
      </c>
      <c r="F1654" s="10">
        <v>0</v>
      </c>
      <c r="G1654" s="10">
        <v>0</v>
      </c>
      <c r="H1654" s="10">
        <v>0</v>
      </c>
      <c r="I1654" s="10">
        <v>0</v>
      </c>
      <c r="J1654" s="10">
        <v>0</v>
      </c>
      <c r="K1654" s="10">
        <v>0</v>
      </c>
      <c r="L1654" s="10">
        <f t="shared" si="112"/>
        <v>806.77</v>
      </c>
    </row>
    <row r="1655" spans="1:12" ht="13" hidden="1" x14ac:dyDescent="0.15">
      <c r="A1655" s="65" t="s">
        <v>73</v>
      </c>
      <c r="B1655" s="10">
        <v>826.19</v>
      </c>
      <c r="C1655" s="10">
        <v>0</v>
      </c>
      <c r="D1655" s="10">
        <v>0</v>
      </c>
      <c r="E1655" s="10">
        <v>804.81</v>
      </c>
      <c r="F1655" s="10">
        <v>7986.06</v>
      </c>
      <c r="G1655" s="10">
        <v>4003.79</v>
      </c>
      <c r="H1655" s="10">
        <v>3.13</v>
      </c>
      <c r="I1655" s="10">
        <v>6589.67</v>
      </c>
      <c r="J1655" s="10">
        <v>6678.24</v>
      </c>
      <c r="K1655" s="10">
        <v>7266.35</v>
      </c>
      <c r="L1655" s="10">
        <f t="shared" si="112"/>
        <v>34158.239999999998</v>
      </c>
    </row>
    <row r="1656" spans="1:12" ht="13" hidden="1" x14ac:dyDescent="0.15">
      <c r="A1656" s="65" t="s">
        <v>74</v>
      </c>
      <c r="B1656" s="10">
        <v>0</v>
      </c>
      <c r="C1656" s="10">
        <v>0</v>
      </c>
      <c r="D1656" s="10">
        <v>0</v>
      </c>
      <c r="E1656" s="10">
        <v>55446</v>
      </c>
      <c r="F1656" s="10">
        <v>56786.92</v>
      </c>
      <c r="G1656" s="10">
        <v>37614.730000000003</v>
      </c>
      <c r="H1656" s="10">
        <v>23997.55</v>
      </c>
      <c r="I1656" s="10">
        <v>32967</v>
      </c>
      <c r="J1656" s="10">
        <v>34605.26</v>
      </c>
      <c r="K1656" s="10">
        <v>0</v>
      </c>
      <c r="L1656" s="10">
        <f t="shared" si="112"/>
        <v>241417.46</v>
      </c>
    </row>
    <row r="1657" spans="1:12" ht="13" hidden="1" x14ac:dyDescent="0.15">
      <c r="A1657" s="65" t="s">
        <v>76</v>
      </c>
      <c r="B1657" s="10">
        <v>5192.3100000000004</v>
      </c>
      <c r="C1657" s="10">
        <v>0</v>
      </c>
      <c r="D1657" s="10">
        <v>0</v>
      </c>
      <c r="E1657" s="10">
        <v>0</v>
      </c>
      <c r="F1657" s="10">
        <v>0</v>
      </c>
      <c r="G1657" s="10">
        <v>0</v>
      </c>
      <c r="H1657" s="10">
        <v>0</v>
      </c>
      <c r="I1657" s="10">
        <v>0</v>
      </c>
      <c r="J1657" s="10">
        <v>0</v>
      </c>
      <c r="K1657" s="10">
        <v>0</v>
      </c>
      <c r="L1657" s="10">
        <f t="shared" si="112"/>
        <v>5192.3100000000004</v>
      </c>
    </row>
    <row r="1658" spans="1:12" ht="13" hidden="1" x14ac:dyDescent="0.15">
      <c r="A1658" s="65" t="s">
        <v>77</v>
      </c>
      <c r="B1658" s="10">
        <v>0</v>
      </c>
      <c r="C1658" s="10">
        <v>0</v>
      </c>
      <c r="D1658" s="10">
        <v>0</v>
      </c>
      <c r="E1658" s="10">
        <v>0</v>
      </c>
      <c r="F1658" s="10">
        <v>0</v>
      </c>
      <c r="G1658" s="10">
        <v>0</v>
      </c>
      <c r="H1658" s="10">
        <v>48105</v>
      </c>
      <c r="I1658" s="10">
        <v>0</v>
      </c>
      <c r="J1658" s="10">
        <v>0</v>
      </c>
      <c r="K1658" s="10">
        <v>0</v>
      </c>
      <c r="L1658" s="10">
        <f t="shared" si="112"/>
        <v>48105</v>
      </c>
    </row>
    <row r="1659" spans="1:12" ht="13" hidden="1" x14ac:dyDescent="0.15">
      <c r="A1659" s="65" t="s">
        <v>81</v>
      </c>
      <c r="B1659" s="10">
        <v>0</v>
      </c>
      <c r="C1659" s="10">
        <v>0</v>
      </c>
      <c r="D1659" s="10">
        <v>0</v>
      </c>
      <c r="E1659" s="10">
        <v>1791.66</v>
      </c>
      <c r="F1659" s="10">
        <v>4125</v>
      </c>
      <c r="G1659" s="10">
        <v>4489.2299999999996</v>
      </c>
      <c r="H1659" s="10">
        <v>2437.5</v>
      </c>
      <c r="I1659" s="10">
        <v>2120.84</v>
      </c>
      <c r="J1659" s="10">
        <v>3325.62</v>
      </c>
      <c r="K1659" s="10">
        <v>2820</v>
      </c>
      <c r="L1659" s="10">
        <f t="shared" si="112"/>
        <v>21109.85</v>
      </c>
    </row>
    <row r="1660" spans="1:12" ht="13" hidden="1" x14ac:dyDescent="0.15">
      <c r="A1660" s="65" t="s">
        <v>82</v>
      </c>
      <c r="B1660" s="10">
        <v>1382.87</v>
      </c>
      <c r="C1660" s="10">
        <v>1449.45</v>
      </c>
      <c r="D1660" s="10">
        <v>0</v>
      </c>
      <c r="E1660" s="10">
        <v>5714.33</v>
      </c>
      <c r="F1660" s="10">
        <v>8387.5499999999993</v>
      </c>
      <c r="G1660" s="10">
        <v>7092.68</v>
      </c>
      <c r="H1660" s="10">
        <v>3957.93</v>
      </c>
      <c r="I1660" s="10">
        <v>8571.6299999999992</v>
      </c>
      <c r="J1660" s="10">
        <v>10355.83</v>
      </c>
      <c r="K1660" s="10">
        <v>8407.23</v>
      </c>
      <c r="L1660" s="10">
        <f t="shared" si="112"/>
        <v>55319.5</v>
      </c>
    </row>
    <row r="1661" spans="1:12" ht="13" hidden="1" x14ac:dyDescent="0.15">
      <c r="A1661" s="65" t="s">
        <v>83</v>
      </c>
      <c r="B1661" s="10">
        <v>1848.91</v>
      </c>
      <c r="C1661" s="10">
        <v>824.46</v>
      </c>
      <c r="D1661" s="10">
        <v>0</v>
      </c>
      <c r="E1661" s="10">
        <v>5238.6000000000004</v>
      </c>
      <c r="F1661" s="10">
        <v>28574.55</v>
      </c>
      <c r="G1661" s="10">
        <v>21233.7</v>
      </c>
      <c r="H1661" s="10">
        <v>14471.61</v>
      </c>
      <c r="I1661" s="10">
        <v>17127.5</v>
      </c>
      <c r="J1661" s="10">
        <v>33106.160000000003</v>
      </c>
      <c r="K1661" s="10">
        <v>19667.52</v>
      </c>
      <c r="L1661" s="10">
        <f t="shared" si="112"/>
        <v>142093.01</v>
      </c>
    </row>
    <row r="1662" spans="1:12" ht="13" hidden="1" x14ac:dyDescent="0.15">
      <c r="A1662" s="65" t="s">
        <v>84</v>
      </c>
      <c r="B1662" s="10">
        <v>7.15</v>
      </c>
      <c r="C1662" s="10">
        <v>9.4499999999999993</v>
      </c>
      <c r="D1662" s="10">
        <v>0</v>
      </c>
      <c r="E1662" s="10">
        <v>35.74</v>
      </c>
      <c r="F1662" s="10">
        <v>52.17</v>
      </c>
      <c r="G1662" s="10">
        <v>47.21</v>
      </c>
      <c r="H1662" s="10">
        <v>28.73</v>
      </c>
      <c r="I1662" s="10">
        <v>52.53</v>
      </c>
      <c r="J1662" s="10">
        <v>62.45</v>
      </c>
      <c r="K1662" s="10">
        <v>73.930000000000007</v>
      </c>
      <c r="L1662" s="10">
        <f t="shared" si="112"/>
        <v>369.36</v>
      </c>
    </row>
    <row r="1663" spans="1:12" ht="13" hidden="1" x14ac:dyDescent="0.15">
      <c r="A1663" s="65" t="s">
        <v>90</v>
      </c>
      <c r="B1663" s="10">
        <v>0</v>
      </c>
      <c r="C1663" s="10">
        <v>0</v>
      </c>
      <c r="D1663" s="10">
        <v>98.56</v>
      </c>
      <c r="E1663" s="10">
        <v>25041.18</v>
      </c>
      <c r="F1663" s="10">
        <v>11629.47</v>
      </c>
      <c r="G1663" s="10">
        <v>9465.89</v>
      </c>
      <c r="H1663" s="10">
        <v>6843.36</v>
      </c>
      <c r="I1663" s="10">
        <v>29215.439999999999</v>
      </c>
      <c r="J1663" s="10">
        <v>11698.58</v>
      </c>
      <c r="K1663" s="10">
        <v>2017.58</v>
      </c>
      <c r="L1663" s="10">
        <f t="shared" si="112"/>
        <v>96010.06</v>
      </c>
    </row>
    <row r="1664" spans="1:12" ht="13" hidden="1" x14ac:dyDescent="0.15">
      <c r="A1664" s="65" t="s">
        <v>91</v>
      </c>
      <c r="B1664" s="10">
        <v>0</v>
      </c>
      <c r="C1664" s="10">
        <v>145.79</v>
      </c>
      <c r="D1664" s="10">
        <v>0</v>
      </c>
      <c r="E1664" s="10">
        <v>700.37</v>
      </c>
      <c r="F1664" s="10">
        <v>299.13</v>
      </c>
      <c r="G1664" s="10">
        <v>323.51</v>
      </c>
      <c r="H1664" s="10">
        <v>366.6</v>
      </c>
      <c r="I1664" s="10">
        <v>911.43</v>
      </c>
      <c r="J1664" s="10">
        <v>437.9</v>
      </c>
      <c r="K1664" s="10">
        <v>52.57</v>
      </c>
      <c r="L1664" s="10">
        <f t="shared" si="112"/>
        <v>3237.3</v>
      </c>
    </row>
    <row r="1665" spans="1:12" ht="13" hidden="1" x14ac:dyDescent="0.15">
      <c r="A1665" s="65" t="s">
        <v>93</v>
      </c>
      <c r="B1665" s="10">
        <v>0</v>
      </c>
      <c r="C1665" s="10">
        <v>0</v>
      </c>
      <c r="D1665" s="10">
        <v>343.11</v>
      </c>
      <c r="E1665" s="10">
        <v>4104.1899999999996</v>
      </c>
      <c r="F1665" s="10">
        <v>2616.34</v>
      </c>
      <c r="G1665" s="10">
        <v>3498.81</v>
      </c>
      <c r="H1665" s="10">
        <v>1911.54</v>
      </c>
      <c r="I1665" s="10">
        <v>5225.97</v>
      </c>
      <c r="J1665" s="10">
        <v>1937.93</v>
      </c>
      <c r="K1665" s="10">
        <v>349.19</v>
      </c>
      <c r="L1665" s="10">
        <f t="shared" si="112"/>
        <v>19987.079999999998</v>
      </c>
    </row>
    <row r="1666" spans="1:12" ht="13" hidden="1" x14ac:dyDescent="0.15">
      <c r="A1666" s="65" t="s">
        <v>94</v>
      </c>
      <c r="B1666" s="10">
        <v>0</v>
      </c>
      <c r="C1666" s="10">
        <v>0</v>
      </c>
      <c r="D1666" s="10">
        <v>0</v>
      </c>
      <c r="E1666" s="10">
        <v>0</v>
      </c>
      <c r="F1666" s="10">
        <v>79.31</v>
      </c>
      <c r="G1666" s="10">
        <v>-79.31</v>
      </c>
      <c r="H1666" s="10">
        <v>0</v>
      </c>
      <c r="I1666" s="10">
        <v>0</v>
      </c>
      <c r="J1666" s="10">
        <v>0</v>
      </c>
      <c r="K1666" s="10">
        <v>0</v>
      </c>
      <c r="L1666" s="10">
        <f t="shared" si="112"/>
        <v>0</v>
      </c>
    </row>
    <row r="1667" spans="1:12" ht="13" hidden="1" x14ac:dyDescent="0.15">
      <c r="A1667" s="65" t="s">
        <v>97</v>
      </c>
      <c r="B1667" s="10">
        <v>0</v>
      </c>
      <c r="C1667" s="10">
        <v>0</v>
      </c>
      <c r="D1667" s="10">
        <v>0</v>
      </c>
      <c r="E1667" s="10">
        <v>0</v>
      </c>
      <c r="F1667" s="10">
        <v>0</v>
      </c>
      <c r="G1667" s="10">
        <v>0</v>
      </c>
      <c r="H1667" s="10">
        <v>0</v>
      </c>
      <c r="I1667" s="10">
        <v>0</v>
      </c>
      <c r="J1667" s="10">
        <v>6206.65</v>
      </c>
      <c r="K1667" s="10">
        <v>-6206.65</v>
      </c>
      <c r="L1667" s="10">
        <f t="shared" si="112"/>
        <v>0</v>
      </c>
    </row>
    <row r="1668" spans="1:12" ht="13" hidden="1" x14ac:dyDescent="0.15">
      <c r="A1668" s="65" t="s">
        <v>98</v>
      </c>
      <c r="B1668" s="10">
        <v>0</v>
      </c>
      <c r="C1668" s="10">
        <v>0</v>
      </c>
      <c r="D1668" s="10">
        <v>0</v>
      </c>
      <c r="E1668" s="10">
        <v>0</v>
      </c>
      <c r="F1668" s="10">
        <v>0</v>
      </c>
      <c r="G1668" s="10">
        <v>0</v>
      </c>
      <c r="H1668" s="10">
        <v>0</v>
      </c>
      <c r="I1668" s="10">
        <v>0</v>
      </c>
      <c r="J1668" s="10">
        <v>0</v>
      </c>
      <c r="K1668" s="10">
        <v>54.67</v>
      </c>
      <c r="L1668" s="10">
        <f t="shared" si="112"/>
        <v>54.67</v>
      </c>
    </row>
    <row r="1669" spans="1:12" ht="13" hidden="1" x14ac:dyDescent="0.15">
      <c r="A1669" s="65" t="s">
        <v>132</v>
      </c>
      <c r="B1669" s="10">
        <v>0</v>
      </c>
      <c r="C1669" s="10">
        <v>0</v>
      </c>
      <c r="D1669" s="10">
        <v>0</v>
      </c>
      <c r="E1669" s="10">
        <v>259.04000000000002</v>
      </c>
      <c r="F1669" s="10">
        <v>199.05</v>
      </c>
      <c r="G1669" s="10">
        <v>122.97</v>
      </c>
      <c r="H1669" s="10">
        <v>319.02999999999997</v>
      </c>
      <c r="I1669" s="10">
        <v>319.02999999999997</v>
      </c>
      <c r="J1669" s="10">
        <v>1147.97</v>
      </c>
      <c r="K1669" s="10">
        <v>84.99</v>
      </c>
      <c r="L1669" s="10">
        <f t="shared" si="112"/>
        <v>2452.08</v>
      </c>
    </row>
    <row r="1670" spans="1:12" ht="13" hidden="1" x14ac:dyDescent="0.15">
      <c r="A1670" s="65" t="s">
        <v>202</v>
      </c>
      <c r="B1670" s="10">
        <v>1850.01</v>
      </c>
      <c r="C1670" s="10">
        <v>-1850.01</v>
      </c>
      <c r="D1670" s="10">
        <v>0</v>
      </c>
      <c r="E1670" s="10">
        <v>0</v>
      </c>
      <c r="F1670" s="10">
        <v>0</v>
      </c>
      <c r="G1670" s="10">
        <v>0</v>
      </c>
      <c r="H1670" s="10">
        <v>0</v>
      </c>
      <c r="I1670" s="10">
        <v>0</v>
      </c>
      <c r="J1670" s="10">
        <v>0</v>
      </c>
      <c r="K1670" s="10">
        <v>0</v>
      </c>
      <c r="L1670" s="10">
        <f t="shared" si="112"/>
        <v>0</v>
      </c>
    </row>
    <row r="1671" spans="1:12" ht="13" hidden="1" x14ac:dyDescent="0.15">
      <c r="A1671" s="65" t="s">
        <v>100</v>
      </c>
      <c r="B1671" s="10">
        <v>0</v>
      </c>
      <c r="C1671" s="10">
        <v>0</v>
      </c>
      <c r="D1671" s="10">
        <v>0</v>
      </c>
      <c r="E1671" s="10">
        <v>0</v>
      </c>
      <c r="F1671" s="10">
        <v>0</v>
      </c>
      <c r="G1671" s="10">
        <v>0</v>
      </c>
      <c r="H1671" s="10">
        <v>0</v>
      </c>
      <c r="I1671" s="10">
        <v>0</v>
      </c>
      <c r="J1671" s="10">
        <v>68.239999999999995</v>
      </c>
      <c r="K1671" s="10">
        <v>0</v>
      </c>
      <c r="L1671" s="10">
        <f t="shared" si="112"/>
        <v>68.239999999999995</v>
      </c>
    </row>
    <row r="1672" spans="1:12" ht="13" hidden="1" x14ac:dyDescent="0.15">
      <c r="A1672" s="65" t="s">
        <v>101</v>
      </c>
      <c r="B1672" s="10">
        <v>0</v>
      </c>
      <c r="C1672" s="10">
        <v>0</v>
      </c>
      <c r="D1672" s="10">
        <v>0</v>
      </c>
      <c r="E1672" s="10">
        <v>0</v>
      </c>
      <c r="F1672" s="10">
        <v>0</v>
      </c>
      <c r="G1672" s="10">
        <v>4622</v>
      </c>
      <c r="H1672" s="10">
        <v>-4622</v>
      </c>
      <c r="I1672" s="10">
        <v>0</v>
      </c>
      <c r="J1672" s="10">
        <v>0</v>
      </c>
      <c r="K1672" s="10">
        <v>0</v>
      </c>
      <c r="L1672" s="10">
        <f t="shared" si="112"/>
        <v>0</v>
      </c>
    </row>
    <row r="1673" spans="1:12" ht="13" hidden="1" x14ac:dyDescent="0.15">
      <c r="A1673" s="65" t="s">
        <v>286</v>
      </c>
      <c r="B1673" s="10">
        <v>27677.06</v>
      </c>
      <c r="C1673" s="10">
        <v>28420.85</v>
      </c>
      <c r="D1673" s="10">
        <v>26589.97</v>
      </c>
      <c r="E1673" s="10">
        <v>30622.799999999999</v>
      </c>
      <c r="F1673" s="10">
        <v>28700.95</v>
      </c>
      <c r="G1673" s="10">
        <v>11575.95</v>
      </c>
      <c r="H1673" s="10">
        <v>35707.699999999997</v>
      </c>
      <c r="I1673" s="10">
        <v>25651.27</v>
      </c>
      <c r="J1673" s="10">
        <v>65287.28</v>
      </c>
      <c r="K1673" s="10">
        <v>95512.73</v>
      </c>
      <c r="L1673" s="10">
        <f t="shared" si="112"/>
        <v>375746.56</v>
      </c>
    </row>
    <row r="1674" spans="1:12" ht="13" hidden="1" x14ac:dyDescent="0.15">
      <c r="A1674" s="65" t="s">
        <v>103</v>
      </c>
      <c r="B1674" s="10">
        <v>0</v>
      </c>
      <c r="C1674" s="10">
        <v>0</v>
      </c>
      <c r="D1674" s="10">
        <v>0</v>
      </c>
      <c r="E1674" s="10">
        <v>-13.13</v>
      </c>
      <c r="F1674" s="10">
        <v>-16.27</v>
      </c>
      <c r="G1674" s="10">
        <v>0</v>
      </c>
      <c r="H1674" s="10">
        <v>0</v>
      </c>
      <c r="I1674" s="10">
        <v>0</v>
      </c>
      <c r="J1674" s="10">
        <v>0</v>
      </c>
      <c r="K1674" s="10">
        <v>0</v>
      </c>
      <c r="L1674" s="10">
        <f t="shared" si="112"/>
        <v>-29.4</v>
      </c>
    </row>
    <row r="1675" spans="1:12" ht="13" hidden="1" x14ac:dyDescent="0.15">
      <c r="A1675" s="65" t="s">
        <v>105</v>
      </c>
      <c r="B1675" s="10">
        <v>0</v>
      </c>
      <c r="C1675" s="10">
        <v>0</v>
      </c>
      <c r="D1675" s="10">
        <v>0</v>
      </c>
      <c r="E1675" s="10">
        <v>14.99</v>
      </c>
      <c r="F1675" s="10">
        <v>0</v>
      </c>
      <c r="G1675" s="10">
        <v>0</v>
      </c>
      <c r="H1675" s="10">
        <v>0</v>
      </c>
      <c r="I1675" s="10">
        <v>0</v>
      </c>
      <c r="J1675" s="10">
        <v>0</v>
      </c>
      <c r="K1675" s="10">
        <v>0</v>
      </c>
      <c r="L1675" s="10">
        <f t="shared" si="112"/>
        <v>14.99</v>
      </c>
    </row>
    <row r="1676" spans="1:12" ht="13" hidden="1" x14ac:dyDescent="0.15">
      <c r="A1676" s="65" t="s">
        <v>107</v>
      </c>
      <c r="B1676" s="10">
        <v>0</v>
      </c>
      <c r="C1676" s="10">
        <v>0</v>
      </c>
      <c r="D1676" s="10">
        <v>0</v>
      </c>
      <c r="E1676" s="10">
        <v>406.6</v>
      </c>
      <c r="F1676" s="10">
        <v>1882.16</v>
      </c>
      <c r="G1676" s="10">
        <v>1886.29</v>
      </c>
      <c r="H1676" s="10">
        <v>377.46</v>
      </c>
      <c r="I1676" s="10">
        <v>763.41</v>
      </c>
      <c r="J1676" s="10">
        <v>248.22</v>
      </c>
      <c r="K1676" s="10">
        <v>164.8</v>
      </c>
      <c r="L1676" s="10">
        <f t="shared" si="112"/>
        <v>5728.9400000000005</v>
      </c>
    </row>
    <row r="1677" spans="1:12" ht="13" hidden="1" x14ac:dyDescent="0.15">
      <c r="A1677" s="65" t="s">
        <v>109</v>
      </c>
      <c r="B1677" s="10">
        <v>0</v>
      </c>
      <c r="C1677" s="10">
        <v>0</v>
      </c>
      <c r="D1677" s="10">
        <v>0</v>
      </c>
      <c r="E1677" s="10">
        <v>0</v>
      </c>
      <c r="F1677" s="10">
        <v>245.62</v>
      </c>
      <c r="G1677" s="10">
        <v>0</v>
      </c>
      <c r="H1677" s="10">
        <v>0</v>
      </c>
      <c r="I1677" s="10">
        <v>0</v>
      </c>
      <c r="J1677" s="10">
        <v>0</v>
      </c>
      <c r="K1677" s="10">
        <v>0</v>
      </c>
      <c r="L1677" s="10">
        <f t="shared" si="112"/>
        <v>245.62</v>
      </c>
    </row>
    <row r="1678" spans="1:12" ht="13" hidden="1" x14ac:dyDescent="0.15">
      <c r="A1678" s="65" t="s">
        <v>117</v>
      </c>
      <c r="B1678" s="10">
        <v>0</v>
      </c>
      <c r="C1678" s="10">
        <v>112.89</v>
      </c>
      <c r="D1678" s="10">
        <v>0</v>
      </c>
      <c r="E1678" s="10">
        <v>0</v>
      </c>
      <c r="F1678" s="10">
        <v>0</v>
      </c>
      <c r="G1678" s="10">
        <v>195</v>
      </c>
      <c r="H1678" s="10">
        <v>0</v>
      </c>
      <c r="I1678" s="10">
        <v>95</v>
      </c>
      <c r="J1678" s="10">
        <v>0</v>
      </c>
      <c r="K1678" s="10">
        <v>0</v>
      </c>
      <c r="L1678" s="10">
        <f t="shared" si="112"/>
        <v>402.89</v>
      </c>
    </row>
    <row r="1679" spans="1:12" ht="13" hidden="1" x14ac:dyDescent="0.15">
      <c r="A1679" s="65" t="s">
        <v>120</v>
      </c>
      <c r="B1679" s="10">
        <v>0</v>
      </c>
      <c r="C1679" s="10">
        <v>0</v>
      </c>
      <c r="D1679" s="10">
        <v>0</v>
      </c>
      <c r="E1679" s="10">
        <v>0</v>
      </c>
      <c r="F1679" s="10">
        <v>0</v>
      </c>
      <c r="G1679" s="10">
        <v>0</v>
      </c>
      <c r="H1679" s="10">
        <v>0</v>
      </c>
      <c r="I1679" s="10">
        <v>0</v>
      </c>
      <c r="J1679" s="10">
        <v>2360</v>
      </c>
      <c r="K1679" s="10">
        <v>-2360</v>
      </c>
      <c r="L1679" s="10">
        <f t="shared" si="112"/>
        <v>0</v>
      </c>
    </row>
    <row r="1680" spans="1:12" ht="13" hidden="1" x14ac:dyDescent="0.15">
      <c r="A1680" s="65" t="s">
        <v>123</v>
      </c>
      <c r="B1680" s="10">
        <v>0</v>
      </c>
      <c r="C1680" s="10">
        <v>0</v>
      </c>
      <c r="D1680" s="10">
        <v>0</v>
      </c>
      <c r="E1680" s="10">
        <v>492.95</v>
      </c>
      <c r="F1680" s="10">
        <v>1893.39</v>
      </c>
      <c r="G1680" s="10">
        <v>1667.96</v>
      </c>
      <c r="H1680" s="10">
        <v>1305.8800000000001</v>
      </c>
      <c r="I1680" s="10">
        <v>1894.86</v>
      </c>
      <c r="J1680" s="10">
        <v>1648.57</v>
      </c>
      <c r="K1680" s="10">
        <v>1665.62</v>
      </c>
      <c r="L1680" s="10">
        <f t="shared" si="112"/>
        <v>10569.23</v>
      </c>
    </row>
    <row r="1681" spans="1:12" ht="13" hidden="1" x14ac:dyDescent="0.15">
      <c r="A1681" s="65" t="s">
        <v>124</v>
      </c>
      <c r="B1681" s="10">
        <v>0</v>
      </c>
      <c r="C1681" s="10">
        <v>0</v>
      </c>
      <c r="D1681" s="10">
        <v>0</v>
      </c>
      <c r="E1681" s="10">
        <v>1143.25</v>
      </c>
      <c r="F1681" s="10">
        <v>3467.11</v>
      </c>
      <c r="G1681" s="10">
        <v>2965.58</v>
      </c>
      <c r="H1681" s="10">
        <v>1664.3</v>
      </c>
      <c r="I1681" s="10">
        <v>1764.74</v>
      </c>
      <c r="J1681" s="10">
        <v>1605.75</v>
      </c>
      <c r="K1681" s="10">
        <v>1102.82</v>
      </c>
      <c r="L1681" s="10">
        <f t="shared" si="112"/>
        <v>13713.55</v>
      </c>
    </row>
    <row r="1682" spans="1:12" ht="13" hidden="1" x14ac:dyDescent="0.15">
      <c r="A1682" s="65" t="s">
        <v>125</v>
      </c>
      <c r="B1682" s="10">
        <v>0</v>
      </c>
      <c r="C1682" s="10">
        <v>0</v>
      </c>
      <c r="D1682" s="10">
        <v>0</v>
      </c>
      <c r="E1682" s="10">
        <v>516.22</v>
      </c>
      <c r="F1682" s="10">
        <v>1453.35</v>
      </c>
      <c r="G1682" s="10">
        <v>1395.51</v>
      </c>
      <c r="H1682" s="10">
        <v>2166.87</v>
      </c>
      <c r="I1682" s="10">
        <v>1940.49</v>
      </c>
      <c r="J1682" s="10">
        <v>4273.28</v>
      </c>
      <c r="K1682" s="10">
        <v>999.75</v>
      </c>
      <c r="L1682" s="10">
        <f t="shared" si="112"/>
        <v>12745.47</v>
      </c>
    </row>
    <row r="1683" spans="1:12" ht="13" hidden="1" x14ac:dyDescent="0.15">
      <c r="A1683" s="65" t="s">
        <v>126</v>
      </c>
      <c r="B1683" s="10">
        <v>1416.78</v>
      </c>
      <c r="C1683" s="10">
        <v>1092.5999999999999</v>
      </c>
      <c r="D1683" s="10">
        <v>0</v>
      </c>
      <c r="E1683" s="10">
        <v>2117.4</v>
      </c>
      <c r="F1683" s="10">
        <v>2453.5700000000002</v>
      </c>
      <c r="G1683" s="10">
        <v>1001.62</v>
      </c>
      <c r="H1683" s="10">
        <v>689.31</v>
      </c>
      <c r="I1683" s="10">
        <v>1140.25</v>
      </c>
      <c r="J1683" s="10">
        <v>1513.11</v>
      </c>
      <c r="K1683" s="10">
        <v>484.11</v>
      </c>
      <c r="L1683" s="10">
        <f t="shared" si="112"/>
        <v>11908.750000000002</v>
      </c>
    </row>
    <row r="1684" spans="1:12" ht="13" hidden="1" x14ac:dyDescent="0.15">
      <c r="A1684" s="65" t="s">
        <v>127</v>
      </c>
      <c r="B1684" s="10">
        <v>0</v>
      </c>
      <c r="C1684" s="10">
        <v>280.02</v>
      </c>
      <c r="D1684" s="10">
        <v>0</v>
      </c>
      <c r="E1684" s="10">
        <v>2020.15</v>
      </c>
      <c r="F1684" s="10">
        <v>2988.71</v>
      </c>
      <c r="G1684" s="10">
        <v>1893.55</v>
      </c>
      <c r="H1684" s="10">
        <v>967.76</v>
      </c>
      <c r="I1684" s="10">
        <v>2437.4899999999998</v>
      </c>
      <c r="J1684" s="10">
        <v>3125.96</v>
      </c>
      <c r="K1684" s="10">
        <v>2614.36</v>
      </c>
      <c r="L1684" s="10">
        <f t="shared" si="112"/>
        <v>16328</v>
      </c>
    </row>
    <row r="1685" spans="1:12" ht="13" hidden="1" x14ac:dyDescent="0.15">
      <c r="A1685" s="65" t="s">
        <v>129</v>
      </c>
      <c r="B1685" s="10">
        <v>0</v>
      </c>
      <c r="C1685" s="10">
        <v>0</v>
      </c>
      <c r="D1685" s="10">
        <v>0</v>
      </c>
      <c r="E1685" s="10">
        <v>5986.63</v>
      </c>
      <c r="F1685" s="10">
        <v>6531.3</v>
      </c>
      <c r="G1685" s="10">
        <v>7150.02</v>
      </c>
      <c r="H1685" s="10">
        <v>4319.99</v>
      </c>
      <c r="I1685" s="10">
        <v>8615.84</v>
      </c>
      <c r="J1685" s="10">
        <v>10652.99</v>
      </c>
      <c r="K1685" s="10">
        <v>10810.48</v>
      </c>
      <c r="L1685" s="10">
        <f t="shared" si="112"/>
        <v>54067.25</v>
      </c>
    </row>
    <row r="1686" spans="1:12" ht="13" hidden="1" x14ac:dyDescent="0.15">
      <c r="A1686" s="66" t="s">
        <v>294</v>
      </c>
      <c r="B1686" s="16">
        <f t="shared" ref="B1686:L1686" si="113">SUM(B1653:B1685)</f>
        <v>53614.43</v>
      </c>
      <c r="C1686" s="16">
        <f t="shared" si="113"/>
        <v>36901.519999999997</v>
      </c>
      <c r="D1686" s="16">
        <f t="shared" si="113"/>
        <v>27031.64</v>
      </c>
      <c r="E1686" s="16">
        <f t="shared" si="113"/>
        <v>211193.78999999998</v>
      </c>
      <c r="F1686" s="16">
        <f t="shared" si="113"/>
        <v>307835.4599999999</v>
      </c>
      <c r="G1686" s="16">
        <f t="shared" si="113"/>
        <v>248704.86999999997</v>
      </c>
      <c r="H1686" s="16">
        <f t="shared" si="113"/>
        <v>226269.27</v>
      </c>
      <c r="I1686" s="16">
        <f t="shared" si="113"/>
        <v>256154.44999999992</v>
      </c>
      <c r="J1686" s="16">
        <f t="shared" si="113"/>
        <v>327124.88999999996</v>
      </c>
      <c r="K1686" s="16">
        <f t="shared" si="113"/>
        <v>255582.08999999994</v>
      </c>
      <c r="L1686" s="16">
        <f t="shared" si="113"/>
        <v>1950412.4100000006</v>
      </c>
    </row>
    <row r="1687" spans="1:12" ht="13" hidden="1" x14ac:dyDescent="0.15">
      <c r="A1687" s="64" t="s">
        <v>295</v>
      </c>
      <c r="B1687" s="7"/>
      <c r="C1687" s="7"/>
      <c r="D1687" s="7"/>
      <c r="E1687" s="7"/>
      <c r="F1687" s="7"/>
      <c r="G1687" s="7"/>
      <c r="H1687" s="7"/>
      <c r="I1687" s="7"/>
      <c r="J1687" s="7"/>
      <c r="K1687" s="7"/>
      <c r="L1687" s="7"/>
    </row>
    <row r="1688" spans="1:12" ht="13" hidden="1" x14ac:dyDescent="0.15">
      <c r="A1688" s="65" t="s">
        <v>71</v>
      </c>
      <c r="B1688" s="10">
        <v>114999.75</v>
      </c>
      <c r="C1688" s="10">
        <v>115000.08</v>
      </c>
      <c r="D1688" s="10">
        <v>121865.46</v>
      </c>
      <c r="E1688" s="10">
        <v>103125.06</v>
      </c>
      <c r="F1688" s="10">
        <v>68750.039999999994</v>
      </c>
      <c r="G1688" s="10">
        <v>68750.039999999994</v>
      </c>
      <c r="H1688" s="10">
        <v>68750.039999999994</v>
      </c>
      <c r="I1688" s="10">
        <v>68750.039999999994</v>
      </c>
      <c r="J1688" s="10">
        <v>68750.039999999994</v>
      </c>
      <c r="K1688" s="10">
        <v>45833.36</v>
      </c>
      <c r="L1688" s="10">
        <f t="shared" ref="L1688:L1714" si="114">SUM(B1688:K1688)</f>
        <v>844573.91000000015</v>
      </c>
    </row>
    <row r="1689" spans="1:12" ht="13" hidden="1" x14ac:dyDescent="0.15">
      <c r="A1689" s="65" t="s">
        <v>73</v>
      </c>
      <c r="B1689" s="10">
        <v>533.65</v>
      </c>
      <c r="C1689" s="10">
        <v>-3367.55</v>
      </c>
      <c r="D1689" s="10">
        <v>3444.47</v>
      </c>
      <c r="E1689" s="10">
        <v>-486.48</v>
      </c>
      <c r="F1689" s="10">
        <v>0</v>
      </c>
      <c r="G1689" s="10">
        <v>0</v>
      </c>
      <c r="H1689" s="10">
        <v>-6343.52</v>
      </c>
      <c r="I1689" s="10">
        <v>5291.11</v>
      </c>
      <c r="J1689" s="10">
        <v>1052.4100000000001</v>
      </c>
      <c r="K1689" s="10">
        <v>0</v>
      </c>
      <c r="L1689" s="10">
        <f t="shared" si="114"/>
        <v>124.08999999999946</v>
      </c>
    </row>
    <row r="1690" spans="1:12" ht="13" hidden="1" x14ac:dyDescent="0.15">
      <c r="A1690" s="65" t="s">
        <v>74</v>
      </c>
      <c r="B1690" s="10">
        <v>64600.6</v>
      </c>
      <c r="C1690" s="10">
        <v>37312.639999999999</v>
      </c>
      <c r="D1690" s="10">
        <v>43440</v>
      </c>
      <c r="E1690" s="10">
        <v>33332.03</v>
      </c>
      <c r="F1690" s="10">
        <v>33948.79</v>
      </c>
      <c r="G1690" s="10">
        <v>31827.86</v>
      </c>
      <c r="H1690" s="10">
        <v>20305.63</v>
      </c>
      <c r="I1690" s="10">
        <v>26127</v>
      </c>
      <c r="J1690" s="10">
        <v>26942.25</v>
      </c>
      <c r="K1690" s="10">
        <v>0</v>
      </c>
      <c r="L1690" s="10">
        <f t="shared" si="114"/>
        <v>317836.79999999999</v>
      </c>
    </row>
    <row r="1691" spans="1:12" ht="13" hidden="1" x14ac:dyDescent="0.15">
      <c r="A1691" s="65" t="s">
        <v>81</v>
      </c>
      <c r="B1691" s="10">
        <v>0</v>
      </c>
      <c r="C1691" s="10">
        <v>3541.45</v>
      </c>
      <c r="D1691" s="10">
        <v>1620.54</v>
      </c>
      <c r="E1691" s="10">
        <v>693.75</v>
      </c>
      <c r="F1691" s="10">
        <v>3056.92</v>
      </c>
      <c r="G1691" s="10">
        <v>2049.6999999999998</v>
      </c>
      <c r="H1691" s="10">
        <v>0</v>
      </c>
      <c r="I1691" s="10">
        <v>0</v>
      </c>
      <c r="J1691" s="10">
        <v>2623.33</v>
      </c>
      <c r="K1691" s="10">
        <v>2406.25</v>
      </c>
      <c r="L1691" s="10">
        <f t="shared" si="114"/>
        <v>15991.94</v>
      </c>
    </row>
    <row r="1692" spans="1:12" ht="13" hidden="1" x14ac:dyDescent="0.15">
      <c r="A1692" s="65" t="s">
        <v>82</v>
      </c>
      <c r="B1692" s="10">
        <v>8502.61</v>
      </c>
      <c r="C1692" s="10">
        <v>8470.0300000000007</v>
      </c>
      <c r="D1692" s="10">
        <v>9787.41</v>
      </c>
      <c r="E1692" s="10">
        <v>7489.68</v>
      </c>
      <c r="F1692" s="10">
        <v>4193.7700000000004</v>
      </c>
      <c r="G1692" s="10">
        <v>4253.09</v>
      </c>
      <c r="H1692" s="10">
        <v>3957.93</v>
      </c>
      <c r="I1692" s="10">
        <v>4285.8100000000004</v>
      </c>
      <c r="J1692" s="10">
        <v>4452.7</v>
      </c>
      <c r="K1692" s="10">
        <v>2802.41</v>
      </c>
      <c r="L1692" s="10">
        <f t="shared" si="114"/>
        <v>58195.439999999988</v>
      </c>
    </row>
    <row r="1693" spans="1:12" ht="13" hidden="1" x14ac:dyDescent="0.15">
      <c r="A1693" s="65" t="s">
        <v>83</v>
      </c>
      <c r="B1693" s="10">
        <v>20218.810000000001</v>
      </c>
      <c r="C1693" s="10">
        <v>5917.86</v>
      </c>
      <c r="D1693" s="10">
        <v>10073.01</v>
      </c>
      <c r="E1693" s="10">
        <v>-13104.88</v>
      </c>
      <c r="F1693" s="10">
        <v>23672.22</v>
      </c>
      <c r="G1693" s="10">
        <v>3965.44</v>
      </c>
      <c r="H1693" s="10">
        <v>6941.12</v>
      </c>
      <c r="I1693" s="10">
        <v>8609.09</v>
      </c>
      <c r="J1693" s="10">
        <v>20481.88</v>
      </c>
      <c r="K1693" s="10">
        <v>5898.15</v>
      </c>
      <c r="L1693" s="10">
        <f t="shared" si="114"/>
        <v>92672.700000000012</v>
      </c>
    </row>
    <row r="1694" spans="1:12" ht="13" hidden="1" x14ac:dyDescent="0.15">
      <c r="A1694" s="65" t="s">
        <v>84</v>
      </c>
      <c r="B1694" s="10">
        <v>42.97</v>
      </c>
      <c r="C1694" s="10">
        <v>55.85</v>
      </c>
      <c r="D1694" s="10">
        <v>64.98</v>
      </c>
      <c r="E1694" s="10">
        <v>45.29</v>
      </c>
      <c r="F1694" s="10">
        <v>26.09</v>
      </c>
      <c r="G1694" s="10">
        <v>28.36</v>
      </c>
      <c r="H1694" s="10">
        <v>28.73</v>
      </c>
      <c r="I1694" s="10">
        <v>26.27</v>
      </c>
      <c r="J1694" s="10">
        <v>26.68</v>
      </c>
      <c r="K1694" s="10">
        <v>24.64</v>
      </c>
      <c r="L1694" s="10">
        <f t="shared" si="114"/>
        <v>369.86</v>
      </c>
    </row>
    <row r="1695" spans="1:12" ht="13" hidden="1" x14ac:dyDescent="0.15">
      <c r="A1695" s="65" t="s">
        <v>90</v>
      </c>
      <c r="B1695" s="10">
        <v>-1617.37</v>
      </c>
      <c r="C1695" s="10">
        <v>0</v>
      </c>
      <c r="D1695" s="10">
        <v>0</v>
      </c>
      <c r="E1695" s="10">
        <v>0</v>
      </c>
      <c r="F1695" s="10">
        <v>0</v>
      </c>
      <c r="G1695" s="10">
        <v>0</v>
      </c>
      <c r="H1695" s="10">
        <v>0</v>
      </c>
      <c r="I1695" s="10">
        <v>0</v>
      </c>
      <c r="J1695" s="10">
        <v>0</v>
      </c>
      <c r="K1695" s="10">
        <v>0</v>
      </c>
      <c r="L1695" s="10">
        <f t="shared" si="114"/>
        <v>-1617.37</v>
      </c>
    </row>
    <row r="1696" spans="1:12" ht="13" hidden="1" x14ac:dyDescent="0.15">
      <c r="A1696" s="65" t="s">
        <v>132</v>
      </c>
      <c r="B1696" s="10">
        <v>4954.74</v>
      </c>
      <c r="C1696" s="10">
        <v>2750.01</v>
      </c>
      <c r="D1696" s="10">
        <v>2750.01</v>
      </c>
      <c r="E1696" s="10">
        <v>3302.01</v>
      </c>
      <c r="F1696" s="10">
        <v>2750.01</v>
      </c>
      <c r="G1696" s="10">
        <v>2750.01</v>
      </c>
      <c r="H1696" s="10">
        <v>2750.01</v>
      </c>
      <c r="I1696" s="10">
        <v>4666.07</v>
      </c>
      <c r="J1696" s="10">
        <v>3132.6</v>
      </c>
      <c r="K1696" s="10">
        <v>2088.4</v>
      </c>
      <c r="L1696" s="10">
        <f t="shared" si="114"/>
        <v>31893.870000000003</v>
      </c>
    </row>
    <row r="1697" spans="1:12" ht="13" hidden="1" x14ac:dyDescent="0.15">
      <c r="A1697" s="65" t="s">
        <v>100</v>
      </c>
      <c r="B1697" s="10">
        <v>0</v>
      </c>
      <c r="C1697" s="10">
        <v>0</v>
      </c>
      <c r="D1697" s="10">
        <v>0</v>
      </c>
      <c r="E1697" s="10">
        <v>0</v>
      </c>
      <c r="F1697" s="10">
        <v>71.16</v>
      </c>
      <c r="G1697" s="10">
        <v>0</v>
      </c>
      <c r="H1697" s="10">
        <v>0</v>
      </c>
      <c r="I1697" s="10">
        <v>0</v>
      </c>
      <c r="J1697" s="10">
        <v>0</v>
      </c>
      <c r="K1697" s="10">
        <v>0</v>
      </c>
      <c r="L1697" s="10">
        <f t="shared" si="114"/>
        <v>71.16</v>
      </c>
    </row>
    <row r="1698" spans="1:12" ht="13" hidden="1" x14ac:dyDescent="0.15">
      <c r="A1698" s="65" t="s">
        <v>101</v>
      </c>
      <c r="B1698" s="10">
        <v>9805</v>
      </c>
      <c r="C1698" s="10">
        <v>39262.400000000001</v>
      </c>
      <c r="D1698" s="10">
        <v>5512</v>
      </c>
      <c r="E1698" s="10">
        <v>25086</v>
      </c>
      <c r="F1698" s="10">
        <v>-7649</v>
      </c>
      <c r="G1698" s="10">
        <v>0</v>
      </c>
      <c r="H1698" s="10">
        <v>0</v>
      </c>
      <c r="I1698" s="10">
        <v>0</v>
      </c>
      <c r="J1698" s="10">
        <v>0</v>
      </c>
      <c r="K1698" s="10">
        <v>0</v>
      </c>
      <c r="L1698" s="10">
        <f t="shared" si="114"/>
        <v>72016.399999999994</v>
      </c>
    </row>
    <row r="1699" spans="1:12" ht="13" hidden="1" x14ac:dyDescent="0.15">
      <c r="A1699" s="65" t="s">
        <v>171</v>
      </c>
      <c r="B1699" s="10">
        <v>404690.51</v>
      </c>
      <c r="C1699" s="10">
        <v>173136.2</v>
      </c>
      <c r="D1699" s="10">
        <v>223737.09</v>
      </c>
      <c r="E1699" s="10">
        <v>207972.88</v>
      </c>
      <c r="F1699" s="10">
        <v>317932.14</v>
      </c>
      <c r="G1699" s="10">
        <v>422599.05</v>
      </c>
      <c r="H1699" s="10">
        <v>357297.16</v>
      </c>
      <c r="I1699" s="10">
        <v>369404.19</v>
      </c>
      <c r="J1699" s="10">
        <v>326821.42</v>
      </c>
      <c r="K1699" s="10">
        <v>149466.37</v>
      </c>
      <c r="L1699" s="10">
        <f t="shared" si="114"/>
        <v>2953057.01</v>
      </c>
    </row>
    <row r="1700" spans="1:12" ht="13" hidden="1" x14ac:dyDescent="0.15">
      <c r="A1700" s="65" t="s">
        <v>286</v>
      </c>
      <c r="B1700" s="10">
        <v>0</v>
      </c>
      <c r="C1700" s="10">
        <v>26160.51</v>
      </c>
      <c r="D1700" s="10">
        <v>2643.28</v>
      </c>
      <c r="E1700" s="10">
        <v>0</v>
      </c>
      <c r="F1700" s="10">
        <v>0</v>
      </c>
      <c r="G1700" s="10">
        <v>37225.279999999999</v>
      </c>
      <c r="H1700" s="10">
        <v>0</v>
      </c>
      <c r="I1700" s="10">
        <v>0</v>
      </c>
      <c r="J1700" s="10">
        <v>0</v>
      </c>
      <c r="K1700" s="10">
        <v>0</v>
      </c>
      <c r="L1700" s="10">
        <f t="shared" si="114"/>
        <v>66029.069999999992</v>
      </c>
    </row>
    <row r="1701" spans="1:12" ht="13" hidden="1" x14ac:dyDescent="0.15">
      <c r="A1701" s="65" t="s">
        <v>102</v>
      </c>
      <c r="B1701" s="10">
        <v>0</v>
      </c>
      <c r="C1701" s="10">
        <v>0</v>
      </c>
      <c r="D1701" s="10">
        <v>726.88</v>
      </c>
      <c r="E1701" s="10">
        <v>-104.68</v>
      </c>
      <c r="F1701" s="10">
        <v>0</v>
      </c>
      <c r="G1701" s="10">
        <v>0</v>
      </c>
      <c r="H1701" s="10">
        <v>0</v>
      </c>
      <c r="I1701" s="10">
        <v>0</v>
      </c>
      <c r="J1701" s="10">
        <v>0</v>
      </c>
      <c r="K1701" s="10">
        <v>0</v>
      </c>
      <c r="L1701" s="10">
        <f t="shared" si="114"/>
        <v>622.20000000000005</v>
      </c>
    </row>
    <row r="1702" spans="1:12" ht="13" hidden="1" x14ac:dyDescent="0.15">
      <c r="A1702" s="65" t="s">
        <v>103</v>
      </c>
      <c r="B1702" s="10">
        <v>0</v>
      </c>
      <c r="C1702" s="10">
        <v>0</v>
      </c>
      <c r="D1702" s="10">
        <v>0</v>
      </c>
      <c r="E1702" s="10">
        <v>27.36</v>
      </c>
      <c r="F1702" s="10">
        <v>0</v>
      </c>
      <c r="G1702" s="10">
        <v>15.46</v>
      </c>
      <c r="H1702" s="10">
        <v>0</v>
      </c>
      <c r="I1702" s="10">
        <v>0</v>
      </c>
      <c r="J1702" s="10">
        <v>0</v>
      </c>
      <c r="K1702" s="10">
        <v>0</v>
      </c>
      <c r="L1702" s="10">
        <f t="shared" si="114"/>
        <v>42.82</v>
      </c>
    </row>
    <row r="1703" spans="1:12" ht="13" hidden="1" x14ac:dyDescent="0.15">
      <c r="A1703" s="65" t="s">
        <v>106</v>
      </c>
      <c r="B1703" s="10">
        <v>0</v>
      </c>
      <c r="C1703" s="10">
        <v>0</v>
      </c>
      <c r="D1703" s="10">
        <v>0</v>
      </c>
      <c r="E1703" s="10">
        <v>29.61</v>
      </c>
      <c r="F1703" s="10">
        <v>0</v>
      </c>
      <c r="G1703" s="10">
        <v>0</v>
      </c>
      <c r="H1703" s="10">
        <v>0</v>
      </c>
      <c r="I1703" s="10">
        <v>0</v>
      </c>
      <c r="J1703" s="10">
        <v>0</v>
      </c>
      <c r="K1703" s="10">
        <v>0</v>
      </c>
      <c r="L1703" s="10">
        <f t="shared" si="114"/>
        <v>29.61</v>
      </c>
    </row>
    <row r="1704" spans="1:12" ht="13" hidden="1" x14ac:dyDescent="0.15">
      <c r="A1704" s="65" t="s">
        <v>107</v>
      </c>
      <c r="B1704" s="10">
        <v>90.49</v>
      </c>
      <c r="C1704" s="10">
        <v>0</v>
      </c>
      <c r="D1704" s="10">
        <v>87</v>
      </c>
      <c r="E1704" s="10">
        <v>0</v>
      </c>
      <c r="F1704" s="10">
        <v>0</v>
      </c>
      <c r="G1704" s="10">
        <v>0</v>
      </c>
      <c r="H1704" s="10">
        <v>0</v>
      </c>
      <c r="I1704" s="10">
        <v>157</v>
      </c>
      <c r="J1704" s="10">
        <v>0</v>
      </c>
      <c r="K1704" s="10">
        <v>0</v>
      </c>
      <c r="L1704" s="10">
        <f t="shared" si="114"/>
        <v>334.49</v>
      </c>
    </row>
    <row r="1705" spans="1:12" ht="13" hidden="1" x14ac:dyDescent="0.15">
      <c r="A1705" s="65" t="s">
        <v>112</v>
      </c>
      <c r="B1705" s="10">
        <v>620.98</v>
      </c>
      <c r="C1705" s="10">
        <v>514.29999999999995</v>
      </c>
      <c r="D1705" s="10">
        <v>565.89</v>
      </c>
      <c r="E1705" s="10">
        <v>669.03</v>
      </c>
      <c r="F1705" s="10">
        <v>669.03</v>
      </c>
      <c r="G1705" s="10">
        <v>571.78</v>
      </c>
      <c r="H1705" s="10">
        <v>523.26</v>
      </c>
      <c r="I1705" s="10">
        <v>523.26</v>
      </c>
      <c r="J1705" s="10">
        <v>523.26</v>
      </c>
      <c r="K1705" s="10">
        <v>279.23</v>
      </c>
      <c r="L1705" s="10">
        <f t="shared" si="114"/>
        <v>5460.02</v>
      </c>
    </row>
    <row r="1706" spans="1:12" ht="13" hidden="1" x14ac:dyDescent="0.15">
      <c r="A1706" s="65" t="s">
        <v>117</v>
      </c>
      <c r="B1706" s="10">
        <v>505.68</v>
      </c>
      <c r="C1706" s="10">
        <v>35.090000000000003</v>
      </c>
      <c r="D1706" s="10">
        <v>58.06</v>
      </c>
      <c r="E1706" s="10">
        <v>0</v>
      </c>
      <c r="F1706" s="10">
        <v>0</v>
      </c>
      <c r="G1706" s="10">
        <v>125615.51</v>
      </c>
      <c r="H1706" s="10">
        <v>393.43</v>
      </c>
      <c r="I1706" s="10">
        <v>0</v>
      </c>
      <c r="J1706" s="10">
        <v>0</v>
      </c>
      <c r="K1706" s="10">
        <v>0</v>
      </c>
      <c r="L1706" s="10">
        <f t="shared" si="114"/>
        <v>126607.76999999999</v>
      </c>
    </row>
    <row r="1707" spans="1:12" ht="13" hidden="1" x14ac:dyDescent="0.15">
      <c r="A1707" s="65" t="s">
        <v>240</v>
      </c>
      <c r="B1707" s="10">
        <v>0</v>
      </c>
      <c r="C1707" s="10">
        <v>0</v>
      </c>
      <c r="D1707" s="10">
        <v>0</v>
      </c>
      <c r="E1707" s="10">
        <v>0</v>
      </c>
      <c r="F1707" s="10">
        <v>0</v>
      </c>
      <c r="G1707" s="10">
        <v>0</v>
      </c>
      <c r="H1707" s="10">
        <v>0</v>
      </c>
      <c r="I1707" s="10">
        <v>0</v>
      </c>
      <c r="J1707" s="10">
        <v>0</v>
      </c>
      <c r="K1707" s="10">
        <v>2048.9699999999998</v>
      </c>
      <c r="L1707" s="10">
        <f t="shared" si="114"/>
        <v>2048.9699999999998</v>
      </c>
    </row>
    <row r="1708" spans="1:12" ht="13" hidden="1" x14ac:dyDescent="0.15">
      <c r="A1708" s="65" t="s">
        <v>120</v>
      </c>
      <c r="B1708" s="10">
        <v>0</v>
      </c>
      <c r="C1708" s="10">
        <v>0</v>
      </c>
      <c r="D1708" s="10">
        <v>0</v>
      </c>
      <c r="E1708" s="10">
        <v>1067.24</v>
      </c>
      <c r="F1708" s="10">
        <v>0</v>
      </c>
      <c r="G1708" s="10">
        <v>0</v>
      </c>
      <c r="H1708" s="10">
        <v>0</v>
      </c>
      <c r="I1708" s="10">
        <v>0</v>
      </c>
      <c r="J1708" s="10">
        <v>0</v>
      </c>
      <c r="K1708" s="10">
        <v>0</v>
      </c>
      <c r="L1708" s="10">
        <f t="shared" si="114"/>
        <v>1067.24</v>
      </c>
    </row>
    <row r="1709" spans="1:12" ht="13" hidden="1" x14ac:dyDescent="0.15">
      <c r="A1709" s="65" t="s">
        <v>123</v>
      </c>
      <c r="B1709" s="10">
        <v>0</v>
      </c>
      <c r="C1709" s="10">
        <v>797.39</v>
      </c>
      <c r="D1709" s="10">
        <v>1019.71</v>
      </c>
      <c r="E1709" s="10">
        <v>1005.22</v>
      </c>
      <c r="F1709" s="10">
        <v>0</v>
      </c>
      <c r="G1709" s="10">
        <v>0</v>
      </c>
      <c r="H1709" s="10">
        <v>0</v>
      </c>
      <c r="I1709" s="10">
        <v>0</v>
      </c>
      <c r="J1709" s="10">
        <v>0</v>
      </c>
      <c r="K1709" s="10">
        <v>0</v>
      </c>
      <c r="L1709" s="10">
        <f t="shared" si="114"/>
        <v>2822.3199999999997</v>
      </c>
    </row>
    <row r="1710" spans="1:12" ht="13" hidden="1" x14ac:dyDescent="0.15">
      <c r="A1710" s="65" t="s">
        <v>125</v>
      </c>
      <c r="B1710" s="10">
        <v>0</v>
      </c>
      <c r="C1710" s="10">
        <v>0</v>
      </c>
      <c r="D1710" s="10">
        <v>0</v>
      </c>
      <c r="E1710" s="10">
        <v>190.37</v>
      </c>
      <c r="F1710" s="10">
        <v>0</v>
      </c>
      <c r="G1710" s="10">
        <v>0</v>
      </c>
      <c r="H1710" s="10">
        <v>0</v>
      </c>
      <c r="I1710" s="10">
        <v>0</v>
      </c>
      <c r="J1710" s="10">
        <v>0</v>
      </c>
      <c r="K1710" s="10">
        <v>333.25</v>
      </c>
      <c r="L1710" s="10">
        <f t="shared" si="114"/>
        <v>523.62</v>
      </c>
    </row>
    <row r="1711" spans="1:12" ht="13" hidden="1" x14ac:dyDescent="0.15">
      <c r="A1711" s="65" t="s">
        <v>126</v>
      </c>
      <c r="B1711" s="10">
        <v>8282.9599999999991</v>
      </c>
      <c r="C1711" s="10">
        <v>8861.36</v>
      </c>
      <c r="D1711" s="10">
        <v>7115.57</v>
      </c>
      <c r="E1711" s="10">
        <v>1932.46</v>
      </c>
      <c r="F1711" s="10">
        <v>1226.78</v>
      </c>
      <c r="G1711" s="10">
        <v>606.07000000000005</v>
      </c>
      <c r="H1711" s="10">
        <v>689.31</v>
      </c>
      <c r="I1711" s="10">
        <v>570.13</v>
      </c>
      <c r="J1711" s="10">
        <v>724.09</v>
      </c>
      <c r="K1711" s="10">
        <v>161.37</v>
      </c>
      <c r="L1711" s="10">
        <f t="shared" si="114"/>
        <v>30170.1</v>
      </c>
    </row>
    <row r="1712" spans="1:12" ht="13" hidden="1" x14ac:dyDescent="0.15">
      <c r="A1712" s="65" t="s">
        <v>127</v>
      </c>
      <c r="B1712" s="10">
        <v>1863.3</v>
      </c>
      <c r="C1712" s="10">
        <v>1971.36</v>
      </c>
      <c r="D1712" s="10">
        <v>2517.08</v>
      </c>
      <c r="E1712" s="10">
        <v>2259.98</v>
      </c>
      <c r="F1712" s="10">
        <v>1494.34</v>
      </c>
      <c r="G1712" s="10">
        <v>1111.77</v>
      </c>
      <c r="H1712" s="10">
        <v>967.76</v>
      </c>
      <c r="I1712" s="10">
        <v>1218.73</v>
      </c>
      <c r="J1712" s="10">
        <v>1301.4000000000001</v>
      </c>
      <c r="K1712" s="10">
        <v>871.46</v>
      </c>
      <c r="L1712" s="10">
        <f t="shared" si="114"/>
        <v>15577.18</v>
      </c>
    </row>
    <row r="1713" spans="1:12" ht="13" hidden="1" x14ac:dyDescent="0.15">
      <c r="A1713" s="65" t="s">
        <v>128</v>
      </c>
      <c r="B1713" s="10">
        <v>287.27999999999997</v>
      </c>
      <c r="C1713" s="10">
        <v>0</v>
      </c>
      <c r="D1713" s="10">
        <v>0</v>
      </c>
      <c r="E1713" s="10">
        <v>0</v>
      </c>
      <c r="F1713" s="10">
        <v>0</v>
      </c>
      <c r="G1713" s="10">
        <v>0</v>
      </c>
      <c r="H1713" s="10">
        <v>0</v>
      </c>
      <c r="I1713" s="10">
        <v>0</v>
      </c>
      <c r="J1713" s="10">
        <v>0</v>
      </c>
      <c r="K1713" s="10">
        <v>0</v>
      </c>
      <c r="L1713" s="10">
        <f t="shared" si="114"/>
        <v>287.27999999999997</v>
      </c>
    </row>
    <row r="1714" spans="1:12" ht="13" hidden="1" x14ac:dyDescent="0.15">
      <c r="A1714" s="65" t="s">
        <v>129</v>
      </c>
      <c r="B1714" s="10">
        <v>0</v>
      </c>
      <c r="C1714" s="10">
        <v>0</v>
      </c>
      <c r="D1714" s="10">
        <v>4077.14</v>
      </c>
      <c r="E1714" s="10">
        <v>6853.48</v>
      </c>
      <c r="F1714" s="10">
        <v>3265.65</v>
      </c>
      <c r="G1714" s="10">
        <v>4339.3500000000004</v>
      </c>
      <c r="H1714" s="10">
        <v>4319.99</v>
      </c>
      <c r="I1714" s="10">
        <v>4307.91</v>
      </c>
      <c r="J1714" s="10">
        <v>4563.26</v>
      </c>
      <c r="K1714" s="10">
        <v>3603.49</v>
      </c>
      <c r="L1714" s="10">
        <f t="shared" si="114"/>
        <v>35330.269999999997</v>
      </c>
    </row>
    <row r="1715" spans="1:12" ht="13" hidden="1" x14ac:dyDescent="0.15">
      <c r="A1715" s="66" t="s">
        <v>296</v>
      </c>
      <c r="B1715" s="16">
        <f t="shared" ref="B1715:L1715" si="115">SUM(B1688:B1714)</f>
        <v>638381.96000000008</v>
      </c>
      <c r="C1715" s="16">
        <f t="shared" si="115"/>
        <v>420418.98</v>
      </c>
      <c r="D1715" s="16">
        <f t="shared" si="115"/>
        <v>441105.58000000013</v>
      </c>
      <c r="E1715" s="16">
        <f t="shared" si="115"/>
        <v>381385.40999999992</v>
      </c>
      <c r="F1715" s="16">
        <f t="shared" si="115"/>
        <v>453407.94000000012</v>
      </c>
      <c r="G1715" s="16">
        <f t="shared" si="115"/>
        <v>705708.7699999999</v>
      </c>
      <c r="H1715" s="16">
        <f t="shared" si="115"/>
        <v>460580.85</v>
      </c>
      <c r="I1715" s="16">
        <f t="shared" si="115"/>
        <v>493936.60999999993</v>
      </c>
      <c r="J1715" s="16">
        <f t="shared" si="115"/>
        <v>461395.32000000007</v>
      </c>
      <c r="K1715" s="16">
        <f t="shared" si="115"/>
        <v>215817.35</v>
      </c>
      <c r="L1715" s="16">
        <f t="shared" si="115"/>
        <v>4672138.7699999996</v>
      </c>
    </row>
    <row r="1716" spans="1:12" ht="13" hidden="1" x14ac:dyDescent="0.15">
      <c r="A1716" s="64" t="s">
        <v>297</v>
      </c>
      <c r="B1716" s="7"/>
      <c r="C1716" s="7"/>
      <c r="D1716" s="7"/>
      <c r="E1716" s="7"/>
      <c r="F1716" s="7"/>
      <c r="G1716" s="7"/>
      <c r="H1716" s="7"/>
      <c r="I1716" s="7"/>
      <c r="J1716" s="7"/>
      <c r="K1716" s="7"/>
      <c r="L1716" s="7"/>
    </row>
    <row r="1717" spans="1:12" ht="13" hidden="1" x14ac:dyDescent="0.15">
      <c r="A1717" s="65" t="s">
        <v>71</v>
      </c>
      <c r="B1717" s="10">
        <v>386766.32</v>
      </c>
      <c r="C1717" s="10">
        <v>404984.36</v>
      </c>
      <c r="D1717" s="10">
        <v>392031.66</v>
      </c>
      <c r="E1717" s="10">
        <v>380617.3</v>
      </c>
      <c r="F1717" s="10">
        <v>355684.53</v>
      </c>
      <c r="G1717" s="10">
        <v>370546.99</v>
      </c>
      <c r="H1717" s="10">
        <v>311795.71000000002</v>
      </c>
      <c r="I1717" s="10">
        <v>285039.77</v>
      </c>
      <c r="J1717" s="10">
        <v>315340.59000000003</v>
      </c>
      <c r="K1717" s="10">
        <v>232349.1</v>
      </c>
      <c r="L1717" s="10">
        <f t="shared" ref="L1717:L1748" si="116">SUM(B1717:K1717)</f>
        <v>3435156.33</v>
      </c>
    </row>
    <row r="1718" spans="1:12" ht="13" hidden="1" x14ac:dyDescent="0.15">
      <c r="A1718" s="65" t="s">
        <v>72</v>
      </c>
      <c r="B1718" s="10">
        <v>420.28</v>
      </c>
      <c r="C1718" s="10">
        <v>59.49</v>
      </c>
      <c r="D1718" s="10">
        <v>226.08</v>
      </c>
      <c r="E1718" s="10">
        <v>1142.27</v>
      </c>
      <c r="F1718" s="10">
        <v>1332.66</v>
      </c>
      <c r="G1718" s="10">
        <v>2534.42</v>
      </c>
      <c r="H1718" s="10">
        <v>0</v>
      </c>
      <c r="I1718" s="10">
        <v>217.5</v>
      </c>
      <c r="J1718" s="10">
        <v>832.5</v>
      </c>
      <c r="K1718" s="10">
        <v>202.5</v>
      </c>
      <c r="L1718" s="10">
        <f t="shared" si="116"/>
        <v>6967.7</v>
      </c>
    </row>
    <row r="1719" spans="1:12" ht="13" hidden="1" x14ac:dyDescent="0.15">
      <c r="A1719" s="65" t="s">
        <v>73</v>
      </c>
      <c r="B1719" s="10">
        <v>9751.44</v>
      </c>
      <c r="C1719" s="10">
        <v>3160.14</v>
      </c>
      <c r="D1719" s="10">
        <v>-841.22</v>
      </c>
      <c r="E1719" s="10">
        <v>4795.91</v>
      </c>
      <c r="F1719" s="10">
        <v>8924.7800000000007</v>
      </c>
      <c r="G1719" s="10">
        <v>5321.27</v>
      </c>
      <c r="H1719" s="10">
        <v>2462.04</v>
      </c>
      <c r="I1719" s="10">
        <v>-19441.63</v>
      </c>
      <c r="J1719" s="10">
        <v>5390</v>
      </c>
      <c r="K1719" s="10">
        <v>-9236.85</v>
      </c>
      <c r="L1719" s="10">
        <f t="shared" si="116"/>
        <v>10285.879999999999</v>
      </c>
    </row>
    <row r="1720" spans="1:12" ht="13" hidden="1" x14ac:dyDescent="0.15">
      <c r="A1720" s="65" t="s">
        <v>74</v>
      </c>
      <c r="B1720" s="10">
        <v>109633.27</v>
      </c>
      <c r="C1720" s="10">
        <v>65228.76</v>
      </c>
      <c r="D1720" s="10">
        <v>73569.36</v>
      </c>
      <c r="E1720" s="10">
        <v>63527.28</v>
      </c>
      <c r="F1720" s="10">
        <v>77096.45</v>
      </c>
      <c r="G1720" s="10">
        <v>70201.52</v>
      </c>
      <c r="H1720" s="10">
        <v>49783.3</v>
      </c>
      <c r="I1720" s="10">
        <v>47380.73</v>
      </c>
      <c r="J1720" s="10">
        <v>71206.97</v>
      </c>
      <c r="K1720" s="10">
        <v>-1260.69</v>
      </c>
      <c r="L1720" s="10">
        <f t="shared" si="116"/>
        <v>626366.95000000007</v>
      </c>
    </row>
    <row r="1721" spans="1:12" ht="13" hidden="1" x14ac:dyDescent="0.15">
      <c r="A1721" s="65" t="s">
        <v>75</v>
      </c>
      <c r="B1721" s="10">
        <v>0</v>
      </c>
      <c r="C1721" s="10">
        <v>0</v>
      </c>
      <c r="D1721" s="10">
        <v>0</v>
      </c>
      <c r="E1721" s="10">
        <v>661.41</v>
      </c>
      <c r="F1721" s="10">
        <v>0</v>
      </c>
      <c r="G1721" s="10">
        <v>0</v>
      </c>
      <c r="H1721" s="10">
        <v>0</v>
      </c>
      <c r="I1721" s="10">
        <v>0</v>
      </c>
      <c r="J1721" s="10">
        <v>0</v>
      </c>
      <c r="K1721" s="10">
        <v>0</v>
      </c>
      <c r="L1721" s="10">
        <f t="shared" si="116"/>
        <v>661.41</v>
      </c>
    </row>
    <row r="1722" spans="1:12" ht="13" hidden="1" x14ac:dyDescent="0.15">
      <c r="A1722" s="65" t="s">
        <v>76</v>
      </c>
      <c r="B1722" s="10">
        <v>0</v>
      </c>
      <c r="C1722" s="10">
        <v>0</v>
      </c>
      <c r="D1722" s="10">
        <v>0</v>
      </c>
      <c r="E1722" s="10">
        <v>0</v>
      </c>
      <c r="F1722" s="10">
        <v>0</v>
      </c>
      <c r="G1722" s="10">
        <v>3618.68</v>
      </c>
      <c r="H1722" s="10">
        <v>0</v>
      </c>
      <c r="I1722" s="10">
        <v>0</v>
      </c>
      <c r="J1722" s="10">
        <v>0</v>
      </c>
      <c r="K1722" s="10">
        <v>0</v>
      </c>
      <c r="L1722" s="10">
        <f t="shared" si="116"/>
        <v>3618.68</v>
      </c>
    </row>
    <row r="1723" spans="1:12" ht="13" hidden="1" x14ac:dyDescent="0.15">
      <c r="A1723" s="65" t="s">
        <v>77</v>
      </c>
      <c r="B1723" s="10">
        <v>30220</v>
      </c>
      <c r="C1723" s="10">
        <v>14058</v>
      </c>
      <c r="D1723" s="10">
        <v>43590</v>
      </c>
      <c r="E1723" s="10">
        <v>75653.38</v>
      </c>
      <c r="F1723" s="10">
        <v>135210.34</v>
      </c>
      <c r="G1723" s="10">
        <v>113010.51</v>
      </c>
      <c r="H1723" s="10">
        <v>161257.91</v>
      </c>
      <c r="I1723" s="10">
        <v>179073.14</v>
      </c>
      <c r="J1723" s="10">
        <v>106092.98</v>
      </c>
      <c r="K1723" s="10">
        <v>62507</v>
      </c>
      <c r="L1723" s="10">
        <f t="shared" si="116"/>
        <v>920673.26</v>
      </c>
    </row>
    <row r="1724" spans="1:12" ht="13" hidden="1" x14ac:dyDescent="0.15">
      <c r="A1724" s="65" t="s">
        <v>78</v>
      </c>
      <c r="B1724" s="10">
        <v>0</v>
      </c>
      <c r="C1724" s="10">
        <v>0</v>
      </c>
      <c r="D1724" s="10">
        <v>0</v>
      </c>
      <c r="E1724" s="10">
        <v>0</v>
      </c>
      <c r="F1724" s="10">
        <v>0</v>
      </c>
      <c r="G1724" s="10">
        <v>0</v>
      </c>
      <c r="H1724" s="10">
        <v>0</v>
      </c>
      <c r="I1724" s="10">
        <v>0</v>
      </c>
      <c r="J1724" s="10">
        <v>21.94</v>
      </c>
      <c r="K1724" s="10">
        <v>0</v>
      </c>
      <c r="L1724" s="10">
        <f t="shared" si="116"/>
        <v>21.94</v>
      </c>
    </row>
    <row r="1725" spans="1:12" ht="13" hidden="1" x14ac:dyDescent="0.15">
      <c r="A1725" s="65" t="s">
        <v>79</v>
      </c>
      <c r="B1725" s="10">
        <v>0</v>
      </c>
      <c r="C1725" s="10">
        <v>0</v>
      </c>
      <c r="D1725" s="10">
        <v>0</v>
      </c>
      <c r="E1725" s="10">
        <v>0</v>
      </c>
      <c r="F1725" s="10">
        <v>0</v>
      </c>
      <c r="G1725" s="10">
        <v>0</v>
      </c>
      <c r="H1725" s="10">
        <v>0</v>
      </c>
      <c r="I1725" s="10">
        <v>0</v>
      </c>
      <c r="J1725" s="10">
        <v>7.61</v>
      </c>
      <c r="K1725" s="10">
        <v>0</v>
      </c>
      <c r="L1725" s="10">
        <f t="shared" si="116"/>
        <v>7.61</v>
      </c>
    </row>
    <row r="1726" spans="1:12" ht="13" hidden="1" x14ac:dyDescent="0.15">
      <c r="A1726" s="65" t="s">
        <v>81</v>
      </c>
      <c r="B1726" s="10">
        <v>0</v>
      </c>
      <c r="C1726" s="10">
        <v>7178.53</v>
      </c>
      <c r="D1726" s="10">
        <v>8213.0300000000007</v>
      </c>
      <c r="E1726" s="10">
        <v>8240.9</v>
      </c>
      <c r="F1726" s="10">
        <v>7686.55</v>
      </c>
      <c r="G1726" s="10">
        <v>6911.55</v>
      </c>
      <c r="H1726" s="10">
        <v>5428.33</v>
      </c>
      <c r="I1726" s="10">
        <v>3818.14</v>
      </c>
      <c r="J1726" s="10">
        <v>5294.08</v>
      </c>
      <c r="K1726" s="10">
        <v>3710.92</v>
      </c>
      <c r="L1726" s="10">
        <f t="shared" si="116"/>
        <v>56482.03</v>
      </c>
    </row>
    <row r="1727" spans="1:12" ht="13" hidden="1" x14ac:dyDescent="0.15">
      <c r="A1727" s="65" t="s">
        <v>82</v>
      </c>
      <c r="B1727" s="10">
        <v>51089.03</v>
      </c>
      <c r="C1727" s="10">
        <v>50973.94</v>
      </c>
      <c r="D1727" s="10">
        <v>46480.86</v>
      </c>
      <c r="E1727" s="10">
        <v>42983.93</v>
      </c>
      <c r="F1727" s="10">
        <v>36161.69</v>
      </c>
      <c r="G1727" s="10">
        <v>40159.449999999997</v>
      </c>
      <c r="H1727" s="10">
        <v>25321.83</v>
      </c>
      <c r="I1727" s="10">
        <v>35160.239999999998</v>
      </c>
      <c r="J1727" s="10">
        <v>38701.17</v>
      </c>
      <c r="K1727" s="10">
        <v>16892.03</v>
      </c>
      <c r="L1727" s="10">
        <f t="shared" si="116"/>
        <v>383924.17000000004</v>
      </c>
    </row>
    <row r="1728" spans="1:12" ht="13" hidden="1" x14ac:dyDescent="0.15">
      <c r="A1728" s="65" t="s">
        <v>83</v>
      </c>
      <c r="B1728" s="10">
        <v>56282.22</v>
      </c>
      <c r="C1728" s="10">
        <v>41828.94</v>
      </c>
      <c r="D1728" s="10">
        <v>39106.089999999997</v>
      </c>
      <c r="E1728" s="10">
        <v>62419.55</v>
      </c>
      <c r="F1728" s="10">
        <v>56311.34</v>
      </c>
      <c r="G1728" s="10">
        <v>49827.39</v>
      </c>
      <c r="H1728" s="10">
        <v>51384.09</v>
      </c>
      <c r="I1728" s="10">
        <v>22939.62</v>
      </c>
      <c r="J1728" s="10">
        <v>41397.85</v>
      </c>
      <c r="K1728" s="10">
        <v>20209.12</v>
      </c>
      <c r="L1728" s="10">
        <f t="shared" si="116"/>
        <v>441706.20999999996</v>
      </c>
    </row>
    <row r="1729" spans="1:12" ht="13" hidden="1" x14ac:dyDescent="0.15">
      <c r="A1729" s="65" t="s">
        <v>84</v>
      </c>
      <c r="B1729" s="10">
        <v>1071.4100000000001</v>
      </c>
      <c r="C1729" s="10">
        <v>41.78</v>
      </c>
      <c r="D1729" s="10">
        <v>287.95999999999998</v>
      </c>
      <c r="E1729" s="10">
        <v>243.36</v>
      </c>
      <c r="F1729" s="10">
        <v>217.27</v>
      </c>
      <c r="G1729" s="10">
        <v>226.87</v>
      </c>
      <c r="H1729" s="10">
        <v>162.38999999999999</v>
      </c>
      <c r="I1729" s="10">
        <v>183.92</v>
      </c>
      <c r="J1729" s="10">
        <v>204.38</v>
      </c>
      <c r="K1729" s="10">
        <v>184.9</v>
      </c>
      <c r="L1729" s="10">
        <f t="shared" si="116"/>
        <v>2824.2400000000002</v>
      </c>
    </row>
    <row r="1730" spans="1:12" ht="13" hidden="1" x14ac:dyDescent="0.15">
      <c r="A1730" s="65" t="s">
        <v>85</v>
      </c>
      <c r="B1730" s="10">
        <v>5218.3500000000004</v>
      </c>
      <c r="C1730" s="10">
        <v>5508.84</v>
      </c>
      <c r="D1730" s="10">
        <v>5896.42</v>
      </c>
      <c r="E1730" s="10">
        <v>6167.97</v>
      </c>
      <c r="F1730" s="10">
        <v>6657.78</v>
      </c>
      <c r="G1730" s="10">
        <v>6447.79</v>
      </c>
      <c r="H1730" s="10">
        <v>6493.05</v>
      </c>
      <c r="I1730" s="10">
        <v>6502.02</v>
      </c>
      <c r="J1730" s="10">
        <v>6410.4</v>
      </c>
      <c r="K1730" s="10">
        <v>4435.74</v>
      </c>
      <c r="L1730" s="10">
        <f t="shared" si="116"/>
        <v>59738.36</v>
      </c>
    </row>
    <row r="1731" spans="1:12" ht="13" hidden="1" x14ac:dyDescent="0.15">
      <c r="A1731" s="65" t="s">
        <v>86</v>
      </c>
      <c r="B1731" s="10">
        <v>1374.62</v>
      </c>
      <c r="C1731" s="10">
        <v>1488.29</v>
      </c>
      <c r="D1731" s="10">
        <v>1593.78</v>
      </c>
      <c r="E1731" s="10">
        <v>1715.95</v>
      </c>
      <c r="F1731" s="10">
        <v>1801.29</v>
      </c>
      <c r="G1731" s="10">
        <v>1734.2</v>
      </c>
      <c r="H1731" s="10">
        <v>1803.16</v>
      </c>
      <c r="I1731" s="10">
        <v>1833.58</v>
      </c>
      <c r="J1731" s="10">
        <v>1742.98</v>
      </c>
      <c r="K1731" s="10">
        <v>1261.79</v>
      </c>
      <c r="L1731" s="10">
        <f t="shared" si="116"/>
        <v>16349.64</v>
      </c>
    </row>
    <row r="1732" spans="1:12" ht="13" hidden="1" x14ac:dyDescent="0.15">
      <c r="A1732" s="65" t="s">
        <v>87</v>
      </c>
      <c r="B1732" s="10">
        <v>0</v>
      </c>
      <c r="C1732" s="10">
        <v>0</v>
      </c>
      <c r="D1732" s="10">
        <v>0</v>
      </c>
      <c r="E1732" s="10">
        <v>0</v>
      </c>
      <c r="F1732" s="10">
        <v>0</v>
      </c>
      <c r="G1732" s="10">
        <v>324.49</v>
      </c>
      <c r="H1732" s="10">
        <v>331.5</v>
      </c>
      <c r="I1732" s="10">
        <v>333.14</v>
      </c>
      <c r="J1732" s="10">
        <v>192.8</v>
      </c>
      <c r="K1732" s="10">
        <v>58.66</v>
      </c>
      <c r="L1732" s="10">
        <f t="shared" si="116"/>
        <v>1240.5900000000001</v>
      </c>
    </row>
    <row r="1733" spans="1:12" ht="13" hidden="1" x14ac:dyDescent="0.15">
      <c r="A1733" s="65" t="s">
        <v>88</v>
      </c>
      <c r="B1733" s="10">
        <v>1595.07</v>
      </c>
      <c r="C1733" s="10">
        <v>1580.61</v>
      </c>
      <c r="D1733" s="10">
        <v>1672.87</v>
      </c>
      <c r="E1733" s="10">
        <v>1163.5899999999999</v>
      </c>
      <c r="F1733" s="10">
        <v>691.67</v>
      </c>
      <c r="G1733" s="10">
        <v>1488.46</v>
      </c>
      <c r="H1733" s="10">
        <v>2283.4</v>
      </c>
      <c r="I1733" s="10">
        <v>2254.87</v>
      </c>
      <c r="J1733" s="10">
        <v>2281.23</v>
      </c>
      <c r="K1733" s="10">
        <v>1792.55</v>
      </c>
      <c r="L1733" s="10">
        <f t="shared" si="116"/>
        <v>16804.32</v>
      </c>
    </row>
    <row r="1734" spans="1:12" ht="13" hidden="1" x14ac:dyDescent="0.15">
      <c r="A1734" s="65" t="s">
        <v>89</v>
      </c>
      <c r="B1734" s="10">
        <v>841.17</v>
      </c>
      <c r="C1734" s="10">
        <v>-101.76</v>
      </c>
      <c r="D1734" s="10">
        <v>-233.1</v>
      </c>
      <c r="E1734" s="10">
        <v>255.16</v>
      </c>
      <c r="F1734" s="10">
        <v>673.31</v>
      </c>
      <c r="G1734" s="10">
        <v>-17.649999999999999</v>
      </c>
      <c r="H1734" s="10">
        <v>-93.96</v>
      </c>
      <c r="I1734" s="10">
        <v>-2316.69</v>
      </c>
      <c r="J1734" s="10">
        <v>-684.65</v>
      </c>
      <c r="K1734" s="10">
        <v>-884.13</v>
      </c>
      <c r="L1734" s="10">
        <f t="shared" si="116"/>
        <v>-2562.3000000000006</v>
      </c>
    </row>
    <row r="1735" spans="1:12" ht="13" hidden="1" x14ac:dyDescent="0.15">
      <c r="A1735" s="65" t="s">
        <v>90</v>
      </c>
      <c r="B1735" s="10">
        <v>5272.84</v>
      </c>
      <c r="C1735" s="10">
        <v>3643.41</v>
      </c>
      <c r="D1735" s="10">
        <v>2564.9</v>
      </c>
      <c r="E1735" s="10">
        <v>14440.18</v>
      </c>
      <c r="F1735" s="10">
        <v>30914.14</v>
      </c>
      <c r="G1735" s="10">
        <v>7668.45</v>
      </c>
      <c r="H1735" s="10">
        <v>27034.15</v>
      </c>
      <c r="I1735" s="10">
        <v>14850.93</v>
      </c>
      <c r="J1735" s="10">
        <v>13995.84</v>
      </c>
      <c r="K1735" s="10">
        <v>0</v>
      </c>
      <c r="L1735" s="10">
        <f t="shared" si="116"/>
        <v>120384.84</v>
      </c>
    </row>
    <row r="1736" spans="1:12" ht="13" hidden="1" x14ac:dyDescent="0.15">
      <c r="A1736" s="65" t="s">
        <v>91</v>
      </c>
      <c r="B1736" s="10">
        <v>1467.82</v>
      </c>
      <c r="C1736" s="10">
        <v>0</v>
      </c>
      <c r="D1736" s="10">
        <v>811.67</v>
      </c>
      <c r="E1736" s="10">
        <v>1958.76</v>
      </c>
      <c r="F1736" s="10">
        <v>489.31</v>
      </c>
      <c r="G1736" s="10">
        <v>2305.9</v>
      </c>
      <c r="H1736" s="10">
        <v>380.79</v>
      </c>
      <c r="I1736" s="10">
        <v>1752.51</v>
      </c>
      <c r="J1736" s="10">
        <v>1358.07</v>
      </c>
      <c r="K1736" s="10">
        <v>72.88</v>
      </c>
      <c r="L1736" s="10">
        <f t="shared" si="116"/>
        <v>10597.71</v>
      </c>
    </row>
    <row r="1737" spans="1:12" ht="13" hidden="1" x14ac:dyDescent="0.15">
      <c r="A1737" s="65" t="s">
        <v>93</v>
      </c>
      <c r="B1737" s="10">
        <v>3590.05</v>
      </c>
      <c r="C1737" s="10">
        <v>0</v>
      </c>
      <c r="D1737" s="10">
        <v>3332.01</v>
      </c>
      <c r="E1737" s="10">
        <v>7691.67</v>
      </c>
      <c r="F1737" s="10">
        <v>8226.73</v>
      </c>
      <c r="G1737" s="10">
        <v>5886.71</v>
      </c>
      <c r="H1737" s="10">
        <v>3015.1</v>
      </c>
      <c r="I1737" s="10">
        <v>8121.8</v>
      </c>
      <c r="J1737" s="10">
        <v>1209.0999999999999</v>
      </c>
      <c r="K1737" s="10">
        <v>0</v>
      </c>
      <c r="L1737" s="10">
        <f t="shared" si="116"/>
        <v>41073.17</v>
      </c>
    </row>
    <row r="1738" spans="1:12" ht="13" hidden="1" x14ac:dyDescent="0.15">
      <c r="A1738" s="65" t="s">
        <v>94</v>
      </c>
      <c r="B1738" s="10">
        <v>50.55</v>
      </c>
      <c r="C1738" s="10">
        <v>159.69</v>
      </c>
      <c r="D1738" s="10">
        <v>360.6</v>
      </c>
      <c r="E1738" s="10">
        <v>581.35</v>
      </c>
      <c r="F1738" s="10">
        <v>1793.98</v>
      </c>
      <c r="G1738" s="10">
        <v>-514.29999999999995</v>
      </c>
      <c r="H1738" s="10">
        <v>419.74</v>
      </c>
      <c r="I1738" s="10">
        <v>9</v>
      </c>
      <c r="J1738" s="10">
        <v>0</v>
      </c>
      <c r="K1738" s="10">
        <v>0</v>
      </c>
      <c r="L1738" s="10">
        <f t="shared" si="116"/>
        <v>2860.6099999999997</v>
      </c>
    </row>
    <row r="1739" spans="1:12" ht="13" hidden="1" x14ac:dyDescent="0.15">
      <c r="A1739" s="65" t="s">
        <v>95</v>
      </c>
      <c r="B1739" s="10">
        <v>0</v>
      </c>
      <c r="C1739" s="10">
        <v>0</v>
      </c>
      <c r="D1739" s="10">
        <v>0</v>
      </c>
      <c r="E1739" s="10">
        <v>0</v>
      </c>
      <c r="F1739" s="10">
        <v>36.869999999999997</v>
      </c>
      <c r="G1739" s="10">
        <v>35.82</v>
      </c>
      <c r="H1739" s="10">
        <v>43.34</v>
      </c>
      <c r="I1739" s="10">
        <v>0</v>
      </c>
      <c r="J1739" s="10">
        <v>32.979999999999997</v>
      </c>
      <c r="K1739" s="10">
        <v>0</v>
      </c>
      <c r="L1739" s="10">
        <f t="shared" si="116"/>
        <v>149.01</v>
      </c>
    </row>
    <row r="1740" spans="1:12" ht="13" hidden="1" x14ac:dyDescent="0.15">
      <c r="A1740" s="65" t="s">
        <v>96</v>
      </c>
      <c r="B1740" s="10">
        <v>73304.22</v>
      </c>
      <c r="C1740" s="10">
        <v>93639.05</v>
      </c>
      <c r="D1740" s="10">
        <v>128526.01</v>
      </c>
      <c r="E1740" s="10">
        <v>57901.22</v>
      </c>
      <c r="F1740" s="10">
        <v>72433.17</v>
      </c>
      <c r="G1740" s="10">
        <v>41795.629999999997</v>
      </c>
      <c r="H1740" s="10">
        <v>53940.93</v>
      </c>
      <c r="I1740" s="10">
        <v>54535.59</v>
      </c>
      <c r="J1740" s="10">
        <v>61819</v>
      </c>
      <c r="K1740" s="10">
        <v>31272.68</v>
      </c>
      <c r="L1740" s="10">
        <f t="shared" si="116"/>
        <v>669167.5</v>
      </c>
    </row>
    <row r="1741" spans="1:12" ht="13" hidden="1" x14ac:dyDescent="0.15">
      <c r="A1741" s="65" t="s">
        <v>97</v>
      </c>
      <c r="B1741" s="10">
        <v>4647.16</v>
      </c>
      <c r="C1741" s="10">
        <v>0</v>
      </c>
      <c r="D1741" s="10">
        <v>0</v>
      </c>
      <c r="E1741" s="10">
        <v>0</v>
      </c>
      <c r="F1741" s="10">
        <v>0</v>
      </c>
      <c r="G1741" s="10">
        <v>0</v>
      </c>
      <c r="H1741" s="10">
        <v>0</v>
      </c>
      <c r="I1741" s="10">
        <v>0</v>
      </c>
      <c r="J1741" s="10">
        <v>0</v>
      </c>
      <c r="K1741" s="10">
        <v>0</v>
      </c>
      <c r="L1741" s="10">
        <f t="shared" si="116"/>
        <v>4647.16</v>
      </c>
    </row>
    <row r="1742" spans="1:12" ht="13" hidden="1" x14ac:dyDescent="0.15">
      <c r="A1742" s="65" t="s">
        <v>98</v>
      </c>
      <c r="B1742" s="10">
        <v>0</v>
      </c>
      <c r="C1742" s="10">
        <v>1200</v>
      </c>
      <c r="D1742" s="10">
        <v>495</v>
      </c>
      <c r="E1742" s="10">
        <v>0</v>
      </c>
      <c r="F1742" s="10">
        <v>3132.5</v>
      </c>
      <c r="G1742" s="10">
        <v>8898.75</v>
      </c>
      <c r="H1742" s="10">
        <v>4698.75</v>
      </c>
      <c r="I1742" s="10">
        <v>4905.75</v>
      </c>
      <c r="J1742" s="10">
        <v>5510.6</v>
      </c>
      <c r="K1742" s="10">
        <v>5753.33</v>
      </c>
      <c r="L1742" s="10">
        <f t="shared" si="116"/>
        <v>34594.68</v>
      </c>
    </row>
    <row r="1743" spans="1:12" ht="13" hidden="1" x14ac:dyDescent="0.15">
      <c r="A1743" s="65" t="s">
        <v>132</v>
      </c>
      <c r="B1743" s="10">
        <v>5154.1000000000004</v>
      </c>
      <c r="C1743" s="10">
        <v>3573.75</v>
      </c>
      <c r="D1743" s="10">
        <v>4441.6499999999996</v>
      </c>
      <c r="E1743" s="10">
        <v>3620.75</v>
      </c>
      <c r="F1743" s="10">
        <v>2891.75</v>
      </c>
      <c r="G1743" s="10">
        <v>3435.35</v>
      </c>
      <c r="H1743" s="10">
        <v>1712.91</v>
      </c>
      <c r="I1743" s="10">
        <v>899.4</v>
      </c>
      <c r="J1743" s="10">
        <v>730.45</v>
      </c>
      <c r="K1743" s="10">
        <v>209</v>
      </c>
      <c r="L1743" s="10">
        <f t="shared" si="116"/>
        <v>26669.11</v>
      </c>
    </row>
    <row r="1744" spans="1:12" ht="13" hidden="1" x14ac:dyDescent="0.15">
      <c r="A1744" s="65" t="s">
        <v>100</v>
      </c>
      <c r="B1744" s="10">
        <v>0</v>
      </c>
      <c r="C1744" s="10">
        <v>0</v>
      </c>
      <c r="D1744" s="10">
        <v>0</v>
      </c>
      <c r="E1744" s="10">
        <v>0</v>
      </c>
      <c r="F1744" s="10">
        <v>59.93</v>
      </c>
      <c r="G1744" s="10">
        <v>68.239999999999995</v>
      </c>
      <c r="H1744" s="10">
        <v>69.36</v>
      </c>
      <c r="I1744" s="10">
        <v>0</v>
      </c>
      <c r="J1744" s="10">
        <v>0</v>
      </c>
      <c r="K1744" s="10">
        <v>0</v>
      </c>
      <c r="L1744" s="10">
        <f t="shared" si="116"/>
        <v>197.52999999999997</v>
      </c>
    </row>
    <row r="1745" spans="1:12" ht="13" hidden="1" x14ac:dyDescent="0.15">
      <c r="A1745" s="65" t="s">
        <v>101</v>
      </c>
      <c r="B1745" s="10">
        <v>83192.59</v>
      </c>
      <c r="C1745" s="10">
        <v>46825.45</v>
      </c>
      <c r="D1745" s="10">
        <v>64509.07</v>
      </c>
      <c r="E1745" s="10">
        <v>55863.23</v>
      </c>
      <c r="F1745" s="10">
        <v>245586.85</v>
      </c>
      <c r="G1745" s="10">
        <v>242360.48</v>
      </c>
      <c r="H1745" s="10">
        <v>36186.54</v>
      </c>
      <c r="I1745" s="10">
        <v>35224.9</v>
      </c>
      <c r="J1745" s="10">
        <v>39705.39</v>
      </c>
      <c r="K1745" s="10">
        <v>-953.33</v>
      </c>
      <c r="L1745" s="10">
        <f t="shared" si="116"/>
        <v>848501.17000000016</v>
      </c>
    </row>
    <row r="1746" spans="1:12" ht="13" hidden="1" x14ac:dyDescent="0.15">
      <c r="A1746" s="65" t="s">
        <v>171</v>
      </c>
      <c r="B1746" s="10">
        <v>114452.52</v>
      </c>
      <c r="C1746" s="10">
        <v>71819.539999999994</v>
      </c>
      <c r="D1746" s="10">
        <v>124646.69</v>
      </c>
      <c r="E1746" s="10">
        <v>45475.92</v>
      </c>
      <c r="F1746" s="10">
        <v>245924.38</v>
      </c>
      <c r="G1746" s="10">
        <v>108314.11</v>
      </c>
      <c r="H1746" s="10">
        <v>110473.84</v>
      </c>
      <c r="I1746" s="10">
        <v>128026.61</v>
      </c>
      <c r="J1746" s="10">
        <v>298002.81</v>
      </c>
      <c r="K1746" s="10">
        <v>-51094.8</v>
      </c>
      <c r="L1746" s="10">
        <f t="shared" si="116"/>
        <v>1196041.6199999999</v>
      </c>
    </row>
    <row r="1747" spans="1:12" ht="13" hidden="1" x14ac:dyDescent="0.15">
      <c r="A1747" s="65" t="s">
        <v>285</v>
      </c>
      <c r="B1747" s="10">
        <v>0</v>
      </c>
      <c r="C1747" s="10">
        <v>15000</v>
      </c>
      <c r="D1747" s="10">
        <v>0</v>
      </c>
      <c r="E1747" s="10">
        <v>0</v>
      </c>
      <c r="F1747" s="10">
        <v>0</v>
      </c>
      <c r="G1747" s="10">
        <v>17350</v>
      </c>
      <c r="H1747" s="10">
        <v>0</v>
      </c>
      <c r="I1747" s="10">
        <v>0</v>
      </c>
      <c r="J1747" s="10">
        <v>0</v>
      </c>
      <c r="K1747" s="10">
        <v>0</v>
      </c>
      <c r="L1747" s="10">
        <f t="shared" si="116"/>
        <v>32350</v>
      </c>
    </row>
    <row r="1748" spans="1:12" ht="13" hidden="1" x14ac:dyDescent="0.15">
      <c r="A1748" s="65" t="s">
        <v>103</v>
      </c>
      <c r="B1748" s="10">
        <v>1735.5</v>
      </c>
      <c r="C1748" s="10">
        <v>2029.64</v>
      </c>
      <c r="D1748" s="10">
        <v>2018.72</v>
      </c>
      <c r="E1748" s="10">
        <v>2571.4299999999998</v>
      </c>
      <c r="F1748" s="10">
        <v>1656.48</v>
      </c>
      <c r="G1748" s="10">
        <v>4063.34</v>
      </c>
      <c r="H1748" s="10">
        <v>1730.21</v>
      </c>
      <c r="I1748" s="10">
        <v>1955.99</v>
      </c>
      <c r="J1748" s="10">
        <v>2967.87</v>
      </c>
      <c r="K1748" s="10">
        <v>2205.1999999999998</v>
      </c>
      <c r="L1748" s="10">
        <f t="shared" si="116"/>
        <v>22934.38</v>
      </c>
    </row>
    <row r="1749" spans="1:12" ht="13" hidden="1" x14ac:dyDescent="0.15">
      <c r="A1749" s="65" t="s">
        <v>104</v>
      </c>
      <c r="B1749" s="10">
        <v>334.95</v>
      </c>
      <c r="C1749" s="10">
        <v>5.23</v>
      </c>
      <c r="D1749" s="10">
        <v>96.88</v>
      </c>
      <c r="E1749" s="10">
        <v>15.27</v>
      </c>
      <c r="F1749" s="10">
        <v>171.07</v>
      </c>
      <c r="G1749" s="10">
        <v>0</v>
      </c>
      <c r="H1749" s="10">
        <v>0</v>
      </c>
      <c r="I1749" s="10">
        <v>97.54</v>
      </c>
      <c r="J1749" s="10">
        <v>75.8</v>
      </c>
      <c r="K1749" s="10">
        <v>0</v>
      </c>
      <c r="L1749" s="10">
        <f t="shared" ref="L1749:L1768" si="117">SUM(B1749:K1749)</f>
        <v>796.7399999999999</v>
      </c>
    </row>
    <row r="1750" spans="1:12" ht="13" hidden="1" x14ac:dyDescent="0.15">
      <c r="A1750" s="65" t="s">
        <v>105</v>
      </c>
      <c r="B1750" s="10">
        <v>7871.44</v>
      </c>
      <c r="C1750" s="10">
        <v>7292.04</v>
      </c>
      <c r="D1750" s="10">
        <v>6831</v>
      </c>
      <c r="E1750" s="10">
        <v>8534.34</v>
      </c>
      <c r="F1750" s="10">
        <v>45976.14</v>
      </c>
      <c r="G1750" s="10">
        <v>66483.91</v>
      </c>
      <c r="H1750" s="10">
        <v>71800.09</v>
      </c>
      <c r="I1750" s="10">
        <v>77967.839999999997</v>
      </c>
      <c r="J1750" s="10">
        <v>77967.839999999997</v>
      </c>
      <c r="K1750" s="10">
        <v>52032.54</v>
      </c>
      <c r="L1750" s="10">
        <f t="shared" si="117"/>
        <v>422757.18</v>
      </c>
    </row>
    <row r="1751" spans="1:12" ht="13" hidden="1" x14ac:dyDescent="0.15">
      <c r="A1751" s="65" t="s">
        <v>107</v>
      </c>
      <c r="B1751" s="10">
        <v>1207.67</v>
      </c>
      <c r="C1751" s="10">
        <v>1156.72</v>
      </c>
      <c r="D1751" s="10">
        <v>1828.9</v>
      </c>
      <c r="E1751" s="10">
        <v>1455.68</v>
      </c>
      <c r="F1751" s="10">
        <v>1384.65</v>
      </c>
      <c r="G1751" s="10">
        <v>1338.15</v>
      </c>
      <c r="H1751" s="10">
        <v>874.47</v>
      </c>
      <c r="I1751" s="10">
        <v>1995.68</v>
      </c>
      <c r="J1751" s="10">
        <v>1570.03</v>
      </c>
      <c r="K1751" s="10">
        <v>648.08000000000004</v>
      </c>
      <c r="L1751" s="10">
        <f t="shared" si="117"/>
        <v>13460.03</v>
      </c>
    </row>
    <row r="1752" spans="1:12" ht="13" hidden="1" x14ac:dyDescent="0.15">
      <c r="A1752" s="65" t="s">
        <v>109</v>
      </c>
      <c r="B1752" s="10">
        <v>58.44</v>
      </c>
      <c r="C1752" s="10">
        <v>0</v>
      </c>
      <c r="D1752" s="10">
        <v>0</v>
      </c>
      <c r="E1752" s="10">
        <v>0</v>
      </c>
      <c r="F1752" s="10">
        <v>2748.49</v>
      </c>
      <c r="G1752" s="10">
        <v>0</v>
      </c>
      <c r="H1752" s="10">
        <v>0</v>
      </c>
      <c r="I1752" s="10">
        <v>111.17</v>
      </c>
      <c r="J1752" s="10">
        <v>1105.49</v>
      </c>
      <c r="K1752" s="10">
        <v>-34.74</v>
      </c>
      <c r="L1752" s="10">
        <f t="shared" si="117"/>
        <v>3988.8500000000004</v>
      </c>
    </row>
    <row r="1753" spans="1:12" ht="13" hidden="1" x14ac:dyDescent="0.15">
      <c r="A1753" s="65" t="s">
        <v>112</v>
      </c>
      <c r="B1753" s="10">
        <v>928.56</v>
      </c>
      <c r="C1753" s="10">
        <v>1042.18</v>
      </c>
      <c r="D1753" s="10">
        <v>1201.1099999999999</v>
      </c>
      <c r="E1753" s="10">
        <v>1358.89</v>
      </c>
      <c r="F1753" s="10">
        <v>1423.12</v>
      </c>
      <c r="G1753" s="10">
        <v>2439.84</v>
      </c>
      <c r="H1753" s="10">
        <v>1318.62</v>
      </c>
      <c r="I1753" s="10">
        <v>1318.62</v>
      </c>
      <c r="J1753" s="10">
        <v>1269.5999999999999</v>
      </c>
      <c r="K1753" s="10">
        <v>672.99</v>
      </c>
      <c r="L1753" s="10">
        <f t="shared" si="117"/>
        <v>12973.529999999999</v>
      </c>
    </row>
    <row r="1754" spans="1:12" ht="13" hidden="1" x14ac:dyDescent="0.15">
      <c r="A1754" s="65" t="s">
        <v>142</v>
      </c>
      <c r="B1754" s="10">
        <v>11847.84</v>
      </c>
      <c r="C1754" s="10">
        <v>258153.98</v>
      </c>
      <c r="D1754" s="10">
        <v>0</v>
      </c>
      <c r="E1754" s="10">
        <v>715.14</v>
      </c>
      <c r="F1754" s="10">
        <v>0</v>
      </c>
      <c r="G1754" s="10">
        <v>0</v>
      </c>
      <c r="H1754" s="10">
        <v>0</v>
      </c>
      <c r="I1754" s="10">
        <v>0</v>
      </c>
      <c r="J1754" s="10">
        <v>0</v>
      </c>
      <c r="K1754" s="10">
        <v>0</v>
      </c>
      <c r="L1754" s="10">
        <f t="shared" si="117"/>
        <v>270716.96000000002</v>
      </c>
    </row>
    <row r="1755" spans="1:12" ht="13" hidden="1" x14ac:dyDescent="0.15">
      <c r="A1755" s="65" t="s">
        <v>117</v>
      </c>
      <c r="B1755" s="10">
        <v>15584.96</v>
      </c>
      <c r="C1755" s="10">
        <v>5533.17</v>
      </c>
      <c r="D1755" s="10">
        <v>8056.91</v>
      </c>
      <c r="E1755" s="10">
        <v>7273</v>
      </c>
      <c r="F1755" s="10">
        <v>5765.43</v>
      </c>
      <c r="G1755" s="10">
        <v>7147.98</v>
      </c>
      <c r="H1755" s="10">
        <v>6218.88</v>
      </c>
      <c r="I1755" s="10">
        <v>-276.57</v>
      </c>
      <c r="J1755" s="10">
        <v>6300.3</v>
      </c>
      <c r="K1755" s="10">
        <v>4195.38</v>
      </c>
      <c r="L1755" s="10">
        <f t="shared" si="117"/>
        <v>65799.44</v>
      </c>
    </row>
    <row r="1756" spans="1:12" ht="13" hidden="1" x14ac:dyDescent="0.15">
      <c r="A1756" s="65" t="s">
        <v>241</v>
      </c>
      <c r="B1756" s="10">
        <v>140794.19</v>
      </c>
      <c r="C1756" s="10">
        <v>125415.98</v>
      </c>
      <c r="D1756" s="10">
        <v>139309.72</v>
      </c>
      <c r="E1756" s="10">
        <v>137039.28</v>
      </c>
      <c r="F1756" s="10">
        <v>-13031.66</v>
      </c>
      <c r="G1756" s="10">
        <v>17529.740000000002</v>
      </c>
      <c r="H1756" s="10">
        <v>11212.92</v>
      </c>
      <c r="I1756" s="10">
        <v>16403.71</v>
      </c>
      <c r="J1756" s="10">
        <v>15694.55</v>
      </c>
      <c r="K1756" s="10">
        <v>21679.14</v>
      </c>
      <c r="L1756" s="10">
        <f t="shared" si="117"/>
        <v>612047.57000000007</v>
      </c>
    </row>
    <row r="1757" spans="1:12" ht="13" hidden="1" x14ac:dyDescent="0.15">
      <c r="A1757" s="65" t="s">
        <v>118</v>
      </c>
      <c r="B1757" s="10">
        <v>0</v>
      </c>
      <c r="C1757" s="10">
        <v>0</v>
      </c>
      <c r="D1757" s="10">
        <v>0</v>
      </c>
      <c r="E1757" s="10">
        <v>0</v>
      </c>
      <c r="F1757" s="10">
        <v>0</v>
      </c>
      <c r="G1757" s="10">
        <v>0</v>
      </c>
      <c r="H1757" s="10">
        <v>0</v>
      </c>
      <c r="I1757" s="10">
        <v>0</v>
      </c>
      <c r="J1757" s="10">
        <v>0</v>
      </c>
      <c r="K1757" s="10">
        <v>76.11</v>
      </c>
      <c r="L1757" s="10">
        <f t="shared" si="117"/>
        <v>76.11</v>
      </c>
    </row>
    <row r="1758" spans="1:12" ht="13" hidden="1" x14ac:dyDescent="0.15">
      <c r="A1758" s="65" t="s">
        <v>119</v>
      </c>
      <c r="B1758" s="10">
        <v>268.44</v>
      </c>
      <c r="C1758" s="10">
        <v>284.85000000000002</v>
      </c>
      <c r="D1758" s="10">
        <v>305.17</v>
      </c>
      <c r="E1758" s="10">
        <v>320.98</v>
      </c>
      <c r="F1758" s="10">
        <v>337.93</v>
      </c>
      <c r="G1758" s="10">
        <v>2.29</v>
      </c>
      <c r="H1758" s="10">
        <v>0</v>
      </c>
      <c r="I1758" s="10">
        <v>0</v>
      </c>
      <c r="J1758" s="10">
        <v>0</v>
      </c>
      <c r="K1758" s="10">
        <v>0</v>
      </c>
      <c r="L1758" s="10">
        <f t="shared" si="117"/>
        <v>1519.66</v>
      </c>
    </row>
    <row r="1759" spans="1:12" ht="13" hidden="1" x14ac:dyDescent="0.15">
      <c r="A1759" s="65" t="s">
        <v>120</v>
      </c>
      <c r="B1759" s="10">
        <v>387.05</v>
      </c>
      <c r="C1759" s="10">
        <v>577.79999999999995</v>
      </c>
      <c r="D1759" s="10">
        <v>2942.64</v>
      </c>
      <c r="E1759" s="10">
        <v>4255.1499999999996</v>
      </c>
      <c r="F1759" s="10">
        <v>3964.14</v>
      </c>
      <c r="G1759" s="10">
        <v>3718.19</v>
      </c>
      <c r="H1759" s="10">
        <v>308.51</v>
      </c>
      <c r="I1759" s="10">
        <v>2287.0500000000002</v>
      </c>
      <c r="J1759" s="10">
        <v>833.29</v>
      </c>
      <c r="K1759" s="10">
        <v>1231.1400000000001</v>
      </c>
      <c r="L1759" s="10">
        <f t="shared" si="117"/>
        <v>20504.96</v>
      </c>
    </row>
    <row r="1760" spans="1:12" ht="13" hidden="1" x14ac:dyDescent="0.15">
      <c r="A1760" s="65" t="s">
        <v>121</v>
      </c>
      <c r="B1760" s="10">
        <v>0</v>
      </c>
      <c r="C1760" s="10">
        <v>-27.46</v>
      </c>
      <c r="D1760" s="10">
        <v>0</v>
      </c>
      <c r="E1760" s="10">
        <v>0</v>
      </c>
      <c r="F1760" s="10">
        <v>0</v>
      </c>
      <c r="G1760" s="10">
        <v>0</v>
      </c>
      <c r="H1760" s="10">
        <v>0</v>
      </c>
      <c r="I1760" s="10">
        <v>0</v>
      </c>
      <c r="J1760" s="10">
        <v>0</v>
      </c>
      <c r="K1760" s="10">
        <v>0</v>
      </c>
      <c r="L1760" s="10">
        <f t="shared" si="117"/>
        <v>-27.46</v>
      </c>
    </row>
    <row r="1761" spans="1:12" ht="13" hidden="1" x14ac:dyDescent="0.15">
      <c r="A1761" s="65" t="s">
        <v>122</v>
      </c>
      <c r="B1761" s="10">
        <v>0</v>
      </c>
      <c r="C1761" s="10">
        <v>-98.61</v>
      </c>
      <c r="D1761" s="10">
        <v>0</v>
      </c>
      <c r="E1761" s="10">
        <v>0</v>
      </c>
      <c r="F1761" s="10">
        <v>0</v>
      </c>
      <c r="G1761" s="10">
        <v>0</v>
      </c>
      <c r="H1761" s="10">
        <v>0</v>
      </c>
      <c r="I1761" s="10">
        <v>0</v>
      </c>
      <c r="J1761" s="10">
        <v>0</v>
      </c>
      <c r="K1761" s="10">
        <v>0</v>
      </c>
      <c r="L1761" s="10">
        <f t="shared" si="117"/>
        <v>-98.61</v>
      </c>
    </row>
    <row r="1762" spans="1:12" ht="13" hidden="1" x14ac:dyDescent="0.15">
      <c r="A1762" s="65" t="s">
        <v>123</v>
      </c>
      <c r="B1762" s="10">
        <v>0</v>
      </c>
      <c r="C1762" s="10">
        <v>0</v>
      </c>
      <c r="D1762" s="10">
        <v>0</v>
      </c>
      <c r="E1762" s="10">
        <v>0</v>
      </c>
      <c r="F1762" s="10">
        <v>0</v>
      </c>
      <c r="G1762" s="10">
        <v>316.7</v>
      </c>
      <c r="H1762" s="10">
        <v>990.07</v>
      </c>
      <c r="I1762" s="10">
        <v>947.43</v>
      </c>
      <c r="J1762" s="10">
        <v>0</v>
      </c>
      <c r="K1762" s="10">
        <v>0</v>
      </c>
      <c r="L1762" s="10">
        <f t="shared" si="117"/>
        <v>2254.1999999999998</v>
      </c>
    </row>
    <row r="1763" spans="1:12" ht="13" hidden="1" x14ac:dyDescent="0.15">
      <c r="A1763" s="65" t="s">
        <v>124</v>
      </c>
      <c r="B1763" s="10">
        <v>0</v>
      </c>
      <c r="C1763" s="10">
        <v>989.54</v>
      </c>
      <c r="D1763" s="10">
        <v>989.54</v>
      </c>
      <c r="E1763" s="10">
        <v>0</v>
      </c>
      <c r="F1763" s="10">
        <v>0</v>
      </c>
      <c r="G1763" s="10">
        <v>0</v>
      </c>
      <c r="H1763" s="10">
        <v>0</v>
      </c>
      <c r="I1763" s="10">
        <v>0</v>
      </c>
      <c r="J1763" s="10">
        <v>0</v>
      </c>
      <c r="K1763" s="10">
        <v>0</v>
      </c>
      <c r="L1763" s="10">
        <f t="shared" si="117"/>
        <v>1979.08</v>
      </c>
    </row>
    <row r="1764" spans="1:12" ht="13" hidden="1" x14ac:dyDescent="0.15">
      <c r="A1764" s="65" t="s">
        <v>125</v>
      </c>
      <c r="B1764" s="10">
        <v>0</v>
      </c>
      <c r="C1764" s="10">
        <v>0</v>
      </c>
      <c r="D1764" s="10">
        <v>0</v>
      </c>
      <c r="E1764" s="10">
        <v>0</v>
      </c>
      <c r="F1764" s="10">
        <v>0</v>
      </c>
      <c r="G1764" s="10">
        <v>0</v>
      </c>
      <c r="H1764" s="10">
        <v>0</v>
      </c>
      <c r="I1764" s="10">
        <v>0</v>
      </c>
      <c r="J1764" s="10">
        <v>0</v>
      </c>
      <c r="K1764" s="10">
        <v>8111.99</v>
      </c>
      <c r="L1764" s="10">
        <f t="shared" si="117"/>
        <v>8111.99</v>
      </c>
    </row>
    <row r="1765" spans="1:12" ht="13" hidden="1" x14ac:dyDescent="0.15">
      <c r="A1765" s="65" t="s">
        <v>126</v>
      </c>
      <c r="B1765" s="10">
        <v>66388.86</v>
      </c>
      <c r="C1765" s="10">
        <v>71569.78</v>
      </c>
      <c r="D1765" s="10">
        <v>49752.43</v>
      </c>
      <c r="E1765" s="10">
        <v>15875.02</v>
      </c>
      <c r="F1765" s="10">
        <v>13074.4</v>
      </c>
      <c r="G1765" s="10">
        <v>8179</v>
      </c>
      <c r="H1765" s="10">
        <v>7455.69</v>
      </c>
      <c r="I1765" s="10">
        <v>4005.23</v>
      </c>
      <c r="J1765" s="10">
        <v>8783.0300000000007</v>
      </c>
      <c r="K1765" s="10">
        <v>3987.43</v>
      </c>
      <c r="L1765" s="10">
        <f t="shared" si="117"/>
        <v>249070.87</v>
      </c>
    </row>
    <row r="1766" spans="1:12" ht="13" hidden="1" x14ac:dyDescent="0.15">
      <c r="A1766" s="65" t="s">
        <v>127</v>
      </c>
      <c r="B1766" s="10">
        <v>17701.349999999999</v>
      </c>
      <c r="C1766" s="10">
        <v>20091.14</v>
      </c>
      <c r="D1766" s="10">
        <v>22767.18</v>
      </c>
      <c r="E1766" s="10">
        <v>26026.35</v>
      </c>
      <c r="F1766" s="10">
        <v>27088.94</v>
      </c>
      <c r="G1766" s="10">
        <v>22235.56</v>
      </c>
      <c r="H1766" s="10">
        <v>18198.97</v>
      </c>
      <c r="I1766" s="10">
        <v>26707.66</v>
      </c>
      <c r="J1766" s="10">
        <v>30653.37</v>
      </c>
      <c r="K1766" s="10">
        <v>21109.74</v>
      </c>
      <c r="L1766" s="10">
        <f t="shared" si="117"/>
        <v>232580.25999999998</v>
      </c>
    </row>
    <row r="1767" spans="1:12" ht="13" hidden="1" x14ac:dyDescent="0.15">
      <c r="A1767" s="65" t="s">
        <v>128</v>
      </c>
      <c r="B1767" s="10">
        <v>2729.21</v>
      </c>
      <c r="C1767" s="10">
        <v>0</v>
      </c>
      <c r="D1767" s="10">
        <v>0</v>
      </c>
      <c r="E1767" s="10">
        <v>0</v>
      </c>
      <c r="F1767" s="10">
        <v>0</v>
      </c>
      <c r="G1767" s="10">
        <v>0</v>
      </c>
      <c r="H1767" s="10">
        <v>0</v>
      </c>
      <c r="I1767" s="10">
        <v>0</v>
      </c>
      <c r="J1767" s="10">
        <v>0</v>
      </c>
      <c r="K1767" s="10">
        <v>0</v>
      </c>
      <c r="L1767" s="10">
        <f t="shared" si="117"/>
        <v>2729.21</v>
      </c>
    </row>
    <row r="1768" spans="1:12" ht="13" hidden="1" x14ac:dyDescent="0.15">
      <c r="A1768" s="65" t="s">
        <v>129</v>
      </c>
      <c r="B1768" s="10">
        <v>0</v>
      </c>
      <c r="C1768" s="10">
        <v>0</v>
      </c>
      <c r="D1768" s="10">
        <v>18695.62</v>
      </c>
      <c r="E1768" s="10">
        <v>48016.49</v>
      </c>
      <c r="F1768" s="10">
        <v>39605.120000000003</v>
      </c>
      <c r="G1768" s="10">
        <v>51236.1</v>
      </c>
      <c r="H1768" s="10">
        <v>41356.22</v>
      </c>
      <c r="I1768" s="10">
        <v>49669.5</v>
      </c>
      <c r="J1768" s="10">
        <v>55651.12</v>
      </c>
      <c r="K1768" s="10">
        <v>42560.42</v>
      </c>
      <c r="L1768" s="10">
        <f t="shared" si="117"/>
        <v>346790.59</v>
      </c>
    </row>
    <row r="1769" spans="1:12" ht="13" hidden="1" x14ac:dyDescent="0.15">
      <c r="A1769" s="66" t="s">
        <v>298</v>
      </c>
      <c r="B1769" s="16">
        <f t="shared" ref="B1769:L1769" si="118">SUM(B1717:B1768)</f>
        <v>1213233.49</v>
      </c>
      <c r="C1769" s="16">
        <f t="shared" si="118"/>
        <v>1325866.79</v>
      </c>
      <c r="D1769" s="16">
        <f t="shared" si="118"/>
        <v>1196077.21</v>
      </c>
      <c r="E1769" s="16">
        <f t="shared" si="118"/>
        <v>1090578.0600000003</v>
      </c>
      <c r="F1769" s="16">
        <f t="shared" si="118"/>
        <v>1430103.5200000003</v>
      </c>
      <c r="G1769" s="16">
        <f t="shared" si="118"/>
        <v>1294631.8799999999</v>
      </c>
      <c r="H1769" s="16">
        <f t="shared" si="118"/>
        <v>1017852.8499999999</v>
      </c>
      <c r="I1769" s="16">
        <f t="shared" si="118"/>
        <v>994495.69000000041</v>
      </c>
      <c r="J1769" s="16">
        <f t="shared" si="118"/>
        <v>1219669.3600000003</v>
      </c>
      <c r="K1769" s="16">
        <f t="shared" si="118"/>
        <v>475957.81999999995</v>
      </c>
      <c r="L1769" s="16">
        <f t="shared" si="118"/>
        <v>11258466.670000002</v>
      </c>
    </row>
    <row r="1770" spans="1:12" ht="13" hidden="1" x14ac:dyDescent="0.15">
      <c r="A1770" s="64" t="s">
        <v>299</v>
      </c>
      <c r="B1770" s="7"/>
      <c r="C1770" s="7"/>
      <c r="D1770" s="7"/>
      <c r="E1770" s="7"/>
      <c r="F1770" s="7"/>
      <c r="G1770" s="7"/>
      <c r="H1770" s="7"/>
      <c r="I1770" s="7"/>
      <c r="J1770" s="7"/>
      <c r="K1770" s="7"/>
      <c r="L1770" s="7"/>
    </row>
    <row r="1771" spans="1:12" ht="13" hidden="1" x14ac:dyDescent="0.15">
      <c r="A1771" s="65" t="s">
        <v>71</v>
      </c>
      <c r="B1771" s="10">
        <v>0</v>
      </c>
      <c r="C1771" s="10">
        <v>0</v>
      </c>
      <c r="D1771" s="10">
        <v>29531.96</v>
      </c>
      <c r="E1771" s="10">
        <v>73672.69</v>
      </c>
      <c r="F1771" s="10">
        <v>75016.17</v>
      </c>
      <c r="G1771" s="10">
        <v>74955.47</v>
      </c>
      <c r="H1771" s="10">
        <v>75034.820000000007</v>
      </c>
      <c r="I1771" s="10">
        <v>76828.41</v>
      </c>
      <c r="J1771" s="10">
        <v>59037</v>
      </c>
      <c r="K1771" s="10">
        <v>27225.63</v>
      </c>
      <c r="L1771" s="10">
        <f t="shared" ref="L1771:L1815" si="119">SUM(B1771:K1771)</f>
        <v>491302.15</v>
      </c>
    </row>
    <row r="1772" spans="1:12" ht="13" hidden="1" x14ac:dyDescent="0.15">
      <c r="A1772" s="65" t="s">
        <v>72</v>
      </c>
      <c r="B1772" s="10">
        <v>0</v>
      </c>
      <c r="C1772" s="10">
        <v>0</v>
      </c>
      <c r="D1772" s="10">
        <v>0</v>
      </c>
      <c r="E1772" s="10">
        <v>291.38</v>
      </c>
      <c r="F1772" s="10">
        <v>0</v>
      </c>
      <c r="G1772" s="10">
        <v>0</v>
      </c>
      <c r="H1772" s="10">
        <v>0</v>
      </c>
      <c r="I1772" s="10">
        <v>23.62</v>
      </c>
      <c r="J1772" s="10">
        <v>0</v>
      </c>
      <c r="K1772" s="10">
        <v>0</v>
      </c>
      <c r="L1772" s="10">
        <f t="shared" si="119"/>
        <v>315</v>
      </c>
    </row>
    <row r="1773" spans="1:12" ht="13" hidden="1" x14ac:dyDescent="0.15">
      <c r="A1773" s="65" t="s">
        <v>73</v>
      </c>
      <c r="B1773" s="10">
        <v>0</v>
      </c>
      <c r="C1773" s="10">
        <v>0</v>
      </c>
      <c r="D1773" s="10">
        <v>1565.79</v>
      </c>
      <c r="E1773" s="10">
        <v>3415.48</v>
      </c>
      <c r="F1773" s="10">
        <v>3683.93</v>
      </c>
      <c r="G1773" s="10">
        <v>3290.7</v>
      </c>
      <c r="H1773" s="10">
        <v>-4273.05</v>
      </c>
      <c r="I1773" s="10">
        <v>3925.45</v>
      </c>
      <c r="J1773" s="10">
        <v>1367.03</v>
      </c>
      <c r="K1773" s="10">
        <v>-2638.67</v>
      </c>
      <c r="L1773" s="10">
        <f t="shared" si="119"/>
        <v>10336.660000000002</v>
      </c>
    </row>
    <row r="1774" spans="1:12" ht="13" hidden="1" x14ac:dyDescent="0.15">
      <c r="A1774" s="65" t="s">
        <v>74</v>
      </c>
      <c r="B1774" s="10">
        <v>0</v>
      </c>
      <c r="C1774" s="10">
        <v>0</v>
      </c>
      <c r="D1774" s="10">
        <v>4177.38</v>
      </c>
      <c r="E1774" s="10">
        <v>11799.29</v>
      </c>
      <c r="F1774" s="10">
        <v>12075.13</v>
      </c>
      <c r="G1774" s="10">
        <v>11309.27</v>
      </c>
      <c r="H1774" s="10">
        <v>9812.4699999999993</v>
      </c>
      <c r="I1774" s="10">
        <v>9523.7000000000007</v>
      </c>
      <c r="J1774" s="10">
        <v>5451.09</v>
      </c>
      <c r="K1774" s="10">
        <v>6</v>
      </c>
      <c r="L1774" s="10">
        <f t="shared" si="119"/>
        <v>64154.33</v>
      </c>
    </row>
    <row r="1775" spans="1:12" ht="13" hidden="1" x14ac:dyDescent="0.15">
      <c r="A1775" s="65" t="s">
        <v>76</v>
      </c>
      <c r="B1775" s="10">
        <v>0</v>
      </c>
      <c r="C1775" s="10">
        <v>0</v>
      </c>
      <c r="D1775" s="10">
        <v>0</v>
      </c>
      <c r="E1775" s="10">
        <v>0</v>
      </c>
      <c r="F1775" s="10">
        <v>0</v>
      </c>
      <c r="G1775" s="10">
        <v>0</v>
      </c>
      <c r="H1775" s="10">
        <v>0</v>
      </c>
      <c r="I1775" s="10">
        <v>0</v>
      </c>
      <c r="J1775" s="10">
        <v>5384.62</v>
      </c>
      <c r="K1775" s="10">
        <v>0</v>
      </c>
      <c r="L1775" s="10">
        <f t="shared" si="119"/>
        <v>5384.62</v>
      </c>
    </row>
    <row r="1776" spans="1:12" ht="13" hidden="1" x14ac:dyDescent="0.15">
      <c r="A1776" s="65" t="s">
        <v>77</v>
      </c>
      <c r="B1776" s="10">
        <v>0</v>
      </c>
      <c r="C1776" s="10">
        <v>0</v>
      </c>
      <c r="D1776" s="10">
        <v>3024</v>
      </c>
      <c r="E1776" s="10">
        <v>0</v>
      </c>
      <c r="F1776" s="10">
        <v>0</v>
      </c>
      <c r="G1776" s="10">
        <v>0</v>
      </c>
      <c r="H1776" s="10">
        <v>1624</v>
      </c>
      <c r="I1776" s="10">
        <v>0</v>
      </c>
      <c r="J1776" s="10">
        <v>0</v>
      </c>
      <c r="K1776" s="10">
        <v>0</v>
      </c>
      <c r="L1776" s="10">
        <f t="shared" si="119"/>
        <v>4648</v>
      </c>
    </row>
    <row r="1777" spans="1:12" ht="13" hidden="1" x14ac:dyDescent="0.15">
      <c r="A1777" s="65" t="s">
        <v>78</v>
      </c>
      <c r="B1777" s="10">
        <v>0</v>
      </c>
      <c r="C1777" s="10">
        <v>0</v>
      </c>
      <c r="D1777" s="10">
        <v>0</v>
      </c>
      <c r="E1777" s="10">
        <v>0</v>
      </c>
      <c r="F1777" s="10">
        <v>0</v>
      </c>
      <c r="G1777" s="10">
        <v>0</v>
      </c>
      <c r="H1777" s="10">
        <v>0</v>
      </c>
      <c r="I1777" s="10">
        <v>0</v>
      </c>
      <c r="J1777" s="10">
        <v>0.56999999999999995</v>
      </c>
      <c r="K1777" s="10">
        <v>0</v>
      </c>
      <c r="L1777" s="10">
        <f t="shared" si="119"/>
        <v>0.56999999999999995</v>
      </c>
    </row>
    <row r="1778" spans="1:12" ht="13" hidden="1" x14ac:dyDescent="0.15">
      <c r="A1778" s="65" t="s">
        <v>81</v>
      </c>
      <c r="B1778" s="10">
        <v>0</v>
      </c>
      <c r="C1778" s="10">
        <v>0</v>
      </c>
      <c r="D1778" s="10">
        <v>777.02</v>
      </c>
      <c r="E1778" s="10">
        <v>1175.46</v>
      </c>
      <c r="F1778" s="10">
        <v>1542.99</v>
      </c>
      <c r="G1778" s="10">
        <v>2158.17</v>
      </c>
      <c r="H1778" s="10">
        <v>2361.4899999999998</v>
      </c>
      <c r="I1778" s="10">
        <v>2373.16</v>
      </c>
      <c r="J1778" s="10">
        <v>2047.93</v>
      </c>
      <c r="K1778" s="10">
        <v>824</v>
      </c>
      <c r="L1778" s="10">
        <f t="shared" si="119"/>
        <v>13260.220000000001</v>
      </c>
    </row>
    <row r="1779" spans="1:12" ht="13" hidden="1" x14ac:dyDescent="0.15">
      <c r="A1779" s="65" t="s">
        <v>82</v>
      </c>
      <c r="B1779" s="10">
        <v>0</v>
      </c>
      <c r="C1779" s="10">
        <v>0</v>
      </c>
      <c r="D1779" s="10">
        <v>1375.19</v>
      </c>
      <c r="E1779" s="10">
        <v>13069.26</v>
      </c>
      <c r="F1779" s="10">
        <v>12671.33</v>
      </c>
      <c r="G1779" s="10">
        <v>13206.68</v>
      </c>
      <c r="H1779" s="10">
        <v>11845.09</v>
      </c>
      <c r="I1779" s="10">
        <v>22351.21</v>
      </c>
      <c r="J1779" s="10">
        <v>10483.290000000001</v>
      </c>
      <c r="K1779" s="10">
        <v>4188.46</v>
      </c>
      <c r="L1779" s="10">
        <f t="shared" si="119"/>
        <v>89190.510000000024</v>
      </c>
    </row>
    <row r="1780" spans="1:12" ht="13" hidden="1" x14ac:dyDescent="0.15">
      <c r="A1780" s="65" t="s">
        <v>83</v>
      </c>
      <c r="B1780" s="10">
        <v>0</v>
      </c>
      <c r="C1780" s="10">
        <v>0</v>
      </c>
      <c r="D1780" s="10">
        <v>9860.16</v>
      </c>
      <c r="E1780" s="10">
        <v>6861.18</v>
      </c>
      <c r="F1780" s="10">
        <v>8346.57</v>
      </c>
      <c r="G1780" s="10">
        <v>6902.59</v>
      </c>
      <c r="H1780" s="10">
        <v>6836.78</v>
      </c>
      <c r="I1780" s="10">
        <v>5731.78</v>
      </c>
      <c r="J1780" s="10">
        <v>8194.66</v>
      </c>
      <c r="K1780" s="10">
        <v>2905.28</v>
      </c>
      <c r="L1780" s="10">
        <f t="shared" si="119"/>
        <v>55639</v>
      </c>
    </row>
    <row r="1781" spans="1:12" ht="13" hidden="1" x14ac:dyDescent="0.15">
      <c r="A1781" s="65" t="s">
        <v>84</v>
      </c>
      <c r="B1781" s="10">
        <v>0</v>
      </c>
      <c r="C1781" s="10">
        <v>0</v>
      </c>
      <c r="D1781" s="10">
        <v>9.24</v>
      </c>
      <c r="E1781" s="10">
        <v>81.03</v>
      </c>
      <c r="F1781" s="10">
        <v>78.260000000000005</v>
      </c>
      <c r="G1781" s="10">
        <v>85.08</v>
      </c>
      <c r="H1781" s="10">
        <v>86.2</v>
      </c>
      <c r="I1781" s="10">
        <v>78.8</v>
      </c>
      <c r="J1781" s="10">
        <v>62.02</v>
      </c>
      <c r="K1781" s="10">
        <v>49.28</v>
      </c>
      <c r="L1781" s="10">
        <f t="shared" si="119"/>
        <v>529.91</v>
      </c>
    </row>
    <row r="1782" spans="1:12" ht="13" hidden="1" x14ac:dyDescent="0.15">
      <c r="A1782" s="65" t="s">
        <v>90</v>
      </c>
      <c r="B1782" s="10">
        <v>0</v>
      </c>
      <c r="C1782" s="10">
        <v>0</v>
      </c>
      <c r="D1782" s="10">
        <v>0</v>
      </c>
      <c r="E1782" s="10">
        <v>0</v>
      </c>
      <c r="F1782" s="10">
        <v>614.4</v>
      </c>
      <c r="G1782" s="10">
        <v>3100.43</v>
      </c>
      <c r="H1782" s="10">
        <v>-2960</v>
      </c>
      <c r="I1782" s="10">
        <v>807.18</v>
      </c>
      <c r="J1782" s="10">
        <v>0</v>
      </c>
      <c r="K1782" s="10">
        <v>216.3</v>
      </c>
      <c r="L1782" s="10">
        <f t="shared" si="119"/>
        <v>1778.3099999999997</v>
      </c>
    </row>
    <row r="1783" spans="1:12" ht="13" hidden="1" x14ac:dyDescent="0.15">
      <c r="A1783" s="65" t="s">
        <v>91</v>
      </c>
      <c r="B1783" s="10">
        <v>0</v>
      </c>
      <c r="C1783" s="10">
        <v>0</v>
      </c>
      <c r="D1783" s="10">
        <v>0</v>
      </c>
      <c r="E1783" s="10">
        <v>0</v>
      </c>
      <c r="F1783" s="10">
        <v>0</v>
      </c>
      <c r="G1783" s="10">
        <v>0</v>
      </c>
      <c r="H1783" s="10">
        <v>0</v>
      </c>
      <c r="I1783" s="10">
        <v>1388.3</v>
      </c>
      <c r="J1783" s="10">
        <v>-222.75</v>
      </c>
      <c r="K1783" s="10">
        <v>51.65</v>
      </c>
      <c r="L1783" s="10">
        <f t="shared" si="119"/>
        <v>1217.2</v>
      </c>
    </row>
    <row r="1784" spans="1:12" ht="13" hidden="1" x14ac:dyDescent="0.15">
      <c r="A1784" s="65" t="s">
        <v>92</v>
      </c>
      <c r="B1784" s="10">
        <v>0</v>
      </c>
      <c r="C1784" s="10">
        <v>0</v>
      </c>
      <c r="D1784" s="10">
        <v>0</v>
      </c>
      <c r="E1784" s="10">
        <v>0</v>
      </c>
      <c r="F1784" s="10">
        <v>0</v>
      </c>
      <c r="G1784" s="10">
        <v>0</v>
      </c>
      <c r="H1784" s="10">
        <v>2549.7399999999998</v>
      </c>
      <c r="I1784" s="10">
        <v>7414.18</v>
      </c>
      <c r="J1784" s="10">
        <v>3677.78</v>
      </c>
      <c r="K1784" s="10">
        <v>0</v>
      </c>
      <c r="L1784" s="10">
        <f t="shared" si="119"/>
        <v>13641.7</v>
      </c>
    </row>
    <row r="1785" spans="1:12" ht="13" hidden="1" x14ac:dyDescent="0.15">
      <c r="A1785" s="65" t="s">
        <v>93</v>
      </c>
      <c r="B1785" s="10">
        <v>0</v>
      </c>
      <c r="C1785" s="10">
        <v>0</v>
      </c>
      <c r="D1785" s="10">
        <v>0</v>
      </c>
      <c r="E1785" s="10">
        <v>0</v>
      </c>
      <c r="F1785" s="10">
        <v>0</v>
      </c>
      <c r="G1785" s="10">
        <v>0</v>
      </c>
      <c r="H1785" s="10">
        <v>0</v>
      </c>
      <c r="I1785" s="10">
        <v>909.18</v>
      </c>
      <c r="J1785" s="10">
        <v>0</v>
      </c>
      <c r="K1785" s="10">
        <v>0</v>
      </c>
      <c r="L1785" s="10">
        <f t="shared" si="119"/>
        <v>909.18</v>
      </c>
    </row>
    <row r="1786" spans="1:12" ht="13" hidden="1" x14ac:dyDescent="0.15">
      <c r="A1786" s="65" t="s">
        <v>95</v>
      </c>
      <c r="B1786" s="10">
        <v>0</v>
      </c>
      <c r="C1786" s="10">
        <v>0</v>
      </c>
      <c r="D1786" s="10">
        <v>0</v>
      </c>
      <c r="E1786" s="10">
        <v>0</v>
      </c>
      <c r="F1786" s="10">
        <v>0</v>
      </c>
      <c r="G1786" s="10">
        <v>0</v>
      </c>
      <c r="H1786" s="10">
        <v>0</v>
      </c>
      <c r="I1786" s="10">
        <v>13.54</v>
      </c>
      <c r="J1786" s="10">
        <v>0</v>
      </c>
      <c r="K1786" s="10">
        <v>0</v>
      </c>
      <c r="L1786" s="10">
        <f t="shared" si="119"/>
        <v>13.54</v>
      </c>
    </row>
    <row r="1787" spans="1:12" ht="13" hidden="1" x14ac:dyDescent="0.15">
      <c r="A1787" s="65" t="s">
        <v>132</v>
      </c>
      <c r="B1787" s="10">
        <v>0</v>
      </c>
      <c r="C1787" s="10">
        <v>0</v>
      </c>
      <c r="D1787" s="10">
        <v>0</v>
      </c>
      <c r="E1787" s="10">
        <v>0</v>
      </c>
      <c r="F1787" s="10">
        <v>466.27</v>
      </c>
      <c r="G1787" s="10">
        <v>463.77</v>
      </c>
      <c r="H1787" s="10">
        <v>440.23</v>
      </c>
      <c r="I1787" s="10">
        <v>62.21</v>
      </c>
      <c r="J1787" s="10">
        <v>0</v>
      </c>
      <c r="K1787" s="10">
        <v>0</v>
      </c>
      <c r="L1787" s="10">
        <f t="shared" si="119"/>
        <v>1432.48</v>
      </c>
    </row>
    <row r="1788" spans="1:12" ht="13" hidden="1" x14ac:dyDescent="0.15">
      <c r="A1788" s="65" t="s">
        <v>100</v>
      </c>
      <c r="B1788" s="10">
        <v>0</v>
      </c>
      <c r="C1788" s="10">
        <v>0</v>
      </c>
      <c r="D1788" s="10">
        <v>0</v>
      </c>
      <c r="E1788" s="10">
        <v>187.73</v>
      </c>
      <c r="F1788" s="10">
        <v>0</v>
      </c>
      <c r="G1788" s="10">
        <v>2862.38</v>
      </c>
      <c r="H1788" s="10">
        <v>1509.29</v>
      </c>
      <c r="I1788" s="10">
        <v>0</v>
      </c>
      <c r="J1788" s="10">
        <v>545.96</v>
      </c>
      <c r="K1788" s="10">
        <v>1159.98</v>
      </c>
      <c r="L1788" s="10">
        <f t="shared" si="119"/>
        <v>6265.34</v>
      </c>
    </row>
    <row r="1789" spans="1:12" ht="13" hidden="1" x14ac:dyDescent="0.15">
      <c r="A1789" s="65" t="s">
        <v>101</v>
      </c>
      <c r="B1789" s="10">
        <v>0</v>
      </c>
      <c r="C1789" s="10">
        <v>0</v>
      </c>
      <c r="D1789" s="10">
        <v>0</v>
      </c>
      <c r="E1789" s="10">
        <v>0</v>
      </c>
      <c r="F1789" s="10">
        <v>0</v>
      </c>
      <c r="G1789" s="10">
        <v>444.34</v>
      </c>
      <c r="H1789" s="10">
        <v>534.34</v>
      </c>
      <c r="I1789" s="10">
        <v>20181.07</v>
      </c>
      <c r="J1789" s="10">
        <v>484.35</v>
      </c>
      <c r="K1789" s="10">
        <v>-9712.42</v>
      </c>
      <c r="L1789" s="10">
        <f t="shared" si="119"/>
        <v>11931.679999999998</v>
      </c>
    </row>
    <row r="1790" spans="1:12" ht="13" hidden="1" x14ac:dyDescent="0.15">
      <c r="A1790" s="65" t="s">
        <v>171</v>
      </c>
      <c r="B1790" s="10">
        <v>0</v>
      </c>
      <c r="C1790" s="10">
        <v>0</v>
      </c>
      <c r="D1790" s="10">
        <v>0</v>
      </c>
      <c r="E1790" s="10">
        <v>0</v>
      </c>
      <c r="F1790" s="10">
        <v>7.5</v>
      </c>
      <c r="G1790" s="10">
        <v>0</v>
      </c>
      <c r="H1790" s="10">
        <v>196.19</v>
      </c>
      <c r="I1790" s="10">
        <v>976.77</v>
      </c>
      <c r="J1790" s="10">
        <v>544.77</v>
      </c>
      <c r="K1790" s="10">
        <v>363.18</v>
      </c>
      <c r="L1790" s="10">
        <f t="shared" si="119"/>
        <v>2088.41</v>
      </c>
    </row>
    <row r="1791" spans="1:12" ht="13" hidden="1" x14ac:dyDescent="0.15">
      <c r="A1791" s="65" t="s">
        <v>102</v>
      </c>
      <c r="B1791" s="10">
        <v>0</v>
      </c>
      <c r="C1791" s="10">
        <v>0</v>
      </c>
      <c r="D1791" s="10">
        <v>550146.38</v>
      </c>
      <c r="E1791" s="10">
        <v>1458668.93</v>
      </c>
      <c r="F1791" s="10">
        <v>878811.17</v>
      </c>
      <c r="G1791" s="10">
        <v>1100572.72</v>
      </c>
      <c r="H1791" s="10">
        <v>1037731.16</v>
      </c>
      <c r="I1791" s="10">
        <v>1288689.1000000001</v>
      </c>
      <c r="J1791" s="10">
        <v>1372097.26</v>
      </c>
      <c r="K1791" s="10">
        <v>1393650.25</v>
      </c>
      <c r="L1791" s="10">
        <f t="shared" si="119"/>
        <v>9080366.9700000007</v>
      </c>
    </row>
    <row r="1792" spans="1:12" ht="13" hidden="1" x14ac:dyDescent="0.15">
      <c r="A1792" s="65" t="s">
        <v>103</v>
      </c>
      <c r="B1792" s="10">
        <v>0</v>
      </c>
      <c r="C1792" s="10">
        <v>0</v>
      </c>
      <c r="D1792" s="10">
        <v>70.62</v>
      </c>
      <c r="E1792" s="10">
        <v>1924.62</v>
      </c>
      <c r="F1792" s="10">
        <v>770.69</v>
      </c>
      <c r="G1792" s="10">
        <v>5996.41</v>
      </c>
      <c r="H1792" s="10">
        <v>6419.45</v>
      </c>
      <c r="I1792" s="10">
        <v>8090.17</v>
      </c>
      <c r="J1792" s="10">
        <v>5567.98</v>
      </c>
      <c r="K1792" s="10">
        <v>3480.75</v>
      </c>
      <c r="L1792" s="10">
        <f t="shared" si="119"/>
        <v>32320.69</v>
      </c>
    </row>
    <row r="1793" spans="1:12" ht="13" hidden="1" x14ac:dyDescent="0.15">
      <c r="A1793" s="65" t="s">
        <v>104</v>
      </c>
      <c r="B1793" s="10">
        <v>0</v>
      </c>
      <c r="C1793" s="10">
        <v>0</v>
      </c>
      <c r="D1793" s="10">
        <v>5803.31</v>
      </c>
      <c r="E1793" s="10">
        <v>7151.36</v>
      </c>
      <c r="F1793" s="10">
        <v>7952.02</v>
      </c>
      <c r="G1793" s="10">
        <v>100830.91</v>
      </c>
      <c r="H1793" s="10">
        <v>93926.79</v>
      </c>
      <c r="I1793" s="10">
        <v>102392.13</v>
      </c>
      <c r="J1793" s="10">
        <v>86918.36</v>
      </c>
      <c r="K1793" s="10">
        <v>88121.97</v>
      </c>
      <c r="L1793" s="10">
        <f t="shared" si="119"/>
        <v>493096.85</v>
      </c>
    </row>
    <row r="1794" spans="1:12" ht="13" hidden="1" x14ac:dyDescent="0.15">
      <c r="A1794" s="65" t="s">
        <v>106</v>
      </c>
      <c r="B1794" s="10">
        <v>0</v>
      </c>
      <c r="C1794" s="10">
        <v>0</v>
      </c>
      <c r="D1794" s="10">
        <v>19696.22</v>
      </c>
      <c r="E1794" s="10">
        <v>71044.05</v>
      </c>
      <c r="F1794" s="10">
        <v>60075.22</v>
      </c>
      <c r="G1794" s="10">
        <v>241715.56</v>
      </c>
      <c r="H1794" s="10">
        <v>284875.3</v>
      </c>
      <c r="I1794" s="10">
        <v>323481.39</v>
      </c>
      <c r="J1794" s="10">
        <v>315841.88</v>
      </c>
      <c r="K1794" s="10">
        <v>456738.72</v>
      </c>
      <c r="L1794" s="10">
        <f t="shared" si="119"/>
        <v>1773468.34</v>
      </c>
    </row>
    <row r="1795" spans="1:12" ht="13" hidden="1" x14ac:dyDescent="0.15">
      <c r="A1795" s="65" t="s">
        <v>107</v>
      </c>
      <c r="B1795" s="10">
        <v>0</v>
      </c>
      <c r="C1795" s="10">
        <v>0</v>
      </c>
      <c r="D1795" s="10">
        <v>0</v>
      </c>
      <c r="E1795" s="10">
        <v>0</v>
      </c>
      <c r="F1795" s="10">
        <v>0</v>
      </c>
      <c r="G1795" s="10">
        <v>3432.62</v>
      </c>
      <c r="H1795" s="10">
        <v>18209.32</v>
      </c>
      <c r="I1795" s="10">
        <v>27599.18</v>
      </c>
      <c r="J1795" s="10">
        <v>27296.14</v>
      </c>
      <c r="K1795" s="10">
        <v>22915.56</v>
      </c>
      <c r="L1795" s="10">
        <f t="shared" si="119"/>
        <v>99452.819999999992</v>
      </c>
    </row>
    <row r="1796" spans="1:12" ht="13" hidden="1" x14ac:dyDescent="0.15">
      <c r="A1796" s="65" t="s">
        <v>244</v>
      </c>
      <c r="B1796" s="10">
        <v>0</v>
      </c>
      <c r="C1796" s="10">
        <v>0</v>
      </c>
      <c r="D1796" s="10">
        <v>0</v>
      </c>
      <c r="E1796" s="10">
        <v>0</v>
      </c>
      <c r="F1796" s="10">
        <v>0</v>
      </c>
      <c r="G1796" s="10">
        <v>0</v>
      </c>
      <c r="H1796" s="10">
        <v>0</v>
      </c>
      <c r="I1796" s="10">
        <v>0</v>
      </c>
      <c r="J1796" s="10">
        <v>0</v>
      </c>
      <c r="K1796" s="10">
        <v>1390.59</v>
      </c>
      <c r="L1796" s="10">
        <f t="shared" si="119"/>
        <v>1390.59</v>
      </c>
    </row>
    <row r="1797" spans="1:12" ht="13" hidden="1" x14ac:dyDescent="0.15">
      <c r="A1797" s="65" t="s">
        <v>108</v>
      </c>
      <c r="B1797" s="10">
        <v>0</v>
      </c>
      <c r="C1797" s="10">
        <v>0</v>
      </c>
      <c r="D1797" s="10">
        <v>27000.97</v>
      </c>
      <c r="E1797" s="10">
        <v>286107.23</v>
      </c>
      <c r="F1797" s="10">
        <v>204160.94</v>
      </c>
      <c r="G1797" s="10">
        <v>120364.48</v>
      </c>
      <c r="H1797" s="10">
        <v>90214.07</v>
      </c>
      <c r="I1797" s="10">
        <v>105099.2</v>
      </c>
      <c r="J1797" s="10">
        <v>60412.05</v>
      </c>
      <c r="K1797" s="10">
        <v>82306.53</v>
      </c>
      <c r="L1797" s="10">
        <f t="shared" si="119"/>
        <v>975665.47</v>
      </c>
    </row>
    <row r="1798" spans="1:12" ht="13" hidden="1" x14ac:dyDescent="0.15">
      <c r="A1798" s="65" t="s">
        <v>133</v>
      </c>
      <c r="B1798" s="10">
        <v>0</v>
      </c>
      <c r="C1798" s="10">
        <v>0</v>
      </c>
      <c r="D1798" s="10">
        <v>20374.07</v>
      </c>
      <c r="E1798" s="10">
        <v>36283.629999999997</v>
      </c>
      <c r="F1798" s="10">
        <v>33254.080000000002</v>
      </c>
      <c r="G1798" s="10">
        <v>34068.080000000002</v>
      </c>
      <c r="H1798" s="10">
        <v>35550.019999999997</v>
      </c>
      <c r="I1798" s="10">
        <v>29839.59</v>
      </c>
      <c r="J1798" s="10">
        <v>20779.47</v>
      </c>
      <c r="K1798" s="10">
        <v>28159.53</v>
      </c>
      <c r="L1798" s="10">
        <f t="shared" si="119"/>
        <v>238308.47</v>
      </c>
    </row>
    <row r="1799" spans="1:12" ht="13" hidden="1" x14ac:dyDescent="0.15">
      <c r="A1799" s="65" t="s">
        <v>109</v>
      </c>
      <c r="B1799" s="10">
        <v>0</v>
      </c>
      <c r="C1799" s="10">
        <v>0</v>
      </c>
      <c r="D1799" s="10">
        <v>0</v>
      </c>
      <c r="E1799" s="10">
        <v>286.02999999999997</v>
      </c>
      <c r="F1799" s="10">
        <v>54773.66</v>
      </c>
      <c r="G1799" s="10">
        <v>-14250.4</v>
      </c>
      <c r="H1799" s="10">
        <v>5583.64</v>
      </c>
      <c r="I1799" s="10">
        <v>2890.29</v>
      </c>
      <c r="J1799" s="10">
        <v>4907.87</v>
      </c>
      <c r="K1799" s="10">
        <v>14.54</v>
      </c>
      <c r="L1799" s="10">
        <f t="shared" si="119"/>
        <v>54205.630000000005</v>
      </c>
    </row>
    <row r="1800" spans="1:12" ht="13" hidden="1" x14ac:dyDescent="0.15">
      <c r="A1800" s="65" t="s">
        <v>300</v>
      </c>
      <c r="B1800" s="10">
        <v>0</v>
      </c>
      <c r="C1800" s="10">
        <v>0</v>
      </c>
      <c r="D1800" s="10">
        <v>0</v>
      </c>
      <c r="E1800" s="10">
        <v>0</v>
      </c>
      <c r="F1800" s="10">
        <v>0</v>
      </c>
      <c r="G1800" s="10">
        <v>22399.79</v>
      </c>
      <c r="H1800" s="10">
        <v>4592.8</v>
      </c>
      <c r="I1800" s="10">
        <v>577.78</v>
      </c>
      <c r="J1800" s="10">
        <v>3197.93</v>
      </c>
      <c r="K1800" s="10">
        <v>148.32</v>
      </c>
      <c r="L1800" s="10">
        <f t="shared" si="119"/>
        <v>30916.62</v>
      </c>
    </row>
    <row r="1801" spans="1:12" ht="13" hidden="1" x14ac:dyDescent="0.15">
      <c r="A1801" s="65" t="s">
        <v>110</v>
      </c>
      <c r="B1801" s="10">
        <v>0</v>
      </c>
      <c r="C1801" s="10">
        <v>0</v>
      </c>
      <c r="D1801" s="10">
        <v>0</v>
      </c>
      <c r="E1801" s="10">
        <v>0</v>
      </c>
      <c r="F1801" s="10">
        <v>9883.73</v>
      </c>
      <c r="G1801" s="10">
        <v>16997.37</v>
      </c>
      <c r="H1801" s="10">
        <v>8182.6</v>
      </c>
      <c r="I1801" s="10">
        <v>4098.84</v>
      </c>
      <c r="J1801" s="10">
        <v>9048.4</v>
      </c>
      <c r="K1801" s="10">
        <v>9779.11</v>
      </c>
      <c r="L1801" s="10">
        <f t="shared" si="119"/>
        <v>57990.049999999996</v>
      </c>
    </row>
    <row r="1802" spans="1:12" ht="13" hidden="1" x14ac:dyDescent="0.15">
      <c r="A1802" s="65" t="s">
        <v>111</v>
      </c>
      <c r="B1802" s="10">
        <v>0</v>
      </c>
      <c r="C1802" s="10">
        <v>0</v>
      </c>
      <c r="D1802" s="10">
        <v>0</v>
      </c>
      <c r="E1802" s="10">
        <v>29478.67</v>
      </c>
      <c r="F1802" s="10">
        <v>101104.05</v>
      </c>
      <c r="G1802" s="10">
        <v>104501.31</v>
      </c>
      <c r="H1802" s="10">
        <v>105179.73</v>
      </c>
      <c r="I1802" s="10">
        <v>109677.4</v>
      </c>
      <c r="J1802" s="10">
        <v>121428.22</v>
      </c>
      <c r="K1802" s="10">
        <v>80643.960000000006</v>
      </c>
      <c r="L1802" s="10">
        <f t="shared" si="119"/>
        <v>652013.34</v>
      </c>
    </row>
    <row r="1803" spans="1:12" ht="13" hidden="1" x14ac:dyDescent="0.15">
      <c r="A1803" s="65" t="s">
        <v>112</v>
      </c>
      <c r="B1803" s="10">
        <v>0</v>
      </c>
      <c r="C1803" s="10">
        <v>0</v>
      </c>
      <c r="D1803" s="10">
        <v>151.97999999999999</v>
      </c>
      <c r="E1803" s="10">
        <v>151.97999999999999</v>
      </c>
      <c r="F1803" s="10">
        <v>2774.22</v>
      </c>
      <c r="G1803" s="10">
        <v>3727.08</v>
      </c>
      <c r="H1803" s="10">
        <v>3676.35</v>
      </c>
      <c r="I1803" s="10">
        <v>3726.91</v>
      </c>
      <c r="J1803" s="10">
        <v>50325.49</v>
      </c>
      <c r="K1803" s="10">
        <v>32825.18</v>
      </c>
      <c r="L1803" s="10">
        <f t="shared" si="119"/>
        <v>97359.19</v>
      </c>
    </row>
    <row r="1804" spans="1:12" ht="13" hidden="1" x14ac:dyDescent="0.15">
      <c r="A1804" s="65" t="s">
        <v>136</v>
      </c>
      <c r="B1804" s="10">
        <v>0</v>
      </c>
      <c r="C1804" s="10">
        <v>0</v>
      </c>
      <c r="D1804" s="10">
        <v>0</v>
      </c>
      <c r="E1804" s="10">
        <v>0</v>
      </c>
      <c r="F1804" s="10">
        <v>0</v>
      </c>
      <c r="G1804" s="10">
        <v>0</v>
      </c>
      <c r="H1804" s="10">
        <v>0</v>
      </c>
      <c r="I1804" s="10">
        <v>0</v>
      </c>
      <c r="J1804" s="10">
        <v>888.12</v>
      </c>
      <c r="K1804" s="10">
        <v>296.04000000000002</v>
      </c>
      <c r="L1804" s="10">
        <f t="shared" si="119"/>
        <v>1184.1600000000001</v>
      </c>
    </row>
    <row r="1805" spans="1:12" ht="13" hidden="1" x14ac:dyDescent="0.15">
      <c r="A1805" s="65" t="s">
        <v>137</v>
      </c>
      <c r="B1805" s="10">
        <v>0</v>
      </c>
      <c r="C1805" s="10">
        <v>0</v>
      </c>
      <c r="D1805" s="10">
        <v>0</v>
      </c>
      <c r="E1805" s="10">
        <v>0</v>
      </c>
      <c r="F1805" s="10">
        <v>37940.81</v>
      </c>
      <c r="G1805" s="10">
        <v>45072.84</v>
      </c>
      <c r="H1805" s="10">
        <v>45388.6</v>
      </c>
      <c r="I1805" s="10">
        <v>46272.18</v>
      </c>
      <c r="J1805" s="10">
        <v>48658.82</v>
      </c>
      <c r="K1805" s="10">
        <v>34652.639999999999</v>
      </c>
      <c r="L1805" s="10">
        <f t="shared" si="119"/>
        <v>257985.89</v>
      </c>
    </row>
    <row r="1806" spans="1:12" ht="13" hidden="1" x14ac:dyDescent="0.15">
      <c r="A1806" s="65" t="s">
        <v>113</v>
      </c>
      <c r="B1806" s="10">
        <v>0</v>
      </c>
      <c r="C1806" s="10">
        <v>0</v>
      </c>
      <c r="D1806" s="10">
        <v>0</v>
      </c>
      <c r="E1806" s="10">
        <v>139.02000000000001</v>
      </c>
      <c r="F1806" s="10">
        <v>417.06</v>
      </c>
      <c r="G1806" s="10">
        <v>417.06</v>
      </c>
      <c r="H1806" s="10">
        <v>416.99</v>
      </c>
      <c r="I1806" s="10">
        <v>7.0000000000000007E-2</v>
      </c>
      <c r="J1806" s="10">
        <v>0</v>
      </c>
      <c r="K1806" s="10">
        <v>0</v>
      </c>
      <c r="L1806" s="10">
        <f t="shared" si="119"/>
        <v>1390.2</v>
      </c>
    </row>
    <row r="1807" spans="1:12" ht="13" hidden="1" x14ac:dyDescent="0.15">
      <c r="A1807" s="65" t="s">
        <v>114</v>
      </c>
      <c r="B1807" s="10">
        <v>0</v>
      </c>
      <c r="C1807" s="10">
        <v>0</v>
      </c>
      <c r="D1807" s="10">
        <v>0</v>
      </c>
      <c r="E1807" s="10">
        <v>117761</v>
      </c>
      <c r="F1807" s="10">
        <v>395766.41</v>
      </c>
      <c r="G1807" s="10">
        <v>405551.58</v>
      </c>
      <c r="H1807" s="10">
        <v>405551.58</v>
      </c>
      <c r="I1807" s="10">
        <v>407624.37</v>
      </c>
      <c r="J1807" s="10">
        <v>404646.6</v>
      </c>
      <c r="K1807" s="10">
        <v>270476.38</v>
      </c>
      <c r="L1807" s="10">
        <f t="shared" si="119"/>
        <v>2407377.9199999999</v>
      </c>
    </row>
    <row r="1808" spans="1:12" ht="13" hidden="1" x14ac:dyDescent="0.15">
      <c r="A1808" s="65" t="s">
        <v>142</v>
      </c>
      <c r="B1808" s="10">
        <v>0</v>
      </c>
      <c r="C1808" s="10">
        <v>0</v>
      </c>
      <c r="D1808" s="10">
        <v>0</v>
      </c>
      <c r="E1808" s="10">
        <v>35.64</v>
      </c>
      <c r="F1808" s="10">
        <v>0</v>
      </c>
      <c r="G1808" s="10">
        <v>0</v>
      </c>
      <c r="H1808" s="10">
        <v>0</v>
      </c>
      <c r="I1808" s="10">
        <v>0</v>
      </c>
      <c r="J1808" s="10">
        <v>35.22</v>
      </c>
      <c r="K1808" s="10">
        <v>0</v>
      </c>
      <c r="L1808" s="10">
        <f t="shared" si="119"/>
        <v>70.86</v>
      </c>
    </row>
    <row r="1809" spans="1:12" ht="13" hidden="1" x14ac:dyDescent="0.15">
      <c r="A1809" s="65" t="s">
        <v>143</v>
      </c>
      <c r="B1809" s="10">
        <v>0</v>
      </c>
      <c r="C1809" s="10">
        <v>0</v>
      </c>
      <c r="D1809" s="10">
        <v>0</v>
      </c>
      <c r="E1809" s="10">
        <v>0</v>
      </c>
      <c r="F1809" s="10">
        <v>5812.16</v>
      </c>
      <c r="G1809" s="10">
        <v>68169.039999999994</v>
      </c>
      <c r="H1809" s="10">
        <v>99227.82</v>
      </c>
      <c r="I1809" s="10">
        <v>172058.62</v>
      </c>
      <c r="J1809" s="10">
        <v>110071</v>
      </c>
      <c r="K1809" s="10">
        <v>117505.91</v>
      </c>
      <c r="L1809" s="10">
        <f t="shared" si="119"/>
        <v>572844.55000000005</v>
      </c>
    </row>
    <row r="1810" spans="1:12" ht="13" hidden="1" x14ac:dyDescent="0.15">
      <c r="A1810" s="65" t="s">
        <v>117</v>
      </c>
      <c r="B1810" s="10">
        <v>0</v>
      </c>
      <c r="C1810" s="10">
        <v>0</v>
      </c>
      <c r="D1810" s="10">
        <v>0</v>
      </c>
      <c r="E1810" s="10">
        <v>31.28</v>
      </c>
      <c r="F1810" s="10">
        <v>0</v>
      </c>
      <c r="G1810" s="10">
        <v>0</v>
      </c>
      <c r="H1810" s="10">
        <v>65</v>
      </c>
      <c r="I1810" s="10">
        <v>1900.75</v>
      </c>
      <c r="J1810" s="10">
        <v>0</v>
      </c>
      <c r="K1810" s="10">
        <v>0</v>
      </c>
      <c r="L1810" s="10">
        <f t="shared" si="119"/>
        <v>1997.03</v>
      </c>
    </row>
    <row r="1811" spans="1:12" ht="13" hidden="1" x14ac:dyDescent="0.15">
      <c r="A1811" s="65" t="s">
        <v>239</v>
      </c>
      <c r="B1811" s="10">
        <v>0</v>
      </c>
      <c r="C1811" s="10">
        <v>0</v>
      </c>
      <c r="D1811" s="10">
        <v>0</v>
      </c>
      <c r="E1811" s="10">
        <v>0</v>
      </c>
      <c r="F1811" s="10">
        <v>0</v>
      </c>
      <c r="G1811" s="10">
        <v>17423.509999999998</v>
      </c>
      <c r="H1811" s="10">
        <v>25059.19</v>
      </c>
      <c r="I1811" s="10">
        <v>-48222.17</v>
      </c>
      <c r="J1811" s="10">
        <v>0</v>
      </c>
      <c r="K1811" s="10">
        <v>0</v>
      </c>
      <c r="L1811" s="10">
        <f t="shared" si="119"/>
        <v>-5739.4700000000012</v>
      </c>
    </row>
    <row r="1812" spans="1:12" ht="13" hidden="1" x14ac:dyDescent="0.15">
      <c r="A1812" s="65" t="s">
        <v>120</v>
      </c>
      <c r="B1812" s="10">
        <v>0</v>
      </c>
      <c r="C1812" s="10">
        <v>0</v>
      </c>
      <c r="D1812" s="10">
        <v>0</v>
      </c>
      <c r="E1812" s="10">
        <v>0</v>
      </c>
      <c r="F1812" s="10">
        <v>0</v>
      </c>
      <c r="G1812" s="10">
        <v>0</v>
      </c>
      <c r="H1812" s="10">
        <v>0</v>
      </c>
      <c r="I1812" s="10">
        <v>436</v>
      </c>
      <c r="J1812" s="10">
        <v>0</v>
      </c>
      <c r="K1812" s="10">
        <v>42.06</v>
      </c>
      <c r="L1812" s="10">
        <f t="shared" si="119"/>
        <v>478.06</v>
      </c>
    </row>
    <row r="1813" spans="1:12" ht="13" hidden="1" x14ac:dyDescent="0.15">
      <c r="A1813" s="65" t="s">
        <v>126</v>
      </c>
      <c r="B1813" s="10">
        <v>0</v>
      </c>
      <c r="C1813" s="10">
        <v>0</v>
      </c>
      <c r="D1813" s="10">
        <v>497.47</v>
      </c>
      <c r="E1813" s="10">
        <v>4588.88</v>
      </c>
      <c r="F1813" s="10">
        <v>3906.3</v>
      </c>
      <c r="G1813" s="10">
        <v>1927.27</v>
      </c>
      <c r="H1813" s="10">
        <v>2242.48</v>
      </c>
      <c r="I1813" s="10">
        <v>1803.13</v>
      </c>
      <c r="J1813" s="10">
        <v>2112.65</v>
      </c>
      <c r="K1813" s="10">
        <v>448.6</v>
      </c>
      <c r="L1813" s="10">
        <f t="shared" si="119"/>
        <v>17526.780000000002</v>
      </c>
    </row>
    <row r="1814" spans="1:12" ht="13" hidden="1" x14ac:dyDescent="0.15">
      <c r="A1814" s="65" t="s">
        <v>129</v>
      </c>
      <c r="B1814" s="10">
        <v>0</v>
      </c>
      <c r="C1814" s="10">
        <v>0</v>
      </c>
      <c r="D1814" s="10">
        <v>0</v>
      </c>
      <c r="E1814" s="10">
        <v>0</v>
      </c>
      <c r="F1814" s="10">
        <v>0</v>
      </c>
      <c r="G1814" s="10">
        <v>0</v>
      </c>
      <c r="H1814" s="10">
        <v>0</v>
      </c>
      <c r="I1814" s="10">
        <v>0</v>
      </c>
      <c r="J1814" s="10">
        <v>0</v>
      </c>
      <c r="K1814" s="10">
        <v>-3730.85</v>
      </c>
      <c r="L1814" s="10">
        <f t="shared" si="119"/>
        <v>-3730.85</v>
      </c>
    </row>
    <row r="1815" spans="1:12" ht="13" hidden="1" x14ac:dyDescent="0.15">
      <c r="A1815" s="65" t="s">
        <v>301</v>
      </c>
      <c r="B1815" s="10">
        <v>0</v>
      </c>
      <c r="C1815" s="10">
        <v>0</v>
      </c>
      <c r="D1815" s="10">
        <v>-674061.74</v>
      </c>
      <c r="E1815" s="10">
        <v>-2121326.15</v>
      </c>
      <c r="F1815" s="10">
        <v>-1911047.67</v>
      </c>
      <c r="G1815" s="10">
        <v>-2408372.29</v>
      </c>
      <c r="H1815" s="10">
        <v>-2441521.1800000002</v>
      </c>
      <c r="I1815" s="10">
        <v>-2647923.2200000002</v>
      </c>
      <c r="J1815" s="10">
        <v>-2738822.82</v>
      </c>
      <c r="K1815" s="10">
        <v>-2095119.77</v>
      </c>
      <c r="L1815" s="10">
        <f t="shared" si="119"/>
        <v>-17038194.84</v>
      </c>
    </row>
    <row r="1816" spans="1:12" ht="13" hidden="1" x14ac:dyDescent="0.15">
      <c r="A1816" s="66" t="s">
        <v>302</v>
      </c>
      <c r="B1816" s="16">
        <f t="shared" ref="B1816:L1816" si="120">SUM(B1771:B1815)</f>
        <v>0</v>
      </c>
      <c r="C1816" s="16">
        <f t="shared" si="120"/>
        <v>0</v>
      </c>
      <c r="D1816" s="16">
        <f t="shared" si="120"/>
        <v>1.999999990221113E-2</v>
      </c>
      <c r="E1816" s="16">
        <f t="shared" si="120"/>
        <v>2879.6699999999255</v>
      </c>
      <c r="F1816" s="16">
        <f t="shared" si="120"/>
        <v>857.39999999990687</v>
      </c>
      <c r="G1816" s="16">
        <f t="shared" si="120"/>
        <v>-10676.179999999702</v>
      </c>
      <c r="H1816" s="16">
        <f t="shared" si="120"/>
        <v>-63830.700000000186</v>
      </c>
      <c r="I1816" s="16">
        <f t="shared" si="120"/>
        <v>92700.270000000484</v>
      </c>
      <c r="J1816" s="16">
        <f t="shared" si="120"/>
        <v>2468.9600000008941</v>
      </c>
      <c r="K1816" s="16">
        <f t="shared" si="120"/>
        <v>549384.68999999994</v>
      </c>
      <c r="L1816" s="16">
        <f t="shared" si="120"/>
        <v>573784.13000000268</v>
      </c>
    </row>
    <row r="1817" spans="1:12" ht="13" hidden="1" x14ac:dyDescent="0.15">
      <c r="A1817" s="64" t="s">
        <v>303</v>
      </c>
      <c r="B1817" s="7"/>
      <c r="C1817" s="7"/>
      <c r="D1817" s="7"/>
      <c r="E1817" s="7"/>
      <c r="F1817" s="7"/>
      <c r="G1817" s="7"/>
      <c r="H1817" s="7"/>
      <c r="I1817" s="7"/>
      <c r="J1817" s="7"/>
      <c r="K1817" s="7"/>
      <c r="L1817" s="7"/>
    </row>
    <row r="1818" spans="1:12" ht="13" hidden="1" x14ac:dyDescent="0.15">
      <c r="A1818" s="65" t="s">
        <v>71</v>
      </c>
      <c r="B1818" s="10">
        <v>260474.78</v>
      </c>
      <c r="C1818" s="10">
        <v>259844.8</v>
      </c>
      <c r="D1818" s="10">
        <v>234291.01</v>
      </c>
      <c r="E1818" s="10">
        <v>236561.92000000001</v>
      </c>
      <c r="F1818" s="10">
        <v>246878.49</v>
      </c>
      <c r="G1818" s="10">
        <v>262826.21000000002</v>
      </c>
      <c r="H1818" s="10">
        <v>336599.05</v>
      </c>
      <c r="I1818" s="10">
        <v>318033.18</v>
      </c>
      <c r="J1818" s="10">
        <v>295423.73</v>
      </c>
      <c r="K1818" s="10">
        <v>211843.98</v>
      </c>
      <c r="L1818" s="10">
        <f t="shared" ref="L1818:L1853" si="121">SUM(B1818:K1818)</f>
        <v>2662777.15</v>
      </c>
    </row>
    <row r="1819" spans="1:12" ht="13" hidden="1" x14ac:dyDescent="0.15">
      <c r="A1819" s="65" t="s">
        <v>73</v>
      </c>
      <c r="B1819" s="10">
        <v>8048.19</v>
      </c>
      <c r="C1819" s="10">
        <v>695.49</v>
      </c>
      <c r="D1819" s="10">
        <v>5830.39</v>
      </c>
      <c r="E1819" s="10">
        <v>3010.91</v>
      </c>
      <c r="F1819" s="10">
        <v>6934.38</v>
      </c>
      <c r="G1819" s="10">
        <v>13130</v>
      </c>
      <c r="H1819" s="10">
        <v>8343.19</v>
      </c>
      <c r="I1819" s="10">
        <v>8022.78</v>
      </c>
      <c r="J1819" s="10">
        <v>8175.63</v>
      </c>
      <c r="K1819" s="10">
        <v>-33330.699999999997</v>
      </c>
      <c r="L1819" s="10">
        <f t="shared" si="121"/>
        <v>28860.260000000002</v>
      </c>
    </row>
    <row r="1820" spans="1:12" ht="13" hidden="1" x14ac:dyDescent="0.15">
      <c r="A1820" s="65" t="s">
        <v>74</v>
      </c>
      <c r="B1820" s="10">
        <v>26707.97</v>
      </c>
      <c r="C1820" s="10">
        <v>60309.97</v>
      </c>
      <c r="D1820" s="10">
        <v>22487.54</v>
      </c>
      <c r="E1820" s="10">
        <v>24423.22</v>
      </c>
      <c r="F1820" s="10">
        <v>28820.03</v>
      </c>
      <c r="G1820" s="10">
        <v>25926.32</v>
      </c>
      <c r="H1820" s="10">
        <v>30385.51</v>
      </c>
      <c r="I1820" s="10">
        <v>25679.919999999998</v>
      </c>
      <c r="J1820" s="10">
        <v>35278.959999999999</v>
      </c>
      <c r="K1820" s="10">
        <v>246.85</v>
      </c>
      <c r="L1820" s="10">
        <f t="shared" si="121"/>
        <v>280266.29000000004</v>
      </c>
    </row>
    <row r="1821" spans="1:12" ht="13" hidden="1" x14ac:dyDescent="0.15">
      <c r="A1821" s="65" t="s">
        <v>76</v>
      </c>
      <c r="B1821" s="10">
        <v>5451.93</v>
      </c>
      <c r="C1821" s="10">
        <v>0</v>
      </c>
      <c r="D1821" s="10">
        <v>12980.76</v>
      </c>
      <c r="E1821" s="10">
        <v>0</v>
      </c>
      <c r="F1821" s="10">
        <v>0</v>
      </c>
      <c r="G1821" s="10">
        <v>0</v>
      </c>
      <c r="H1821" s="10">
        <v>0</v>
      </c>
      <c r="I1821" s="10">
        <v>0</v>
      </c>
      <c r="J1821" s="10">
        <v>0</v>
      </c>
      <c r="K1821" s="10">
        <v>0</v>
      </c>
      <c r="L1821" s="10">
        <f t="shared" si="121"/>
        <v>18432.690000000002</v>
      </c>
    </row>
    <row r="1822" spans="1:12" ht="13" hidden="1" x14ac:dyDescent="0.15">
      <c r="A1822" s="65" t="s">
        <v>77</v>
      </c>
      <c r="B1822" s="10">
        <v>0</v>
      </c>
      <c r="C1822" s="10">
        <v>8053.92</v>
      </c>
      <c r="D1822" s="10">
        <v>1313.82</v>
      </c>
      <c r="E1822" s="10">
        <v>746.64</v>
      </c>
      <c r="F1822" s="10">
        <v>383.08</v>
      </c>
      <c r="G1822" s="10">
        <v>0</v>
      </c>
      <c r="H1822" s="10">
        <v>0</v>
      </c>
      <c r="I1822" s="10">
        <v>0</v>
      </c>
      <c r="J1822" s="10">
        <v>9036.18</v>
      </c>
      <c r="K1822" s="10">
        <v>4925.76</v>
      </c>
      <c r="L1822" s="10">
        <f t="shared" si="121"/>
        <v>24459.4</v>
      </c>
    </row>
    <row r="1823" spans="1:12" ht="13" hidden="1" x14ac:dyDescent="0.15">
      <c r="A1823" s="65" t="s">
        <v>78</v>
      </c>
      <c r="B1823" s="10">
        <v>0</v>
      </c>
      <c r="C1823" s="10">
        <v>0</v>
      </c>
      <c r="D1823" s="10">
        <v>0</v>
      </c>
      <c r="E1823" s="10">
        <v>0</v>
      </c>
      <c r="F1823" s="10">
        <v>0</v>
      </c>
      <c r="G1823" s="10">
        <v>0</v>
      </c>
      <c r="H1823" s="10">
        <v>0</v>
      </c>
      <c r="I1823" s="10">
        <v>0</v>
      </c>
      <c r="J1823" s="10">
        <v>46.7</v>
      </c>
      <c r="K1823" s="10">
        <v>0</v>
      </c>
      <c r="L1823" s="10">
        <f t="shared" si="121"/>
        <v>46.7</v>
      </c>
    </row>
    <row r="1824" spans="1:12" ht="13" hidden="1" x14ac:dyDescent="0.15">
      <c r="A1824" s="65" t="s">
        <v>79</v>
      </c>
      <c r="B1824" s="10">
        <v>0</v>
      </c>
      <c r="C1824" s="10">
        <v>0</v>
      </c>
      <c r="D1824" s="10">
        <v>0</v>
      </c>
      <c r="E1824" s="10">
        <v>0</v>
      </c>
      <c r="F1824" s="10">
        <v>0</v>
      </c>
      <c r="G1824" s="10">
        <v>0</v>
      </c>
      <c r="H1824" s="10">
        <v>0</v>
      </c>
      <c r="I1824" s="10">
        <v>0</v>
      </c>
      <c r="J1824" s="10">
        <v>1.33</v>
      </c>
      <c r="K1824" s="10">
        <v>0</v>
      </c>
      <c r="L1824" s="10">
        <f t="shared" si="121"/>
        <v>1.33</v>
      </c>
    </row>
    <row r="1825" spans="1:12" ht="13" hidden="1" x14ac:dyDescent="0.15">
      <c r="A1825" s="65" t="s">
        <v>81</v>
      </c>
      <c r="B1825" s="10">
        <v>0</v>
      </c>
      <c r="C1825" s="10">
        <v>6024.77</v>
      </c>
      <c r="D1825" s="10">
        <v>5462.78</v>
      </c>
      <c r="E1825" s="10">
        <v>4310.62</v>
      </c>
      <c r="F1825" s="10">
        <v>5096.2</v>
      </c>
      <c r="G1825" s="10">
        <v>5290.32</v>
      </c>
      <c r="H1825" s="10">
        <v>5480.04</v>
      </c>
      <c r="I1825" s="10">
        <v>5424.45</v>
      </c>
      <c r="J1825" s="10">
        <v>5597.83</v>
      </c>
      <c r="K1825" s="10">
        <v>4033.25</v>
      </c>
      <c r="L1825" s="10">
        <f t="shared" si="121"/>
        <v>46720.26</v>
      </c>
    </row>
    <row r="1826" spans="1:12" ht="13" hidden="1" x14ac:dyDescent="0.15">
      <c r="A1826" s="65" t="s">
        <v>82</v>
      </c>
      <c r="B1826" s="10">
        <v>25137.040000000001</v>
      </c>
      <c r="C1826" s="10">
        <v>22819.759999999998</v>
      </c>
      <c r="D1826" s="10">
        <v>22326.31</v>
      </c>
      <c r="E1826" s="10">
        <v>22744.400000000001</v>
      </c>
      <c r="F1826" s="10">
        <v>19486.419999999998</v>
      </c>
      <c r="G1826" s="10">
        <v>32504.02</v>
      </c>
      <c r="H1826" s="10">
        <v>23639.96</v>
      </c>
      <c r="I1826" s="10">
        <v>25678.19</v>
      </c>
      <c r="J1826" s="10">
        <v>25092.91</v>
      </c>
      <c r="K1826" s="10">
        <v>-4422.17</v>
      </c>
      <c r="L1826" s="10">
        <f t="shared" si="121"/>
        <v>215006.84</v>
      </c>
    </row>
    <row r="1827" spans="1:12" ht="13" hidden="1" x14ac:dyDescent="0.15">
      <c r="A1827" s="65" t="s">
        <v>83</v>
      </c>
      <c r="B1827" s="10">
        <v>22994.19</v>
      </c>
      <c r="C1827" s="10">
        <v>25821.47</v>
      </c>
      <c r="D1827" s="10">
        <v>15565.7</v>
      </c>
      <c r="E1827" s="10">
        <v>16141.63</v>
      </c>
      <c r="F1827" s="10">
        <v>20477.689999999999</v>
      </c>
      <c r="G1827" s="10">
        <v>19651.68</v>
      </c>
      <c r="H1827" s="10">
        <v>24625.32</v>
      </c>
      <c r="I1827" s="10">
        <v>17087.240000000002</v>
      </c>
      <c r="J1827" s="10">
        <v>23912.67</v>
      </c>
      <c r="K1827" s="10">
        <v>15362.33</v>
      </c>
      <c r="L1827" s="10">
        <f t="shared" si="121"/>
        <v>201639.92</v>
      </c>
    </row>
    <row r="1828" spans="1:12" ht="13" hidden="1" x14ac:dyDescent="0.15">
      <c r="A1828" s="65" t="s">
        <v>84</v>
      </c>
      <c r="B1828" s="10">
        <v>121.69</v>
      </c>
      <c r="C1828" s="10">
        <v>139.63</v>
      </c>
      <c r="D1828" s="10">
        <v>130.13</v>
      </c>
      <c r="E1828" s="10">
        <v>135.05000000000001</v>
      </c>
      <c r="F1828" s="10">
        <v>130.41</v>
      </c>
      <c r="G1828" s="10">
        <v>151.31</v>
      </c>
      <c r="H1828" s="10">
        <v>172.39</v>
      </c>
      <c r="I1828" s="10">
        <v>148.82</v>
      </c>
      <c r="J1828" s="10">
        <v>133.43</v>
      </c>
      <c r="K1828" s="10">
        <v>123.2</v>
      </c>
      <c r="L1828" s="10">
        <f t="shared" si="121"/>
        <v>1386.0600000000002</v>
      </c>
    </row>
    <row r="1829" spans="1:12" ht="13" hidden="1" x14ac:dyDescent="0.15">
      <c r="A1829" s="65" t="s">
        <v>90</v>
      </c>
      <c r="B1829" s="10">
        <v>79.58</v>
      </c>
      <c r="C1829" s="10">
        <v>36.89</v>
      </c>
      <c r="D1829" s="10">
        <v>7846.61</v>
      </c>
      <c r="E1829" s="10">
        <v>-4071.38</v>
      </c>
      <c r="F1829" s="10">
        <v>3455.67</v>
      </c>
      <c r="G1829" s="10">
        <v>2271.5300000000002</v>
      </c>
      <c r="H1829" s="10">
        <v>3548.17</v>
      </c>
      <c r="I1829" s="10">
        <v>635.1</v>
      </c>
      <c r="J1829" s="10">
        <v>1712.97</v>
      </c>
      <c r="K1829" s="10">
        <v>125.74</v>
      </c>
      <c r="L1829" s="10">
        <f t="shared" si="121"/>
        <v>15640.88</v>
      </c>
    </row>
    <row r="1830" spans="1:12" ht="13" hidden="1" x14ac:dyDescent="0.15">
      <c r="A1830" s="65" t="s">
        <v>91</v>
      </c>
      <c r="B1830" s="10">
        <v>208.36</v>
      </c>
      <c r="C1830" s="10">
        <v>105.25</v>
      </c>
      <c r="D1830" s="10">
        <v>150</v>
      </c>
      <c r="E1830" s="10">
        <v>624.17999999999995</v>
      </c>
      <c r="F1830" s="10">
        <v>461.29</v>
      </c>
      <c r="G1830" s="10">
        <v>786.43</v>
      </c>
      <c r="H1830" s="10">
        <v>316.35000000000002</v>
      </c>
      <c r="I1830" s="10">
        <v>398.3</v>
      </c>
      <c r="J1830" s="10">
        <v>35.51</v>
      </c>
      <c r="K1830" s="10">
        <v>564.33000000000004</v>
      </c>
      <c r="L1830" s="10">
        <f t="shared" si="121"/>
        <v>3650</v>
      </c>
    </row>
    <row r="1831" spans="1:12" ht="13" hidden="1" x14ac:dyDescent="0.15">
      <c r="A1831" s="65" t="s">
        <v>93</v>
      </c>
      <c r="B1831" s="10">
        <v>556.66999999999996</v>
      </c>
      <c r="C1831" s="10">
        <v>0</v>
      </c>
      <c r="D1831" s="10">
        <v>0</v>
      </c>
      <c r="E1831" s="10">
        <v>2749.25</v>
      </c>
      <c r="F1831" s="10">
        <v>5419.76</v>
      </c>
      <c r="G1831" s="10">
        <v>4951.62</v>
      </c>
      <c r="H1831" s="10">
        <v>2971.8</v>
      </c>
      <c r="I1831" s="10">
        <v>5645.87</v>
      </c>
      <c r="J1831" s="10">
        <v>1298.99</v>
      </c>
      <c r="K1831" s="10">
        <v>3184.81</v>
      </c>
      <c r="L1831" s="10">
        <f t="shared" si="121"/>
        <v>26778.77</v>
      </c>
    </row>
    <row r="1832" spans="1:12" ht="13" hidden="1" x14ac:dyDescent="0.15">
      <c r="A1832" s="65" t="s">
        <v>94</v>
      </c>
      <c r="B1832" s="10">
        <v>0</v>
      </c>
      <c r="C1832" s="10">
        <v>0</v>
      </c>
      <c r="D1832" s="10">
        <v>0</v>
      </c>
      <c r="E1832" s="10">
        <v>0</v>
      </c>
      <c r="F1832" s="10">
        <v>0</v>
      </c>
      <c r="G1832" s="10">
        <v>164.89</v>
      </c>
      <c r="H1832" s="10">
        <v>268.76</v>
      </c>
      <c r="I1832" s="10">
        <v>0</v>
      </c>
      <c r="J1832" s="10">
        <v>0</v>
      </c>
      <c r="K1832" s="10">
        <v>0</v>
      </c>
      <c r="L1832" s="10">
        <f t="shared" si="121"/>
        <v>433.65</v>
      </c>
    </row>
    <row r="1833" spans="1:12" ht="13" hidden="1" x14ac:dyDescent="0.15">
      <c r="A1833" s="65" t="s">
        <v>97</v>
      </c>
      <c r="B1833" s="10">
        <v>155</v>
      </c>
      <c r="C1833" s="10">
        <v>780</v>
      </c>
      <c r="D1833" s="10">
        <v>0</v>
      </c>
      <c r="E1833" s="10">
        <v>0</v>
      </c>
      <c r="F1833" s="10">
        <v>666.92</v>
      </c>
      <c r="G1833" s="10">
        <v>0</v>
      </c>
      <c r="H1833" s="10">
        <v>0</v>
      </c>
      <c r="I1833" s="10">
        <v>0</v>
      </c>
      <c r="J1833" s="10">
        <v>0</v>
      </c>
      <c r="K1833" s="10">
        <v>0</v>
      </c>
      <c r="L1833" s="10">
        <f t="shared" si="121"/>
        <v>1601.92</v>
      </c>
    </row>
    <row r="1834" spans="1:12" ht="13" hidden="1" x14ac:dyDescent="0.15">
      <c r="A1834" s="65" t="s">
        <v>98</v>
      </c>
      <c r="B1834" s="10">
        <v>0</v>
      </c>
      <c r="C1834" s="10">
        <v>0</v>
      </c>
      <c r="D1834" s="10">
        <v>200.78</v>
      </c>
      <c r="E1834" s="10">
        <v>0</v>
      </c>
      <c r="F1834" s="10">
        <v>0</v>
      </c>
      <c r="G1834" s="10">
        <v>0</v>
      </c>
      <c r="H1834" s="10">
        <v>0</v>
      </c>
      <c r="I1834" s="10">
        <v>0</v>
      </c>
      <c r="J1834" s="10">
        <v>0</v>
      </c>
      <c r="K1834" s="10">
        <v>0</v>
      </c>
      <c r="L1834" s="10">
        <f t="shared" si="121"/>
        <v>200.78</v>
      </c>
    </row>
    <row r="1835" spans="1:12" ht="13" hidden="1" x14ac:dyDescent="0.15">
      <c r="A1835" s="65" t="s">
        <v>99</v>
      </c>
      <c r="B1835" s="10">
        <v>0</v>
      </c>
      <c r="C1835" s="10">
        <v>0</v>
      </c>
      <c r="D1835" s="10">
        <v>0</v>
      </c>
      <c r="E1835" s="10">
        <v>0</v>
      </c>
      <c r="F1835" s="10">
        <v>0</v>
      </c>
      <c r="G1835" s="10">
        <v>0</v>
      </c>
      <c r="H1835" s="10">
        <v>2998.5</v>
      </c>
      <c r="I1835" s="10">
        <v>0</v>
      </c>
      <c r="J1835" s="10">
        <v>0</v>
      </c>
      <c r="K1835" s="10">
        <v>0</v>
      </c>
      <c r="L1835" s="10">
        <f t="shared" si="121"/>
        <v>2998.5</v>
      </c>
    </row>
    <row r="1836" spans="1:12" ht="13" hidden="1" x14ac:dyDescent="0.15">
      <c r="A1836" s="65" t="s">
        <v>101</v>
      </c>
      <c r="B1836" s="10">
        <v>23292.69</v>
      </c>
      <c r="C1836" s="10">
        <v>-1536.42</v>
      </c>
      <c r="D1836" s="10">
        <v>0</v>
      </c>
      <c r="E1836" s="10">
        <v>0</v>
      </c>
      <c r="F1836" s="10">
        <v>0</v>
      </c>
      <c r="G1836" s="10">
        <v>0</v>
      </c>
      <c r="H1836" s="10">
        <v>0</v>
      </c>
      <c r="I1836" s="10">
        <v>0</v>
      </c>
      <c r="J1836" s="10">
        <v>0</v>
      </c>
      <c r="K1836" s="10">
        <v>0</v>
      </c>
      <c r="L1836" s="10">
        <f t="shared" si="121"/>
        <v>21756.269999999997</v>
      </c>
    </row>
    <row r="1837" spans="1:12" ht="13" hidden="1" x14ac:dyDescent="0.15">
      <c r="A1837" s="65" t="s">
        <v>105</v>
      </c>
      <c r="B1837" s="10">
        <v>9325.02</v>
      </c>
      <c r="C1837" s="10">
        <v>7686.12</v>
      </c>
      <c r="D1837" s="10">
        <v>0</v>
      </c>
      <c r="E1837" s="10">
        <v>0</v>
      </c>
      <c r="F1837" s="10">
        <v>0</v>
      </c>
      <c r="G1837" s="10">
        <v>32000.01</v>
      </c>
      <c r="H1837" s="10">
        <v>32000.02</v>
      </c>
      <c r="I1837" s="10">
        <v>38982.51</v>
      </c>
      <c r="J1837" s="10">
        <v>38982.51</v>
      </c>
      <c r="K1837" s="10">
        <v>25988.3</v>
      </c>
      <c r="L1837" s="10">
        <f t="shared" si="121"/>
        <v>184964.49</v>
      </c>
    </row>
    <row r="1838" spans="1:12" ht="13" hidden="1" x14ac:dyDescent="0.15">
      <c r="A1838" s="65" t="s">
        <v>110</v>
      </c>
      <c r="B1838" s="10">
        <v>442.23</v>
      </c>
      <c r="C1838" s="10">
        <v>0</v>
      </c>
      <c r="D1838" s="10">
        <v>0</v>
      </c>
      <c r="E1838" s="10">
        <v>0</v>
      </c>
      <c r="F1838" s="10">
        <v>1045364</v>
      </c>
      <c r="G1838" s="10">
        <v>0</v>
      </c>
      <c r="H1838" s="10">
        <v>9765.16</v>
      </c>
      <c r="I1838" s="10">
        <v>0</v>
      </c>
      <c r="J1838" s="10">
        <v>0</v>
      </c>
      <c r="K1838" s="10">
        <v>0</v>
      </c>
      <c r="L1838" s="10">
        <f t="shared" si="121"/>
        <v>1055571.3899999999</v>
      </c>
    </row>
    <row r="1839" spans="1:12" ht="13" hidden="1" x14ac:dyDescent="0.15">
      <c r="A1839" s="65" t="s">
        <v>112</v>
      </c>
      <c r="B1839" s="10">
        <v>0</v>
      </c>
      <c r="C1839" s="10">
        <v>361.65</v>
      </c>
      <c r="D1839" s="10">
        <v>361.65</v>
      </c>
      <c r="E1839" s="10">
        <v>361.65</v>
      </c>
      <c r="F1839" s="10">
        <v>361.65</v>
      </c>
      <c r="G1839" s="10">
        <v>361.65</v>
      </c>
      <c r="H1839" s="10">
        <v>361.65</v>
      </c>
      <c r="I1839" s="10">
        <v>361.65</v>
      </c>
      <c r="J1839" s="10">
        <v>361.65</v>
      </c>
      <c r="K1839" s="10">
        <v>241.1</v>
      </c>
      <c r="L1839" s="10">
        <f t="shared" si="121"/>
        <v>3134.3</v>
      </c>
    </row>
    <row r="1840" spans="1:12" ht="13" hidden="1" x14ac:dyDescent="0.15">
      <c r="A1840" s="65" t="s">
        <v>136</v>
      </c>
      <c r="B1840" s="10">
        <v>0</v>
      </c>
      <c r="C1840" s="10">
        <v>0</v>
      </c>
      <c r="D1840" s="10">
        <v>0</v>
      </c>
      <c r="E1840" s="10">
        <v>0</v>
      </c>
      <c r="F1840" s="10">
        <v>678807.79</v>
      </c>
      <c r="G1840" s="10">
        <v>20779.22</v>
      </c>
      <c r="H1840" s="10">
        <v>27120.23</v>
      </c>
      <c r="I1840" s="10">
        <v>20779.22</v>
      </c>
      <c r="J1840" s="10">
        <v>20779.22</v>
      </c>
      <c r="K1840" s="10">
        <v>0</v>
      </c>
      <c r="L1840" s="10">
        <f t="shared" si="121"/>
        <v>768265.67999999993</v>
      </c>
    </row>
    <row r="1841" spans="1:12" ht="13" hidden="1" x14ac:dyDescent="0.15">
      <c r="A1841" s="65" t="s">
        <v>115</v>
      </c>
      <c r="B1841" s="10">
        <v>0</v>
      </c>
      <c r="C1841" s="10">
        <v>0</v>
      </c>
      <c r="D1841" s="10">
        <v>-250</v>
      </c>
      <c r="E1841" s="10">
        <v>0</v>
      </c>
      <c r="F1841" s="10">
        <v>0</v>
      </c>
      <c r="G1841" s="10">
        <v>0</v>
      </c>
      <c r="H1841" s="10">
        <v>0</v>
      </c>
      <c r="I1841" s="10">
        <v>0</v>
      </c>
      <c r="J1841" s="10">
        <v>0</v>
      </c>
      <c r="K1841" s="10">
        <v>0</v>
      </c>
      <c r="L1841" s="10">
        <f t="shared" si="121"/>
        <v>-250</v>
      </c>
    </row>
    <row r="1842" spans="1:12" ht="13" hidden="1" x14ac:dyDescent="0.15">
      <c r="A1842" s="65" t="s">
        <v>117</v>
      </c>
      <c r="B1842" s="10">
        <v>196.37</v>
      </c>
      <c r="C1842" s="10">
        <v>0</v>
      </c>
      <c r="D1842" s="10">
        <v>0</v>
      </c>
      <c r="E1842" s="10">
        <v>0</v>
      </c>
      <c r="F1842" s="10">
        <v>0</v>
      </c>
      <c r="G1842" s="10">
        <v>0</v>
      </c>
      <c r="H1842" s="10">
        <v>0</v>
      </c>
      <c r="I1842" s="10">
        <v>1082.47</v>
      </c>
      <c r="J1842" s="10">
        <v>-1082.47</v>
      </c>
      <c r="K1842" s="10">
        <v>0</v>
      </c>
      <c r="L1842" s="10">
        <f t="shared" si="121"/>
        <v>196.37000000000012</v>
      </c>
    </row>
    <row r="1843" spans="1:12" ht="13" hidden="1" x14ac:dyDescent="0.15">
      <c r="A1843" s="65" t="s">
        <v>120</v>
      </c>
      <c r="B1843" s="10">
        <v>0</v>
      </c>
      <c r="C1843" s="10">
        <v>0</v>
      </c>
      <c r="D1843" s="10">
        <v>0</v>
      </c>
      <c r="E1843" s="10">
        <v>0</v>
      </c>
      <c r="F1843" s="10">
        <v>0</v>
      </c>
      <c r="G1843" s="10">
        <v>396.94</v>
      </c>
      <c r="H1843" s="10">
        <v>345.08</v>
      </c>
      <c r="I1843" s="10">
        <v>150.94999999999999</v>
      </c>
      <c r="J1843" s="10">
        <v>1352.63</v>
      </c>
      <c r="K1843" s="10">
        <v>0</v>
      </c>
      <c r="L1843" s="10">
        <f t="shared" si="121"/>
        <v>2245.6000000000004</v>
      </c>
    </row>
    <row r="1844" spans="1:12" ht="13" hidden="1" x14ac:dyDescent="0.15">
      <c r="A1844" s="65" t="s">
        <v>121</v>
      </c>
      <c r="B1844" s="10">
        <v>0</v>
      </c>
      <c r="C1844" s="10">
        <v>-48.06</v>
      </c>
      <c r="D1844" s="10">
        <v>0</v>
      </c>
      <c r="E1844" s="10">
        <v>0</v>
      </c>
      <c r="F1844" s="10">
        <v>0</v>
      </c>
      <c r="G1844" s="10">
        <v>0</v>
      </c>
      <c r="H1844" s="10">
        <v>0</v>
      </c>
      <c r="I1844" s="10">
        <v>0</v>
      </c>
      <c r="J1844" s="10">
        <v>0</v>
      </c>
      <c r="K1844" s="10">
        <v>0</v>
      </c>
      <c r="L1844" s="10">
        <f t="shared" si="121"/>
        <v>-48.06</v>
      </c>
    </row>
    <row r="1845" spans="1:12" ht="13" hidden="1" x14ac:dyDescent="0.15">
      <c r="A1845" s="65" t="s">
        <v>122</v>
      </c>
      <c r="B1845" s="10">
        <v>0</v>
      </c>
      <c r="C1845" s="10">
        <v>146093.57999999999</v>
      </c>
      <c r="D1845" s="10">
        <v>0</v>
      </c>
      <c r="E1845" s="10">
        <v>0</v>
      </c>
      <c r="F1845" s="10">
        <v>0</v>
      </c>
      <c r="G1845" s="10">
        <v>0</v>
      </c>
      <c r="H1845" s="10">
        <v>0</v>
      </c>
      <c r="I1845" s="10">
        <v>0</v>
      </c>
      <c r="J1845" s="10">
        <v>0</v>
      </c>
      <c r="K1845" s="10">
        <v>0</v>
      </c>
      <c r="L1845" s="10">
        <f t="shared" si="121"/>
        <v>146093.57999999999</v>
      </c>
    </row>
    <row r="1846" spans="1:12" ht="13" hidden="1" x14ac:dyDescent="0.15">
      <c r="A1846" s="65" t="s">
        <v>123</v>
      </c>
      <c r="B1846" s="10">
        <v>0</v>
      </c>
      <c r="C1846" s="10">
        <v>15387.18</v>
      </c>
      <c r="D1846" s="10">
        <v>15145.77</v>
      </c>
      <c r="E1846" s="10">
        <v>11975.76</v>
      </c>
      <c r="F1846" s="10">
        <v>17040.439999999999</v>
      </c>
      <c r="G1846" s="10">
        <v>18812.099999999999</v>
      </c>
      <c r="H1846" s="10">
        <v>22054.46</v>
      </c>
      <c r="I1846" s="10">
        <v>23685.599999999999</v>
      </c>
      <c r="J1846" s="10">
        <v>17670.34</v>
      </c>
      <c r="K1846" s="10">
        <v>14990.55</v>
      </c>
      <c r="L1846" s="10">
        <f t="shared" si="121"/>
        <v>156762.19999999998</v>
      </c>
    </row>
    <row r="1847" spans="1:12" ht="13" hidden="1" x14ac:dyDescent="0.15">
      <c r="A1847" s="65" t="s">
        <v>124</v>
      </c>
      <c r="B1847" s="10">
        <v>0</v>
      </c>
      <c r="C1847" s="10">
        <v>15441.85</v>
      </c>
      <c r="D1847" s="10">
        <v>19014.53</v>
      </c>
      <c r="E1847" s="10">
        <v>19731.96</v>
      </c>
      <c r="F1847" s="10">
        <v>20765.330000000002</v>
      </c>
      <c r="G1847" s="10">
        <v>17849.7</v>
      </c>
      <c r="H1847" s="10">
        <v>16643</v>
      </c>
      <c r="I1847" s="10">
        <v>17647.310000000001</v>
      </c>
      <c r="J1847" s="10">
        <v>19820.5</v>
      </c>
      <c r="K1847" s="10">
        <v>14336.68</v>
      </c>
      <c r="L1847" s="10">
        <f t="shared" si="121"/>
        <v>161250.85999999999</v>
      </c>
    </row>
    <row r="1848" spans="1:12" ht="13" hidden="1" x14ac:dyDescent="0.15">
      <c r="A1848" s="65" t="s">
        <v>125</v>
      </c>
      <c r="B1848" s="10">
        <v>65843.37</v>
      </c>
      <c r="C1848" s="10">
        <v>0</v>
      </c>
      <c r="D1848" s="10">
        <v>0</v>
      </c>
      <c r="E1848" s="10">
        <v>0</v>
      </c>
      <c r="F1848" s="10">
        <v>0</v>
      </c>
      <c r="G1848" s="10">
        <v>0</v>
      </c>
      <c r="H1848" s="10">
        <v>0</v>
      </c>
      <c r="I1848" s="10">
        <v>0</v>
      </c>
      <c r="J1848" s="10">
        <v>0</v>
      </c>
      <c r="K1848" s="10">
        <v>0</v>
      </c>
      <c r="L1848" s="10">
        <f t="shared" si="121"/>
        <v>65843.37</v>
      </c>
    </row>
    <row r="1849" spans="1:12" ht="13" hidden="1" x14ac:dyDescent="0.15">
      <c r="A1849" s="65" t="s">
        <v>248</v>
      </c>
      <c r="B1849" s="10">
        <v>-451855.24</v>
      </c>
      <c r="C1849" s="10">
        <v>-630996.31999999995</v>
      </c>
      <c r="D1849" s="10">
        <v>-433191.99</v>
      </c>
      <c r="E1849" s="10">
        <v>-413147.72</v>
      </c>
      <c r="F1849" s="10">
        <v>-2170727.5</v>
      </c>
      <c r="G1849" s="10">
        <v>-526742.51</v>
      </c>
      <c r="H1849" s="10">
        <v>-627399.22</v>
      </c>
      <c r="I1849" s="10">
        <v>-589464.04</v>
      </c>
      <c r="J1849" s="10">
        <v>-592612.04</v>
      </c>
      <c r="K1849" s="10">
        <v>-393597.89</v>
      </c>
      <c r="L1849" s="10">
        <f t="shared" si="121"/>
        <v>-6829734.4699999997</v>
      </c>
    </row>
    <row r="1850" spans="1:12" ht="13" hidden="1" x14ac:dyDescent="0.15">
      <c r="A1850" s="65" t="s">
        <v>126</v>
      </c>
      <c r="B1850" s="10">
        <v>0</v>
      </c>
      <c r="C1850" s="10">
        <v>43872.07</v>
      </c>
      <c r="D1850" s="10">
        <v>32682</v>
      </c>
      <c r="E1850" s="10">
        <v>14296.06</v>
      </c>
      <c r="F1850" s="10">
        <v>9523.1299999999992</v>
      </c>
      <c r="G1850" s="10">
        <v>5465.74</v>
      </c>
      <c r="H1850" s="10">
        <v>7751.27</v>
      </c>
      <c r="I1850" s="10">
        <v>5093.09</v>
      </c>
      <c r="J1850" s="10">
        <v>6921.22</v>
      </c>
      <c r="K1850" s="10">
        <v>4679.8900000000003</v>
      </c>
      <c r="L1850" s="10">
        <f t="shared" si="121"/>
        <v>130284.47000000002</v>
      </c>
    </row>
    <row r="1851" spans="1:12" ht="13" hidden="1" x14ac:dyDescent="0.15">
      <c r="A1851" s="65" t="s">
        <v>127</v>
      </c>
      <c r="B1851" s="10">
        <v>0</v>
      </c>
      <c r="C1851" s="10">
        <v>19105.439999999999</v>
      </c>
      <c r="D1851" s="10">
        <v>23013.41</v>
      </c>
      <c r="E1851" s="10">
        <v>27107.5</v>
      </c>
      <c r="F1851" s="10">
        <v>29886.92</v>
      </c>
      <c r="G1851" s="10">
        <v>24255.03</v>
      </c>
      <c r="H1851" s="10">
        <v>26059.68</v>
      </c>
      <c r="I1851" s="10">
        <v>31592.3</v>
      </c>
      <c r="J1851" s="10">
        <v>36150.47</v>
      </c>
      <c r="K1851" s="10">
        <v>25272.25</v>
      </c>
      <c r="L1851" s="10">
        <f t="shared" si="121"/>
        <v>242443</v>
      </c>
    </row>
    <row r="1852" spans="1:12" ht="13" hidden="1" x14ac:dyDescent="0.15">
      <c r="A1852" s="65" t="s">
        <v>128</v>
      </c>
      <c r="B1852" s="10">
        <v>2820.18</v>
      </c>
      <c r="C1852" s="10">
        <v>0</v>
      </c>
      <c r="D1852" s="10">
        <v>0</v>
      </c>
      <c r="E1852" s="10">
        <v>0</v>
      </c>
      <c r="F1852" s="10">
        <v>0</v>
      </c>
      <c r="G1852" s="10">
        <v>0</v>
      </c>
      <c r="H1852" s="10">
        <v>0</v>
      </c>
      <c r="I1852" s="10">
        <v>0</v>
      </c>
      <c r="J1852" s="10">
        <v>0</v>
      </c>
      <c r="K1852" s="10">
        <v>0</v>
      </c>
      <c r="L1852" s="10">
        <f t="shared" si="121"/>
        <v>2820.18</v>
      </c>
    </row>
    <row r="1853" spans="1:12" ht="13" hidden="1" x14ac:dyDescent="0.15">
      <c r="A1853" s="65" t="s">
        <v>129</v>
      </c>
      <c r="B1853" s="10">
        <v>0</v>
      </c>
      <c r="C1853" s="10">
        <v>0</v>
      </c>
      <c r="D1853" s="10">
        <v>9264.58</v>
      </c>
      <c r="E1853" s="10">
        <v>32205.37</v>
      </c>
      <c r="F1853" s="10">
        <v>30767.84</v>
      </c>
      <c r="G1853" s="10">
        <v>39129.67</v>
      </c>
      <c r="H1853" s="10">
        <v>43713.35</v>
      </c>
      <c r="I1853" s="10">
        <v>43663.86</v>
      </c>
      <c r="J1853" s="10">
        <v>44773.43</v>
      </c>
      <c r="K1853" s="10">
        <v>33812.480000000003</v>
      </c>
      <c r="L1853" s="10">
        <f t="shared" si="121"/>
        <v>277330.57999999996</v>
      </c>
    </row>
    <row r="1854" spans="1:12" ht="13" hidden="1" x14ac:dyDescent="0.15">
      <c r="A1854" s="66" t="s">
        <v>304</v>
      </c>
      <c r="B1854" s="16">
        <f t="shared" ref="B1854:L1854" si="122">SUM(B1818:B1853)</f>
        <v>1.999999990903234E-2</v>
      </c>
      <c r="C1854" s="16">
        <f t="shared" si="122"/>
        <v>-0.95999999985724571</v>
      </c>
      <c r="D1854" s="16">
        <f t="shared" si="122"/>
        <v>-5374.2199999998466</v>
      </c>
      <c r="E1854" s="16">
        <f t="shared" si="122"/>
        <v>-92.97999999986132</v>
      </c>
      <c r="F1854" s="16">
        <f t="shared" si="122"/>
        <v>-6.000000019048457E-2</v>
      </c>
      <c r="G1854" s="16">
        <f t="shared" si="122"/>
        <v>-38.119999999944412</v>
      </c>
      <c r="H1854" s="16">
        <f t="shared" si="122"/>
        <v>-2236.2799999999552</v>
      </c>
      <c r="I1854" s="16">
        <f t="shared" si="122"/>
        <v>328.76999999990221</v>
      </c>
      <c r="J1854" s="16">
        <f t="shared" si="122"/>
        <v>-1135.7000000000044</v>
      </c>
      <c r="K1854" s="16">
        <f t="shared" si="122"/>
        <v>-71619.260000000038</v>
      </c>
      <c r="L1854" s="16">
        <f t="shared" si="122"/>
        <v>-80168.790000000561</v>
      </c>
    </row>
    <row r="1855" spans="1:12" ht="13" hidden="1" x14ac:dyDescent="0.15">
      <c r="A1855" s="64" t="s">
        <v>305</v>
      </c>
      <c r="B1855" s="7"/>
      <c r="C1855" s="7"/>
      <c r="D1855" s="7"/>
      <c r="E1855" s="7"/>
      <c r="F1855" s="7"/>
      <c r="G1855" s="7"/>
      <c r="H1855" s="7"/>
      <c r="I1855" s="7"/>
      <c r="J1855" s="7"/>
      <c r="K1855" s="7"/>
      <c r="L1855" s="7"/>
    </row>
    <row r="1856" spans="1:12" ht="13" hidden="1" x14ac:dyDescent="0.15">
      <c r="A1856" s="65" t="s">
        <v>71</v>
      </c>
      <c r="B1856" s="10">
        <v>0</v>
      </c>
      <c r="C1856" s="10">
        <v>0</v>
      </c>
      <c r="D1856" s="10">
        <v>0</v>
      </c>
      <c r="E1856" s="10">
        <v>0</v>
      </c>
      <c r="F1856" s="10">
        <v>0</v>
      </c>
      <c r="G1856" s="10">
        <v>39166.68</v>
      </c>
      <c r="H1856" s="10">
        <v>58750.02</v>
      </c>
      <c r="I1856" s="10">
        <v>79583.37</v>
      </c>
      <c r="J1856" s="10">
        <v>98064.15</v>
      </c>
      <c r="K1856" s="10">
        <v>80000.039999999994</v>
      </c>
      <c r="L1856" s="10">
        <f t="shared" ref="L1856:L1889" si="123">SUM(B1856:K1856)</f>
        <v>355564.25999999995</v>
      </c>
    </row>
    <row r="1857" spans="1:12" ht="13" hidden="1" x14ac:dyDescent="0.15">
      <c r="A1857" s="65" t="s">
        <v>73</v>
      </c>
      <c r="B1857" s="10">
        <v>0</v>
      </c>
      <c r="C1857" s="10">
        <v>0</v>
      </c>
      <c r="D1857" s="10">
        <v>0</v>
      </c>
      <c r="E1857" s="10">
        <v>0</v>
      </c>
      <c r="F1857" s="10">
        <v>0</v>
      </c>
      <c r="G1857" s="10">
        <v>3425.58</v>
      </c>
      <c r="H1857" s="10">
        <v>4521.49</v>
      </c>
      <c r="I1857" s="10">
        <v>6204.18</v>
      </c>
      <c r="J1857" s="10">
        <v>2296.4499999999998</v>
      </c>
      <c r="K1857" s="10">
        <v>4254.71</v>
      </c>
      <c r="L1857" s="10">
        <f t="shared" si="123"/>
        <v>20702.41</v>
      </c>
    </row>
    <row r="1858" spans="1:12" ht="13" hidden="1" x14ac:dyDescent="0.15">
      <c r="A1858" s="65" t="s">
        <v>74</v>
      </c>
      <c r="B1858" s="10">
        <v>0</v>
      </c>
      <c r="C1858" s="10">
        <v>0</v>
      </c>
      <c r="D1858" s="10">
        <v>0</v>
      </c>
      <c r="E1858" s="10">
        <v>0</v>
      </c>
      <c r="F1858" s="10">
        <v>0</v>
      </c>
      <c r="G1858" s="10">
        <v>12373.75</v>
      </c>
      <c r="H1858" s="10">
        <v>14202.99</v>
      </c>
      <c r="I1858" s="10">
        <v>15296</v>
      </c>
      <c r="J1858" s="10">
        <v>21617.39</v>
      </c>
      <c r="K1858" s="10">
        <v>19.309999999999999</v>
      </c>
      <c r="L1858" s="10">
        <f t="shared" si="123"/>
        <v>63509.439999999995</v>
      </c>
    </row>
    <row r="1859" spans="1:12" ht="13" hidden="1" x14ac:dyDescent="0.15">
      <c r="A1859" s="65" t="s">
        <v>245</v>
      </c>
      <c r="B1859" s="10">
        <v>0</v>
      </c>
      <c r="C1859" s="10">
        <v>0</v>
      </c>
      <c r="D1859" s="10">
        <v>0</v>
      </c>
      <c r="E1859" s="10">
        <v>0</v>
      </c>
      <c r="F1859" s="10">
        <v>0</v>
      </c>
      <c r="G1859" s="10">
        <v>30000</v>
      </c>
      <c r="H1859" s="10">
        <v>0</v>
      </c>
      <c r="I1859" s="10">
        <v>0</v>
      </c>
      <c r="J1859" s="10">
        <v>0</v>
      </c>
      <c r="K1859" s="10">
        <v>0</v>
      </c>
      <c r="L1859" s="10">
        <f t="shared" si="123"/>
        <v>30000</v>
      </c>
    </row>
    <row r="1860" spans="1:12" ht="13" hidden="1" x14ac:dyDescent="0.15">
      <c r="A1860" s="65" t="s">
        <v>77</v>
      </c>
      <c r="B1860" s="10">
        <v>0</v>
      </c>
      <c r="C1860" s="10">
        <v>0</v>
      </c>
      <c r="D1860" s="10">
        <v>0</v>
      </c>
      <c r="E1860" s="10">
        <v>7679.9</v>
      </c>
      <c r="F1860" s="10">
        <v>178190.45</v>
      </c>
      <c r="G1860" s="10">
        <v>68160</v>
      </c>
      <c r="H1860" s="10">
        <v>21000</v>
      </c>
      <c r="I1860" s="10">
        <v>0</v>
      </c>
      <c r="J1860" s="10">
        <v>0</v>
      </c>
      <c r="K1860" s="10">
        <v>0</v>
      </c>
      <c r="L1860" s="10">
        <f t="shared" si="123"/>
        <v>275030.34999999998</v>
      </c>
    </row>
    <row r="1861" spans="1:12" ht="13" hidden="1" x14ac:dyDescent="0.15">
      <c r="A1861" s="65" t="s">
        <v>81</v>
      </c>
      <c r="B1861" s="10">
        <v>0</v>
      </c>
      <c r="C1861" s="10">
        <v>0</v>
      </c>
      <c r="D1861" s="10">
        <v>0</v>
      </c>
      <c r="E1861" s="10">
        <v>0</v>
      </c>
      <c r="F1861" s="10">
        <v>0</v>
      </c>
      <c r="G1861" s="10">
        <v>587.5</v>
      </c>
      <c r="H1861" s="10">
        <v>2126.36</v>
      </c>
      <c r="I1861" s="10">
        <v>2550.11</v>
      </c>
      <c r="J1861" s="10">
        <v>2792.08</v>
      </c>
      <c r="K1861" s="10">
        <v>2726.67</v>
      </c>
      <c r="L1861" s="10">
        <f t="shared" si="123"/>
        <v>10782.720000000001</v>
      </c>
    </row>
    <row r="1862" spans="1:12" ht="13" hidden="1" x14ac:dyDescent="0.15">
      <c r="A1862" s="65" t="s">
        <v>82</v>
      </c>
      <c r="B1862" s="10">
        <v>0</v>
      </c>
      <c r="C1862" s="10">
        <v>0</v>
      </c>
      <c r="D1862" s="10">
        <v>0</v>
      </c>
      <c r="E1862" s="10">
        <v>0</v>
      </c>
      <c r="F1862" s="10">
        <v>0</v>
      </c>
      <c r="G1862" s="10">
        <v>2877.64</v>
      </c>
      <c r="H1862" s="10">
        <v>3957.93</v>
      </c>
      <c r="I1862" s="10">
        <v>8571.6299999999992</v>
      </c>
      <c r="J1862" s="10">
        <v>10355.83</v>
      </c>
      <c r="K1862" s="10">
        <v>8407.23</v>
      </c>
      <c r="L1862" s="10">
        <f t="shared" si="123"/>
        <v>34170.259999999995</v>
      </c>
    </row>
    <row r="1863" spans="1:12" ht="13" hidden="1" x14ac:dyDescent="0.15">
      <c r="A1863" s="65" t="s">
        <v>83</v>
      </c>
      <c r="B1863" s="10">
        <v>0</v>
      </c>
      <c r="C1863" s="10">
        <v>0</v>
      </c>
      <c r="D1863" s="10">
        <v>0</v>
      </c>
      <c r="E1863" s="10">
        <v>0</v>
      </c>
      <c r="F1863" s="10">
        <v>0</v>
      </c>
      <c r="G1863" s="10">
        <v>6312.67</v>
      </c>
      <c r="H1863" s="10">
        <v>4524.32</v>
      </c>
      <c r="I1863" s="10">
        <v>2732.78</v>
      </c>
      <c r="J1863" s="10">
        <v>10140.5</v>
      </c>
      <c r="K1863" s="10">
        <v>8102.07</v>
      </c>
      <c r="L1863" s="10">
        <f t="shared" si="123"/>
        <v>31812.34</v>
      </c>
    </row>
    <row r="1864" spans="1:12" ht="13" hidden="1" x14ac:dyDescent="0.15">
      <c r="A1864" s="65" t="s">
        <v>84</v>
      </c>
      <c r="B1864" s="10">
        <v>0</v>
      </c>
      <c r="C1864" s="10">
        <v>0</v>
      </c>
      <c r="D1864" s="10">
        <v>0</v>
      </c>
      <c r="E1864" s="10">
        <v>0</v>
      </c>
      <c r="F1864" s="10">
        <v>0</v>
      </c>
      <c r="G1864" s="10">
        <v>19.02</v>
      </c>
      <c r="H1864" s="10">
        <v>28.73</v>
      </c>
      <c r="I1864" s="10">
        <v>52.53</v>
      </c>
      <c r="J1864" s="10">
        <v>62.45</v>
      </c>
      <c r="K1864" s="10">
        <v>73.930000000000007</v>
      </c>
      <c r="L1864" s="10">
        <f t="shared" si="123"/>
        <v>236.66000000000003</v>
      </c>
    </row>
    <row r="1865" spans="1:12" ht="13" hidden="1" x14ac:dyDescent="0.15">
      <c r="A1865" s="65" t="s">
        <v>90</v>
      </c>
      <c r="B1865" s="10">
        <v>0</v>
      </c>
      <c r="C1865" s="10">
        <v>0</v>
      </c>
      <c r="D1865" s="10">
        <v>0</v>
      </c>
      <c r="E1865" s="10">
        <v>0</v>
      </c>
      <c r="F1865" s="10">
        <v>0</v>
      </c>
      <c r="G1865" s="10">
        <v>0</v>
      </c>
      <c r="H1865" s="10">
        <v>0</v>
      </c>
      <c r="I1865" s="10">
        <v>0</v>
      </c>
      <c r="J1865" s="10">
        <v>2323.4299999999998</v>
      </c>
      <c r="K1865" s="10">
        <v>0</v>
      </c>
      <c r="L1865" s="10">
        <f t="shared" si="123"/>
        <v>2323.4299999999998</v>
      </c>
    </row>
    <row r="1866" spans="1:12" ht="13" hidden="1" x14ac:dyDescent="0.15">
      <c r="A1866" s="65" t="s">
        <v>91</v>
      </c>
      <c r="B1866" s="10">
        <v>0</v>
      </c>
      <c r="C1866" s="10">
        <v>0</v>
      </c>
      <c r="D1866" s="10">
        <v>0</v>
      </c>
      <c r="E1866" s="10">
        <v>0</v>
      </c>
      <c r="F1866" s="10">
        <v>0</v>
      </c>
      <c r="G1866" s="10">
        <v>0</v>
      </c>
      <c r="H1866" s="10">
        <v>45.35</v>
      </c>
      <c r="I1866" s="10">
        <v>-45.35</v>
      </c>
      <c r="J1866" s="10">
        <v>58.32</v>
      </c>
      <c r="K1866" s="10">
        <v>0</v>
      </c>
      <c r="L1866" s="10">
        <f t="shared" si="123"/>
        <v>58.32</v>
      </c>
    </row>
    <row r="1867" spans="1:12" ht="13" hidden="1" x14ac:dyDescent="0.15">
      <c r="A1867" s="65" t="s">
        <v>93</v>
      </c>
      <c r="B1867" s="10">
        <v>0</v>
      </c>
      <c r="C1867" s="10">
        <v>0</v>
      </c>
      <c r="D1867" s="10">
        <v>0</v>
      </c>
      <c r="E1867" s="10">
        <v>0</v>
      </c>
      <c r="F1867" s="10">
        <v>0</v>
      </c>
      <c r="G1867" s="10">
        <v>0</v>
      </c>
      <c r="H1867" s="10">
        <v>0</v>
      </c>
      <c r="I1867" s="10">
        <v>0</v>
      </c>
      <c r="J1867" s="10">
        <v>713.99</v>
      </c>
      <c r="K1867" s="10">
        <v>0</v>
      </c>
      <c r="L1867" s="10">
        <f t="shared" si="123"/>
        <v>713.99</v>
      </c>
    </row>
    <row r="1868" spans="1:12" ht="13" hidden="1" x14ac:dyDescent="0.15">
      <c r="A1868" s="65" t="s">
        <v>94</v>
      </c>
      <c r="B1868" s="10">
        <v>0</v>
      </c>
      <c r="C1868" s="10">
        <v>0</v>
      </c>
      <c r="D1868" s="10">
        <v>0</v>
      </c>
      <c r="E1868" s="10">
        <v>0</v>
      </c>
      <c r="F1868" s="10">
        <v>0</v>
      </c>
      <c r="G1868" s="10">
        <v>0</v>
      </c>
      <c r="H1868" s="10">
        <v>0</v>
      </c>
      <c r="I1868" s="10">
        <v>45.35</v>
      </c>
      <c r="J1868" s="10">
        <v>0</v>
      </c>
      <c r="K1868" s="10">
        <v>0</v>
      </c>
      <c r="L1868" s="10">
        <f t="shared" si="123"/>
        <v>45.35</v>
      </c>
    </row>
    <row r="1869" spans="1:12" ht="13" hidden="1" x14ac:dyDescent="0.15">
      <c r="A1869" s="65" t="s">
        <v>96</v>
      </c>
      <c r="B1869" s="10">
        <v>0</v>
      </c>
      <c r="C1869" s="10">
        <v>0</v>
      </c>
      <c r="D1869" s="10">
        <v>0</v>
      </c>
      <c r="E1869" s="10">
        <v>20000</v>
      </c>
      <c r="F1869" s="10">
        <v>20000</v>
      </c>
      <c r="G1869" s="10">
        <v>43875</v>
      </c>
      <c r="H1869" s="10">
        <v>0</v>
      </c>
      <c r="I1869" s="10">
        <v>0</v>
      </c>
      <c r="J1869" s="10">
        <v>29000</v>
      </c>
      <c r="K1869" s="10">
        <v>0</v>
      </c>
      <c r="L1869" s="10">
        <f t="shared" si="123"/>
        <v>112875</v>
      </c>
    </row>
    <row r="1870" spans="1:12" ht="13" hidden="1" x14ac:dyDescent="0.15">
      <c r="A1870" s="65" t="s">
        <v>132</v>
      </c>
      <c r="B1870" s="10">
        <v>0</v>
      </c>
      <c r="C1870" s="10">
        <v>0</v>
      </c>
      <c r="D1870" s="10">
        <v>0</v>
      </c>
      <c r="E1870" s="10">
        <v>0</v>
      </c>
      <c r="F1870" s="10">
        <v>0</v>
      </c>
      <c r="G1870" s="10">
        <v>0</v>
      </c>
      <c r="H1870" s="10">
        <v>0</v>
      </c>
      <c r="I1870" s="10">
        <v>0</v>
      </c>
      <c r="J1870" s="10">
        <v>275</v>
      </c>
      <c r="K1870" s="10">
        <v>2155.2800000000002</v>
      </c>
      <c r="L1870" s="10">
        <f t="shared" si="123"/>
        <v>2430.2800000000002</v>
      </c>
    </row>
    <row r="1871" spans="1:12" ht="13" hidden="1" x14ac:dyDescent="0.15">
      <c r="A1871" s="65" t="s">
        <v>100</v>
      </c>
      <c r="B1871" s="10">
        <v>0</v>
      </c>
      <c r="C1871" s="10">
        <v>0</v>
      </c>
      <c r="D1871" s="10">
        <v>0</v>
      </c>
      <c r="E1871" s="10">
        <v>0</v>
      </c>
      <c r="F1871" s="10">
        <v>0</v>
      </c>
      <c r="G1871" s="10">
        <v>86.11</v>
      </c>
      <c r="H1871" s="10">
        <v>0</v>
      </c>
      <c r="I1871" s="10">
        <v>0</v>
      </c>
      <c r="J1871" s="10">
        <v>0</v>
      </c>
      <c r="K1871" s="10">
        <v>0</v>
      </c>
      <c r="L1871" s="10">
        <f t="shared" si="123"/>
        <v>86.11</v>
      </c>
    </row>
    <row r="1872" spans="1:12" ht="13" hidden="1" x14ac:dyDescent="0.15">
      <c r="A1872" s="65" t="s">
        <v>101</v>
      </c>
      <c r="B1872" s="10">
        <v>0</v>
      </c>
      <c r="C1872" s="10">
        <v>0</v>
      </c>
      <c r="D1872" s="10">
        <v>0</v>
      </c>
      <c r="E1872" s="10">
        <v>0</v>
      </c>
      <c r="F1872" s="10">
        <v>32250</v>
      </c>
      <c r="G1872" s="10">
        <v>40948.339999999997</v>
      </c>
      <c r="H1872" s="10">
        <v>10013</v>
      </c>
      <c r="I1872" s="10">
        <v>-5000</v>
      </c>
      <c r="J1872" s="10">
        <v>0</v>
      </c>
      <c r="K1872" s="10">
        <v>7200</v>
      </c>
      <c r="L1872" s="10">
        <f t="shared" si="123"/>
        <v>85411.34</v>
      </c>
    </row>
    <row r="1873" spans="1:12" ht="13" hidden="1" x14ac:dyDescent="0.15">
      <c r="A1873" s="65" t="s">
        <v>285</v>
      </c>
      <c r="B1873" s="10">
        <v>0</v>
      </c>
      <c r="C1873" s="10">
        <v>0</v>
      </c>
      <c r="D1873" s="10">
        <v>0</v>
      </c>
      <c r="E1873" s="10">
        <v>235647</v>
      </c>
      <c r="F1873" s="10">
        <v>273258.51</v>
      </c>
      <c r="G1873" s="10">
        <v>122005.18</v>
      </c>
      <c r="H1873" s="10">
        <v>149225.82999999999</v>
      </c>
      <c r="I1873" s="10">
        <v>240373.54</v>
      </c>
      <c r="J1873" s="10">
        <v>155581.47</v>
      </c>
      <c r="K1873" s="10">
        <v>-64521.56</v>
      </c>
      <c r="L1873" s="10">
        <f t="shared" si="123"/>
        <v>1111569.97</v>
      </c>
    </row>
    <row r="1874" spans="1:12" ht="13" hidden="1" x14ac:dyDescent="0.15">
      <c r="A1874" s="65" t="s">
        <v>103</v>
      </c>
      <c r="B1874" s="10">
        <v>0</v>
      </c>
      <c r="C1874" s="10">
        <v>0</v>
      </c>
      <c r="D1874" s="10">
        <v>0</v>
      </c>
      <c r="E1874" s="10">
        <v>0</v>
      </c>
      <c r="F1874" s="10">
        <v>0</v>
      </c>
      <c r="G1874" s="10">
        <v>0</v>
      </c>
      <c r="H1874" s="10">
        <v>0</v>
      </c>
      <c r="I1874" s="10">
        <v>0</v>
      </c>
      <c r="J1874" s="10">
        <v>0</v>
      </c>
      <c r="K1874" s="10">
        <v>47.36</v>
      </c>
      <c r="L1874" s="10">
        <f t="shared" si="123"/>
        <v>47.36</v>
      </c>
    </row>
    <row r="1875" spans="1:12" ht="13" hidden="1" x14ac:dyDescent="0.15">
      <c r="A1875" s="65" t="s">
        <v>105</v>
      </c>
      <c r="B1875" s="10">
        <v>0</v>
      </c>
      <c r="C1875" s="10">
        <v>0</v>
      </c>
      <c r="D1875" s="10">
        <v>0</v>
      </c>
      <c r="E1875" s="10">
        <v>0</v>
      </c>
      <c r="F1875" s="10">
        <v>8295.1200000000008</v>
      </c>
      <c r="G1875" s="10">
        <v>11310.36</v>
      </c>
      <c r="H1875" s="10">
        <v>11310.37</v>
      </c>
      <c r="I1875" s="10">
        <v>12490.36</v>
      </c>
      <c r="J1875" s="10">
        <v>11610.4</v>
      </c>
      <c r="K1875" s="10">
        <v>5220.08</v>
      </c>
      <c r="L1875" s="10">
        <f t="shared" si="123"/>
        <v>60236.69000000001</v>
      </c>
    </row>
    <row r="1876" spans="1:12" ht="13" hidden="1" x14ac:dyDescent="0.15">
      <c r="A1876" s="65" t="s">
        <v>107</v>
      </c>
      <c r="B1876" s="10">
        <v>0</v>
      </c>
      <c r="C1876" s="10">
        <v>0</v>
      </c>
      <c r="D1876" s="10">
        <v>0</v>
      </c>
      <c r="E1876" s="10">
        <v>0</v>
      </c>
      <c r="F1876" s="10">
        <v>0</v>
      </c>
      <c r="G1876" s="10">
        <v>211.37</v>
      </c>
      <c r="H1876" s="10">
        <v>289.8</v>
      </c>
      <c r="I1876" s="10">
        <v>303.10000000000002</v>
      </c>
      <c r="J1876" s="10">
        <v>284.11</v>
      </c>
      <c r="K1876" s="10">
        <v>186.34</v>
      </c>
      <c r="L1876" s="10">
        <f t="shared" si="123"/>
        <v>1274.72</v>
      </c>
    </row>
    <row r="1877" spans="1:12" ht="13" hidden="1" x14ac:dyDescent="0.15">
      <c r="A1877" s="65" t="s">
        <v>142</v>
      </c>
      <c r="B1877" s="10">
        <v>0</v>
      </c>
      <c r="C1877" s="10">
        <v>0</v>
      </c>
      <c r="D1877" s="10">
        <v>0</v>
      </c>
      <c r="E1877" s="10">
        <v>1366.17</v>
      </c>
      <c r="F1877" s="10">
        <v>0</v>
      </c>
      <c r="G1877" s="10">
        <v>1500.31</v>
      </c>
      <c r="H1877" s="10">
        <v>3682.2</v>
      </c>
      <c r="I1877" s="10">
        <v>11870.64</v>
      </c>
      <c r="J1877" s="10">
        <v>15276.89</v>
      </c>
      <c r="K1877" s="10">
        <v>6633.82</v>
      </c>
      <c r="L1877" s="10">
        <f t="shared" si="123"/>
        <v>40330.03</v>
      </c>
    </row>
    <row r="1878" spans="1:12" ht="13" hidden="1" x14ac:dyDescent="0.15">
      <c r="A1878" s="65" t="s">
        <v>143</v>
      </c>
      <c r="B1878" s="10">
        <v>0</v>
      </c>
      <c r="C1878" s="10">
        <v>0</v>
      </c>
      <c r="D1878" s="10">
        <v>192492.45</v>
      </c>
      <c r="E1878" s="10">
        <v>89255.76</v>
      </c>
      <c r="F1878" s="10">
        <v>452776.86</v>
      </c>
      <c r="G1878" s="10">
        <v>132450.54999999999</v>
      </c>
      <c r="H1878" s="10">
        <v>427355.59</v>
      </c>
      <c r="I1878" s="10">
        <v>110812.73</v>
      </c>
      <c r="J1878" s="10">
        <v>-131213.91</v>
      </c>
      <c r="K1878" s="10">
        <v>2820.15</v>
      </c>
      <c r="L1878" s="10">
        <f t="shared" si="123"/>
        <v>1276750.1800000002</v>
      </c>
    </row>
    <row r="1879" spans="1:12" ht="13" hidden="1" x14ac:dyDescent="0.15">
      <c r="A1879" s="65" t="s">
        <v>117</v>
      </c>
      <c r="B1879" s="10">
        <v>0</v>
      </c>
      <c r="C1879" s="10">
        <v>0</v>
      </c>
      <c r="D1879" s="10">
        <v>0</v>
      </c>
      <c r="E1879" s="10">
        <v>1</v>
      </c>
      <c r="F1879" s="10">
        <v>85</v>
      </c>
      <c r="G1879" s="10">
        <v>38500</v>
      </c>
      <c r="H1879" s="10">
        <v>33.86</v>
      </c>
      <c r="I1879" s="10">
        <v>236.5</v>
      </c>
      <c r="J1879" s="10">
        <v>50.25</v>
      </c>
      <c r="K1879" s="10">
        <v>0.25</v>
      </c>
      <c r="L1879" s="10">
        <f t="shared" si="123"/>
        <v>38906.86</v>
      </c>
    </row>
    <row r="1880" spans="1:12" ht="13" hidden="1" x14ac:dyDescent="0.15">
      <c r="A1880" s="65" t="s">
        <v>306</v>
      </c>
      <c r="B1880" s="10">
        <v>0</v>
      </c>
      <c r="C1880" s="10">
        <v>0</v>
      </c>
      <c r="D1880" s="10">
        <v>0</v>
      </c>
      <c r="E1880" s="10">
        <v>0</v>
      </c>
      <c r="F1880" s="10">
        <v>0</v>
      </c>
      <c r="G1880" s="10">
        <v>0</v>
      </c>
      <c r="H1880" s="10">
        <v>0</v>
      </c>
      <c r="I1880" s="10">
        <v>0</v>
      </c>
      <c r="J1880" s="10">
        <v>186064.65</v>
      </c>
      <c r="K1880" s="10">
        <v>4312.53</v>
      </c>
      <c r="L1880" s="10">
        <f t="shared" si="123"/>
        <v>190377.18</v>
      </c>
    </row>
    <row r="1881" spans="1:12" ht="13" hidden="1" x14ac:dyDescent="0.15">
      <c r="A1881" s="65" t="s">
        <v>240</v>
      </c>
      <c r="B1881" s="10">
        <v>0</v>
      </c>
      <c r="C1881" s="10">
        <v>0</v>
      </c>
      <c r="D1881" s="10">
        <v>0</v>
      </c>
      <c r="E1881" s="10">
        <v>0</v>
      </c>
      <c r="F1881" s="10">
        <v>37199.370000000003</v>
      </c>
      <c r="G1881" s="10">
        <v>12682.66</v>
      </c>
      <c r="H1881" s="10">
        <v>60639.839999999997</v>
      </c>
      <c r="I1881" s="10">
        <v>30143.82</v>
      </c>
      <c r="J1881" s="10">
        <v>30997.45</v>
      </c>
      <c r="K1881" s="10">
        <v>1220.72</v>
      </c>
      <c r="L1881" s="10">
        <f t="shared" si="123"/>
        <v>172883.86000000002</v>
      </c>
    </row>
    <row r="1882" spans="1:12" ht="13" hidden="1" x14ac:dyDescent="0.15">
      <c r="A1882" s="65" t="s">
        <v>239</v>
      </c>
      <c r="B1882" s="10">
        <v>0</v>
      </c>
      <c r="C1882" s="10">
        <v>0</v>
      </c>
      <c r="D1882" s="10">
        <v>0</v>
      </c>
      <c r="E1882" s="10">
        <v>0</v>
      </c>
      <c r="F1882" s="10">
        <v>0</v>
      </c>
      <c r="G1882" s="10">
        <v>72.31</v>
      </c>
      <c r="H1882" s="10">
        <v>121.37</v>
      </c>
      <c r="I1882" s="10">
        <v>150.02000000000001</v>
      </c>
      <c r="J1882" s="10">
        <v>0</v>
      </c>
      <c r="K1882" s="10">
        <v>0</v>
      </c>
      <c r="L1882" s="10">
        <f t="shared" si="123"/>
        <v>343.70000000000005</v>
      </c>
    </row>
    <row r="1883" spans="1:12" ht="13" hidden="1" x14ac:dyDescent="0.15">
      <c r="A1883" s="65" t="s">
        <v>120</v>
      </c>
      <c r="B1883" s="10">
        <v>0</v>
      </c>
      <c r="C1883" s="10">
        <v>0</v>
      </c>
      <c r="D1883" s="10">
        <v>0</v>
      </c>
      <c r="E1883" s="10">
        <v>0</v>
      </c>
      <c r="F1883" s="10">
        <v>0</v>
      </c>
      <c r="G1883" s="10">
        <v>0</v>
      </c>
      <c r="H1883" s="10">
        <v>0</v>
      </c>
      <c r="I1883" s="10">
        <v>171.92</v>
      </c>
      <c r="J1883" s="10">
        <v>220.35</v>
      </c>
      <c r="K1883" s="10">
        <v>0</v>
      </c>
      <c r="L1883" s="10">
        <f t="shared" si="123"/>
        <v>392.27</v>
      </c>
    </row>
    <row r="1884" spans="1:12" ht="13" hidden="1" x14ac:dyDescent="0.15">
      <c r="A1884" s="65" t="s">
        <v>123</v>
      </c>
      <c r="B1884" s="10">
        <v>0</v>
      </c>
      <c r="C1884" s="10">
        <v>0</v>
      </c>
      <c r="D1884" s="10">
        <v>0</v>
      </c>
      <c r="E1884" s="10">
        <v>0</v>
      </c>
      <c r="F1884" s="10">
        <v>0</v>
      </c>
      <c r="G1884" s="10">
        <v>0</v>
      </c>
      <c r="H1884" s="10">
        <v>0</v>
      </c>
      <c r="I1884" s="10">
        <v>0</v>
      </c>
      <c r="J1884" s="10">
        <v>684.44</v>
      </c>
      <c r="K1884" s="10">
        <v>555.21</v>
      </c>
      <c r="L1884" s="10">
        <f t="shared" si="123"/>
        <v>1239.6500000000001</v>
      </c>
    </row>
    <row r="1885" spans="1:12" ht="13" hidden="1" x14ac:dyDescent="0.15">
      <c r="A1885" s="65" t="s">
        <v>124</v>
      </c>
      <c r="B1885" s="10">
        <v>0</v>
      </c>
      <c r="C1885" s="10">
        <v>0</v>
      </c>
      <c r="D1885" s="10">
        <v>0</v>
      </c>
      <c r="E1885" s="10">
        <v>571.63</v>
      </c>
      <c r="F1885" s="10">
        <v>2323.87</v>
      </c>
      <c r="G1885" s="10">
        <v>3569.94</v>
      </c>
      <c r="H1885" s="10">
        <v>2736.35</v>
      </c>
      <c r="I1885" s="10">
        <v>1764.74</v>
      </c>
      <c r="J1885" s="10">
        <v>3762.93</v>
      </c>
      <c r="K1885" s="10">
        <v>3308.46</v>
      </c>
      <c r="L1885" s="10">
        <f t="shared" si="123"/>
        <v>18037.920000000002</v>
      </c>
    </row>
    <row r="1886" spans="1:12" ht="13" hidden="1" x14ac:dyDescent="0.15">
      <c r="A1886" s="65" t="s">
        <v>125</v>
      </c>
      <c r="B1886" s="10">
        <v>0</v>
      </c>
      <c r="C1886" s="10">
        <v>0</v>
      </c>
      <c r="D1886" s="10">
        <v>0</v>
      </c>
      <c r="E1886" s="10">
        <v>0</v>
      </c>
      <c r="F1886" s="10">
        <v>277.27</v>
      </c>
      <c r="G1886" s="10">
        <v>697.75</v>
      </c>
      <c r="H1886" s="10">
        <v>1083.44</v>
      </c>
      <c r="I1886" s="10">
        <v>970.24</v>
      </c>
      <c r="J1886" s="10">
        <v>3751.05</v>
      </c>
      <c r="K1886" s="10">
        <v>999.75</v>
      </c>
      <c r="L1886" s="10">
        <f t="shared" si="123"/>
        <v>7779.5</v>
      </c>
    </row>
    <row r="1887" spans="1:12" ht="13" hidden="1" x14ac:dyDescent="0.15">
      <c r="A1887" s="65" t="s">
        <v>126</v>
      </c>
      <c r="B1887" s="10">
        <v>0</v>
      </c>
      <c r="C1887" s="10">
        <v>0</v>
      </c>
      <c r="D1887" s="10">
        <v>0</v>
      </c>
      <c r="E1887" s="10">
        <v>0</v>
      </c>
      <c r="F1887" s="10">
        <v>0</v>
      </c>
      <c r="G1887" s="10">
        <v>424.11</v>
      </c>
      <c r="H1887" s="10">
        <v>689.31</v>
      </c>
      <c r="I1887" s="10">
        <v>1140.25</v>
      </c>
      <c r="J1887" s="10">
        <v>1513.11</v>
      </c>
      <c r="K1887" s="10">
        <v>484.11</v>
      </c>
      <c r="L1887" s="10">
        <f t="shared" si="123"/>
        <v>4250.8899999999994</v>
      </c>
    </row>
    <row r="1888" spans="1:12" ht="13" hidden="1" x14ac:dyDescent="0.15">
      <c r="A1888" s="65" t="s">
        <v>127</v>
      </c>
      <c r="B1888" s="10">
        <v>0</v>
      </c>
      <c r="C1888" s="10">
        <v>0</v>
      </c>
      <c r="D1888" s="10">
        <v>0</v>
      </c>
      <c r="E1888" s="10">
        <v>0</v>
      </c>
      <c r="F1888" s="10">
        <v>0</v>
      </c>
      <c r="G1888" s="10">
        <v>716.3</v>
      </c>
      <c r="H1888" s="10">
        <v>967.76</v>
      </c>
      <c r="I1888" s="10">
        <v>2437.4899999999998</v>
      </c>
      <c r="J1888" s="10">
        <v>3125.96</v>
      </c>
      <c r="K1888" s="10">
        <v>2614.36</v>
      </c>
      <c r="L1888" s="10">
        <f t="shared" si="123"/>
        <v>9861.869999999999</v>
      </c>
    </row>
    <row r="1889" spans="1:12" ht="13" hidden="1" x14ac:dyDescent="0.15">
      <c r="A1889" s="65" t="s">
        <v>129</v>
      </c>
      <c r="B1889" s="10">
        <v>0</v>
      </c>
      <c r="C1889" s="10">
        <v>0</v>
      </c>
      <c r="D1889" s="10">
        <v>0</v>
      </c>
      <c r="E1889" s="10">
        <v>0</v>
      </c>
      <c r="F1889" s="10">
        <v>0</v>
      </c>
      <c r="G1889" s="10">
        <v>3061.07</v>
      </c>
      <c r="H1889" s="10">
        <v>4319.99</v>
      </c>
      <c r="I1889" s="10">
        <v>8615.84</v>
      </c>
      <c r="J1889" s="10">
        <v>10652.99</v>
      </c>
      <c r="K1889" s="10">
        <v>10810.48</v>
      </c>
      <c r="L1889" s="10">
        <f t="shared" si="123"/>
        <v>37460.369999999995</v>
      </c>
    </row>
    <row r="1890" spans="1:12" ht="13" hidden="1" x14ac:dyDescent="0.15">
      <c r="A1890" s="66" t="s">
        <v>307</v>
      </c>
      <c r="B1890" s="16">
        <f t="shared" ref="B1890:L1890" si="124">SUM(B1856:B1889)</f>
        <v>0</v>
      </c>
      <c r="C1890" s="16">
        <f t="shared" si="124"/>
        <v>0</v>
      </c>
      <c r="D1890" s="16">
        <f t="shared" si="124"/>
        <v>192492.45</v>
      </c>
      <c r="E1890" s="16">
        <f t="shared" si="124"/>
        <v>354521.46</v>
      </c>
      <c r="F1890" s="16">
        <f t="shared" si="124"/>
        <v>1004656.45</v>
      </c>
      <c r="G1890" s="16">
        <f t="shared" si="124"/>
        <v>575034.19999999995</v>
      </c>
      <c r="H1890" s="16">
        <f t="shared" si="124"/>
        <v>781625.89999999991</v>
      </c>
      <c r="I1890" s="16">
        <f t="shared" si="124"/>
        <v>531471.78999999992</v>
      </c>
      <c r="J1890" s="16">
        <f t="shared" si="124"/>
        <v>470061.73</v>
      </c>
      <c r="K1890" s="16">
        <f t="shared" si="124"/>
        <v>87631.3</v>
      </c>
      <c r="L1890" s="16">
        <f t="shared" si="124"/>
        <v>3997495.2800000003</v>
      </c>
    </row>
    <row r="1891" spans="1:12" ht="13" hidden="1" x14ac:dyDescent="0.15">
      <c r="A1891" s="64" t="s">
        <v>308</v>
      </c>
      <c r="B1891" s="7"/>
      <c r="C1891" s="7"/>
      <c r="D1891" s="7"/>
      <c r="E1891" s="7"/>
      <c r="F1891" s="7"/>
      <c r="G1891" s="7"/>
      <c r="H1891" s="7"/>
      <c r="I1891" s="7"/>
      <c r="J1891" s="7"/>
      <c r="K1891" s="7"/>
      <c r="L1891" s="7"/>
    </row>
    <row r="1892" spans="1:12" ht="13" hidden="1" x14ac:dyDescent="0.15">
      <c r="A1892" s="65" t="s">
        <v>71</v>
      </c>
      <c r="B1892" s="10">
        <v>0</v>
      </c>
      <c r="C1892" s="10">
        <v>0</v>
      </c>
      <c r="D1892" s="10">
        <v>0</v>
      </c>
      <c r="E1892" s="10">
        <v>34375.019999999997</v>
      </c>
      <c r="F1892" s="10">
        <v>68750.039999999994</v>
      </c>
      <c r="G1892" s="10">
        <v>68750.039999999994</v>
      </c>
      <c r="H1892" s="10">
        <v>69012.539999999994</v>
      </c>
      <c r="I1892" s="10">
        <v>70370.86</v>
      </c>
      <c r="J1892" s="10">
        <v>70787.520000000004</v>
      </c>
      <c r="K1892" s="10">
        <v>47191.68</v>
      </c>
      <c r="L1892" s="10">
        <f t="shared" ref="L1892:L1916" si="125">SUM(B1892:K1892)</f>
        <v>429237.69999999995</v>
      </c>
    </row>
    <row r="1893" spans="1:12" ht="13" hidden="1" x14ac:dyDescent="0.15">
      <c r="A1893" s="65" t="s">
        <v>73</v>
      </c>
      <c r="B1893" s="10">
        <v>0</v>
      </c>
      <c r="C1893" s="10">
        <v>0</v>
      </c>
      <c r="D1893" s="10">
        <v>0</v>
      </c>
      <c r="E1893" s="10">
        <v>2644.23</v>
      </c>
      <c r="F1893" s="10">
        <v>3254.81</v>
      </c>
      <c r="G1893" s="10">
        <v>2908.65</v>
      </c>
      <c r="H1893" s="10">
        <v>-7272.01</v>
      </c>
      <c r="I1893" s="10">
        <v>2331.1999999999998</v>
      </c>
      <c r="J1893" s="10">
        <v>1547.55</v>
      </c>
      <c r="K1893" s="10">
        <v>544.52</v>
      </c>
      <c r="L1893" s="10">
        <f t="shared" si="125"/>
        <v>5958.9500000000007</v>
      </c>
    </row>
    <row r="1894" spans="1:12" ht="13" hidden="1" x14ac:dyDescent="0.15">
      <c r="A1894" s="65" t="s">
        <v>74</v>
      </c>
      <c r="B1894" s="10">
        <v>0</v>
      </c>
      <c r="C1894" s="10">
        <v>0</v>
      </c>
      <c r="D1894" s="10">
        <v>0</v>
      </c>
      <c r="E1894" s="10">
        <v>11089</v>
      </c>
      <c r="F1894" s="10">
        <v>11357.59</v>
      </c>
      <c r="G1894" s="10">
        <v>10647.87</v>
      </c>
      <c r="H1894" s="10">
        <v>9216.23</v>
      </c>
      <c r="I1894" s="10">
        <v>9054.56</v>
      </c>
      <c r="J1894" s="10">
        <v>11889.12</v>
      </c>
      <c r="K1894" s="10">
        <v>0</v>
      </c>
      <c r="L1894" s="10">
        <f t="shared" si="125"/>
        <v>63254.37</v>
      </c>
    </row>
    <row r="1895" spans="1:12" ht="13" hidden="1" x14ac:dyDescent="0.15">
      <c r="A1895" s="65" t="s">
        <v>77</v>
      </c>
      <c r="B1895" s="10">
        <v>0</v>
      </c>
      <c r="C1895" s="10">
        <v>0</v>
      </c>
      <c r="D1895" s="10">
        <v>0</v>
      </c>
      <c r="E1895" s="10">
        <v>0</v>
      </c>
      <c r="F1895" s="10">
        <v>0</v>
      </c>
      <c r="G1895" s="10">
        <v>0</v>
      </c>
      <c r="H1895" s="10">
        <v>0</v>
      </c>
      <c r="I1895" s="10">
        <v>0</v>
      </c>
      <c r="J1895" s="10">
        <v>0</v>
      </c>
      <c r="K1895" s="10">
        <v>429.93</v>
      </c>
      <c r="L1895" s="10">
        <f t="shared" si="125"/>
        <v>429.93</v>
      </c>
    </row>
    <row r="1896" spans="1:12" ht="13" hidden="1" x14ac:dyDescent="0.15">
      <c r="A1896" s="65" t="s">
        <v>81</v>
      </c>
      <c r="B1896" s="10">
        <v>0</v>
      </c>
      <c r="C1896" s="10">
        <v>0</v>
      </c>
      <c r="D1896" s="10">
        <v>0</v>
      </c>
      <c r="E1896" s="10">
        <v>825</v>
      </c>
      <c r="F1896" s="10">
        <v>2239.29</v>
      </c>
      <c r="G1896" s="10">
        <v>1972.22</v>
      </c>
      <c r="H1896" s="10">
        <v>2305.15</v>
      </c>
      <c r="I1896" s="10">
        <v>2357.71</v>
      </c>
      <c r="J1896" s="10">
        <v>2359.52</v>
      </c>
      <c r="K1896" s="10">
        <v>1439.05</v>
      </c>
      <c r="L1896" s="10">
        <f t="shared" si="125"/>
        <v>13497.939999999999</v>
      </c>
    </row>
    <row r="1897" spans="1:12" ht="13" hidden="1" x14ac:dyDescent="0.15">
      <c r="A1897" s="65" t="s">
        <v>82</v>
      </c>
      <c r="B1897" s="10">
        <v>0</v>
      </c>
      <c r="C1897" s="10">
        <v>0</v>
      </c>
      <c r="D1897" s="10">
        <v>0</v>
      </c>
      <c r="E1897" s="10">
        <v>5714.33</v>
      </c>
      <c r="F1897" s="10">
        <v>8387.5499999999993</v>
      </c>
      <c r="G1897" s="10">
        <v>8506.18</v>
      </c>
      <c r="H1897" s="10">
        <v>7915.86</v>
      </c>
      <c r="I1897" s="10">
        <v>8571.6299999999992</v>
      </c>
      <c r="J1897" s="10">
        <v>8905.3799999999992</v>
      </c>
      <c r="K1897" s="10">
        <v>5604.81</v>
      </c>
      <c r="L1897" s="10">
        <f t="shared" si="125"/>
        <v>53605.739999999991</v>
      </c>
    </row>
    <row r="1898" spans="1:12" ht="13" hidden="1" x14ac:dyDescent="0.15">
      <c r="A1898" s="65" t="s">
        <v>83</v>
      </c>
      <c r="B1898" s="10">
        <v>0</v>
      </c>
      <c r="C1898" s="10">
        <v>0</v>
      </c>
      <c r="D1898" s="10">
        <v>0</v>
      </c>
      <c r="E1898" s="10">
        <v>3339.53</v>
      </c>
      <c r="F1898" s="10">
        <v>8865.4599999999991</v>
      </c>
      <c r="G1898" s="10">
        <v>5792.86</v>
      </c>
      <c r="H1898" s="10">
        <v>3094.93</v>
      </c>
      <c r="I1898" s="10">
        <v>4546.1499999999996</v>
      </c>
      <c r="J1898" s="10">
        <v>9848.93</v>
      </c>
      <c r="K1898" s="10">
        <v>3872.35</v>
      </c>
      <c r="L1898" s="10">
        <f t="shared" si="125"/>
        <v>39360.21</v>
      </c>
    </row>
    <row r="1899" spans="1:12" ht="13" hidden="1" x14ac:dyDescent="0.15">
      <c r="A1899" s="65" t="s">
        <v>84</v>
      </c>
      <c r="B1899" s="10">
        <v>0</v>
      </c>
      <c r="C1899" s="10">
        <v>0</v>
      </c>
      <c r="D1899" s="10">
        <v>0</v>
      </c>
      <c r="E1899" s="10">
        <v>35.74</v>
      </c>
      <c r="F1899" s="10">
        <v>52.17</v>
      </c>
      <c r="G1899" s="10">
        <v>56.72</v>
      </c>
      <c r="H1899" s="10">
        <v>57.47</v>
      </c>
      <c r="I1899" s="10">
        <v>52.53</v>
      </c>
      <c r="J1899" s="10">
        <v>53.37</v>
      </c>
      <c r="K1899" s="10">
        <v>49.28</v>
      </c>
      <c r="L1899" s="10">
        <f t="shared" si="125"/>
        <v>357.28</v>
      </c>
    </row>
    <row r="1900" spans="1:12" ht="13" hidden="1" x14ac:dyDescent="0.15">
      <c r="A1900" s="65" t="s">
        <v>90</v>
      </c>
      <c r="B1900" s="10">
        <v>0</v>
      </c>
      <c r="C1900" s="10">
        <v>0</v>
      </c>
      <c r="D1900" s="10">
        <v>0</v>
      </c>
      <c r="E1900" s="10">
        <v>0</v>
      </c>
      <c r="F1900" s="10">
        <v>0</v>
      </c>
      <c r="G1900" s="10">
        <v>717.43</v>
      </c>
      <c r="H1900" s="10">
        <v>0</v>
      </c>
      <c r="I1900" s="10">
        <v>748.23</v>
      </c>
      <c r="J1900" s="10">
        <v>0</v>
      </c>
      <c r="K1900" s="10">
        <v>961.88</v>
      </c>
      <c r="L1900" s="10">
        <f t="shared" si="125"/>
        <v>2427.54</v>
      </c>
    </row>
    <row r="1901" spans="1:12" ht="13" hidden="1" x14ac:dyDescent="0.15">
      <c r="A1901" s="65" t="s">
        <v>91</v>
      </c>
      <c r="B1901" s="10">
        <v>0</v>
      </c>
      <c r="C1901" s="10">
        <v>0</v>
      </c>
      <c r="D1901" s="10">
        <v>0</v>
      </c>
      <c r="E1901" s="10">
        <v>0</v>
      </c>
      <c r="F1901" s="10">
        <v>0</v>
      </c>
      <c r="G1901" s="10">
        <v>0</v>
      </c>
      <c r="H1901" s="10">
        <v>0</v>
      </c>
      <c r="I1901" s="10">
        <v>186.55</v>
      </c>
      <c r="J1901" s="10">
        <v>0</v>
      </c>
      <c r="K1901" s="10">
        <v>10.62</v>
      </c>
      <c r="L1901" s="10">
        <f t="shared" si="125"/>
        <v>197.17000000000002</v>
      </c>
    </row>
    <row r="1902" spans="1:12" ht="13" hidden="1" x14ac:dyDescent="0.15">
      <c r="A1902" s="65" t="s">
        <v>93</v>
      </c>
      <c r="B1902" s="10">
        <v>0</v>
      </c>
      <c r="C1902" s="10">
        <v>0</v>
      </c>
      <c r="D1902" s="10">
        <v>0</v>
      </c>
      <c r="E1902" s="10">
        <v>0</v>
      </c>
      <c r="F1902" s="10">
        <v>0</v>
      </c>
      <c r="G1902" s="10">
        <v>0</v>
      </c>
      <c r="H1902" s="10">
        <v>0</v>
      </c>
      <c r="I1902" s="10">
        <v>1039.6099999999999</v>
      </c>
      <c r="J1902" s="10">
        <v>0</v>
      </c>
      <c r="K1902" s="10">
        <v>376.73</v>
      </c>
      <c r="L1902" s="10">
        <f t="shared" si="125"/>
        <v>1416.34</v>
      </c>
    </row>
    <row r="1903" spans="1:12" ht="13" hidden="1" x14ac:dyDescent="0.15">
      <c r="A1903" s="65" t="s">
        <v>132</v>
      </c>
      <c r="B1903" s="10">
        <v>0</v>
      </c>
      <c r="C1903" s="10">
        <v>0</v>
      </c>
      <c r="D1903" s="10">
        <v>0</v>
      </c>
      <c r="E1903" s="10">
        <v>0</v>
      </c>
      <c r="F1903" s="10">
        <v>0</v>
      </c>
      <c r="G1903" s="10">
        <v>335</v>
      </c>
      <c r="H1903" s="10">
        <v>0</v>
      </c>
      <c r="I1903" s="10">
        <v>698.58</v>
      </c>
      <c r="J1903" s="10">
        <v>0</v>
      </c>
      <c r="K1903" s="10">
        <v>0</v>
      </c>
      <c r="L1903" s="10">
        <f t="shared" si="125"/>
        <v>1033.58</v>
      </c>
    </row>
    <row r="1904" spans="1:12" ht="13" hidden="1" x14ac:dyDescent="0.15">
      <c r="A1904" s="65" t="s">
        <v>101</v>
      </c>
      <c r="B1904" s="10">
        <v>0</v>
      </c>
      <c r="C1904" s="10">
        <v>0</v>
      </c>
      <c r="D1904" s="10">
        <v>0</v>
      </c>
      <c r="E1904" s="10">
        <v>0</v>
      </c>
      <c r="F1904" s="10">
        <v>0</v>
      </c>
      <c r="G1904" s="10">
        <v>12065.98</v>
      </c>
      <c r="H1904" s="10">
        <v>-12065.98</v>
      </c>
      <c r="I1904" s="10">
        <v>0</v>
      </c>
      <c r="J1904" s="10">
        <v>11800</v>
      </c>
      <c r="K1904" s="10">
        <v>33187.5</v>
      </c>
      <c r="L1904" s="10">
        <f t="shared" si="125"/>
        <v>44987.5</v>
      </c>
    </row>
    <row r="1905" spans="1:12" ht="13" hidden="1" x14ac:dyDescent="0.15">
      <c r="A1905" s="65" t="s">
        <v>171</v>
      </c>
      <c r="B1905" s="10">
        <v>0</v>
      </c>
      <c r="C1905" s="10">
        <v>0</v>
      </c>
      <c r="D1905" s="10">
        <v>0</v>
      </c>
      <c r="E1905" s="10">
        <v>10403.19</v>
      </c>
      <c r="F1905" s="10">
        <v>38433.29</v>
      </c>
      <c r="G1905" s="10">
        <v>2700</v>
      </c>
      <c r="H1905" s="10">
        <v>615.19000000000005</v>
      </c>
      <c r="I1905" s="10">
        <v>15000</v>
      </c>
      <c r="J1905" s="10">
        <v>13507.67</v>
      </c>
      <c r="K1905" s="10">
        <v>-10126.42</v>
      </c>
      <c r="L1905" s="10">
        <f t="shared" si="125"/>
        <v>70532.920000000013</v>
      </c>
    </row>
    <row r="1906" spans="1:12" ht="13" hidden="1" x14ac:dyDescent="0.15">
      <c r="A1906" s="65" t="s">
        <v>102</v>
      </c>
      <c r="B1906" s="10">
        <v>0</v>
      </c>
      <c r="C1906" s="10">
        <v>0</v>
      </c>
      <c r="D1906" s="10">
        <v>0</v>
      </c>
      <c r="E1906" s="10">
        <v>1225.93</v>
      </c>
      <c r="F1906" s="10">
        <v>1695.5</v>
      </c>
      <c r="G1906" s="10">
        <v>1212.32</v>
      </c>
      <c r="H1906" s="10">
        <v>1708.17</v>
      </c>
      <c r="I1906" s="10">
        <v>4074.62</v>
      </c>
      <c r="J1906" s="10">
        <v>0</v>
      </c>
      <c r="K1906" s="10">
        <v>0</v>
      </c>
      <c r="L1906" s="10">
        <f t="shared" si="125"/>
        <v>9916.5400000000009</v>
      </c>
    </row>
    <row r="1907" spans="1:12" ht="13" hidden="1" x14ac:dyDescent="0.15">
      <c r="A1907" s="65" t="s">
        <v>103</v>
      </c>
      <c r="B1907" s="10">
        <v>0</v>
      </c>
      <c r="C1907" s="10">
        <v>0</v>
      </c>
      <c r="D1907" s="10">
        <v>0</v>
      </c>
      <c r="E1907" s="10">
        <v>0</v>
      </c>
      <c r="F1907" s="10">
        <v>0</v>
      </c>
      <c r="G1907" s="10">
        <v>0</v>
      </c>
      <c r="H1907" s="10">
        <v>120.15</v>
      </c>
      <c r="I1907" s="10">
        <v>0</v>
      </c>
      <c r="J1907" s="10">
        <v>0</v>
      </c>
      <c r="K1907" s="10">
        <v>0</v>
      </c>
      <c r="L1907" s="10">
        <f t="shared" si="125"/>
        <v>120.15</v>
      </c>
    </row>
    <row r="1908" spans="1:12" ht="13" hidden="1" x14ac:dyDescent="0.15">
      <c r="A1908" s="65" t="s">
        <v>105</v>
      </c>
      <c r="B1908" s="10">
        <v>0</v>
      </c>
      <c r="C1908" s="10">
        <v>0</v>
      </c>
      <c r="D1908" s="10">
        <v>0</v>
      </c>
      <c r="E1908" s="10">
        <v>0</v>
      </c>
      <c r="F1908" s="10">
        <v>0</v>
      </c>
      <c r="G1908" s="10">
        <v>0</v>
      </c>
      <c r="H1908" s="10">
        <v>0</v>
      </c>
      <c r="I1908" s="10">
        <v>0</v>
      </c>
      <c r="J1908" s="10">
        <v>4102.75</v>
      </c>
      <c r="K1908" s="10">
        <v>-4102.75</v>
      </c>
      <c r="L1908" s="10">
        <f t="shared" si="125"/>
        <v>0</v>
      </c>
    </row>
    <row r="1909" spans="1:12" ht="13" hidden="1" x14ac:dyDescent="0.15">
      <c r="A1909" s="65" t="s">
        <v>106</v>
      </c>
      <c r="B1909" s="10">
        <v>0</v>
      </c>
      <c r="C1909" s="10">
        <v>0</v>
      </c>
      <c r="D1909" s="10">
        <v>0</v>
      </c>
      <c r="E1909" s="10">
        <v>0</v>
      </c>
      <c r="F1909" s="10">
        <v>39.159999999999997</v>
      </c>
      <c r="G1909" s="10">
        <v>27.14</v>
      </c>
      <c r="H1909" s="10">
        <v>27.48</v>
      </c>
      <c r="I1909" s="10">
        <v>22.17</v>
      </c>
      <c r="J1909" s="10">
        <v>0</v>
      </c>
      <c r="K1909" s="10">
        <v>0</v>
      </c>
      <c r="L1909" s="10">
        <f t="shared" si="125"/>
        <v>115.95</v>
      </c>
    </row>
    <row r="1910" spans="1:12" ht="13" hidden="1" x14ac:dyDescent="0.15">
      <c r="A1910" s="65" t="s">
        <v>107</v>
      </c>
      <c r="B1910" s="10">
        <v>0</v>
      </c>
      <c r="C1910" s="10">
        <v>0</v>
      </c>
      <c r="D1910" s="10">
        <v>0</v>
      </c>
      <c r="E1910" s="10">
        <v>0</v>
      </c>
      <c r="F1910" s="10">
        <v>0</v>
      </c>
      <c r="G1910" s="10">
        <v>461.2</v>
      </c>
      <c r="H1910" s="10">
        <v>0</v>
      </c>
      <c r="I1910" s="10">
        <v>389.09</v>
      </c>
      <c r="J1910" s="10">
        <v>99.33</v>
      </c>
      <c r="K1910" s="10">
        <v>0</v>
      </c>
      <c r="L1910" s="10">
        <f t="shared" si="125"/>
        <v>949.62</v>
      </c>
    </row>
    <row r="1911" spans="1:12" ht="13" hidden="1" x14ac:dyDescent="0.15">
      <c r="A1911" s="65" t="s">
        <v>120</v>
      </c>
      <c r="B1911" s="10">
        <v>0</v>
      </c>
      <c r="C1911" s="10">
        <v>0</v>
      </c>
      <c r="D1911" s="10">
        <v>0</v>
      </c>
      <c r="E1911" s="10">
        <v>0</v>
      </c>
      <c r="F1911" s="10">
        <v>438.62</v>
      </c>
      <c r="G1911" s="10">
        <v>0</v>
      </c>
      <c r="H1911" s="10">
        <v>0</v>
      </c>
      <c r="I1911" s="10">
        <v>0</v>
      </c>
      <c r="J1911" s="10">
        <v>0</v>
      </c>
      <c r="K1911" s="10">
        <v>0</v>
      </c>
      <c r="L1911" s="10">
        <f t="shared" si="125"/>
        <v>438.62</v>
      </c>
    </row>
    <row r="1912" spans="1:12" ht="13" hidden="1" x14ac:dyDescent="0.15">
      <c r="A1912" s="65" t="s">
        <v>123</v>
      </c>
      <c r="B1912" s="10">
        <v>0</v>
      </c>
      <c r="C1912" s="10">
        <v>0</v>
      </c>
      <c r="D1912" s="10">
        <v>0</v>
      </c>
      <c r="E1912" s="10">
        <v>492.95</v>
      </c>
      <c r="F1912" s="10">
        <v>1893.39</v>
      </c>
      <c r="G1912" s="10">
        <v>1984.66</v>
      </c>
      <c r="H1912" s="10">
        <v>1980.12</v>
      </c>
      <c r="I1912" s="10">
        <v>1894.86</v>
      </c>
      <c r="J1912" s="10">
        <v>1368.88</v>
      </c>
      <c r="K1912" s="10">
        <v>1110.4100000000001</v>
      </c>
      <c r="L1912" s="10">
        <f t="shared" si="125"/>
        <v>10725.27</v>
      </c>
    </row>
    <row r="1913" spans="1:12" ht="13" hidden="1" x14ac:dyDescent="0.15">
      <c r="A1913" s="65" t="s">
        <v>125</v>
      </c>
      <c r="B1913" s="10">
        <v>0</v>
      </c>
      <c r="C1913" s="10">
        <v>0</v>
      </c>
      <c r="D1913" s="10">
        <v>0</v>
      </c>
      <c r="E1913" s="10">
        <v>0</v>
      </c>
      <c r="F1913" s="10">
        <v>277.27</v>
      </c>
      <c r="G1913" s="10">
        <v>697.75</v>
      </c>
      <c r="H1913" s="10">
        <v>1083.44</v>
      </c>
      <c r="I1913" s="10">
        <v>970.24</v>
      </c>
      <c r="J1913" s="10">
        <v>2364.92</v>
      </c>
      <c r="K1913" s="10">
        <v>781.14</v>
      </c>
      <c r="L1913" s="10">
        <f t="shared" si="125"/>
        <v>6174.76</v>
      </c>
    </row>
    <row r="1914" spans="1:12" ht="13" hidden="1" x14ac:dyDescent="0.15">
      <c r="A1914" s="65" t="s">
        <v>126</v>
      </c>
      <c r="B1914" s="10">
        <v>0</v>
      </c>
      <c r="C1914" s="10">
        <v>0</v>
      </c>
      <c r="D1914" s="10">
        <v>0</v>
      </c>
      <c r="E1914" s="10">
        <v>2117.4</v>
      </c>
      <c r="F1914" s="10">
        <v>2453.5700000000002</v>
      </c>
      <c r="G1914" s="10">
        <v>1212.1400000000001</v>
      </c>
      <c r="H1914" s="10">
        <v>1378.62</v>
      </c>
      <c r="I1914" s="10">
        <v>1140.25</v>
      </c>
      <c r="J1914" s="10">
        <v>1448.18</v>
      </c>
      <c r="K1914" s="10">
        <v>369.94</v>
      </c>
      <c r="L1914" s="10">
        <f t="shared" si="125"/>
        <v>10120.1</v>
      </c>
    </row>
    <row r="1915" spans="1:12" ht="13" hidden="1" x14ac:dyDescent="0.15">
      <c r="A1915" s="65" t="s">
        <v>127</v>
      </c>
      <c r="B1915" s="10">
        <v>0</v>
      </c>
      <c r="C1915" s="10">
        <v>0</v>
      </c>
      <c r="D1915" s="10">
        <v>0</v>
      </c>
      <c r="E1915" s="10">
        <v>2020.15</v>
      </c>
      <c r="F1915" s="10">
        <v>2988.71</v>
      </c>
      <c r="G1915" s="10">
        <v>2223.56</v>
      </c>
      <c r="H1915" s="10">
        <v>1935.56</v>
      </c>
      <c r="I1915" s="10">
        <v>2437.4899999999998</v>
      </c>
      <c r="J1915" s="10">
        <v>2602.83</v>
      </c>
      <c r="K1915" s="10">
        <v>1921.94</v>
      </c>
      <c r="L1915" s="10">
        <f t="shared" si="125"/>
        <v>16130.24</v>
      </c>
    </row>
    <row r="1916" spans="1:12" ht="13" hidden="1" x14ac:dyDescent="0.15">
      <c r="A1916" s="65" t="s">
        <v>129</v>
      </c>
      <c r="B1916" s="10">
        <v>0</v>
      </c>
      <c r="C1916" s="10">
        <v>0</v>
      </c>
      <c r="D1916" s="10">
        <v>0</v>
      </c>
      <c r="E1916" s="10">
        <v>5986.63</v>
      </c>
      <c r="F1916" s="10">
        <v>6531.3</v>
      </c>
      <c r="G1916" s="10">
        <v>8678.69</v>
      </c>
      <c r="H1916" s="10">
        <v>8639.9699999999993</v>
      </c>
      <c r="I1916" s="10">
        <v>8615.84</v>
      </c>
      <c r="J1916" s="10">
        <v>9126.5300000000007</v>
      </c>
      <c r="K1916" s="10">
        <v>7541.4</v>
      </c>
      <c r="L1916" s="10">
        <f t="shared" si="125"/>
        <v>55120.360000000008</v>
      </c>
    </row>
    <row r="1917" spans="1:12" ht="13" hidden="1" x14ac:dyDescent="0.15">
      <c r="A1917" s="66" t="s">
        <v>309</v>
      </c>
      <c r="B1917" s="16">
        <f t="shared" ref="B1917:L1917" si="126">SUM(B1892:B1916)</f>
        <v>0</v>
      </c>
      <c r="C1917" s="16">
        <f t="shared" si="126"/>
        <v>0</v>
      </c>
      <c r="D1917" s="16">
        <f t="shared" si="126"/>
        <v>0</v>
      </c>
      <c r="E1917" s="16">
        <f t="shared" si="126"/>
        <v>80269.099999999977</v>
      </c>
      <c r="F1917" s="16">
        <f t="shared" si="126"/>
        <v>157657.71999999997</v>
      </c>
      <c r="G1917" s="16">
        <f t="shared" si="126"/>
        <v>130950.40999999999</v>
      </c>
      <c r="H1917" s="16">
        <f t="shared" si="126"/>
        <v>89752.88999999997</v>
      </c>
      <c r="I1917" s="16">
        <f t="shared" si="126"/>
        <v>134502.17000000001</v>
      </c>
      <c r="J1917" s="16">
        <f t="shared" si="126"/>
        <v>151812.47999999998</v>
      </c>
      <c r="K1917" s="16">
        <f t="shared" si="126"/>
        <v>91164.010000000009</v>
      </c>
      <c r="L1917" s="16">
        <f t="shared" si="126"/>
        <v>836108.77999999991</v>
      </c>
    </row>
    <row r="1918" spans="1:12" ht="13" hidden="1" x14ac:dyDescent="0.15">
      <c r="A1918" s="64" t="s">
        <v>310</v>
      </c>
      <c r="B1918" s="7"/>
      <c r="C1918" s="7"/>
      <c r="D1918" s="7"/>
      <c r="E1918" s="7"/>
      <c r="F1918" s="7"/>
      <c r="G1918" s="7"/>
      <c r="H1918" s="7"/>
      <c r="I1918" s="7"/>
      <c r="J1918" s="7"/>
      <c r="K1918" s="7"/>
      <c r="L1918" s="7"/>
    </row>
    <row r="1919" spans="1:12" ht="13" hidden="1" x14ac:dyDescent="0.15">
      <c r="A1919" s="65" t="s">
        <v>71</v>
      </c>
      <c r="B1919" s="10">
        <v>172873.49</v>
      </c>
      <c r="C1919" s="10">
        <v>187896.91</v>
      </c>
      <c r="D1919" s="10">
        <v>171950.07</v>
      </c>
      <c r="E1919" s="10">
        <v>215478.23</v>
      </c>
      <c r="F1919" s="10">
        <v>219407.69</v>
      </c>
      <c r="G1919" s="10">
        <v>219562.53</v>
      </c>
      <c r="H1919" s="10">
        <v>195156.8</v>
      </c>
      <c r="I1919" s="10">
        <v>214755.73</v>
      </c>
      <c r="J1919" s="10">
        <v>232688.31</v>
      </c>
      <c r="K1919" s="10">
        <v>147930.66</v>
      </c>
      <c r="L1919" s="10">
        <f t="shared" ref="L1919:L1965" si="127">SUM(B1919:K1919)</f>
        <v>1977700.42</v>
      </c>
    </row>
    <row r="1920" spans="1:12" ht="13" hidden="1" x14ac:dyDescent="0.15">
      <c r="A1920" s="65" t="s">
        <v>72</v>
      </c>
      <c r="B1920" s="10">
        <v>807.6</v>
      </c>
      <c r="C1920" s="10">
        <v>0</v>
      </c>
      <c r="D1920" s="10">
        <v>0</v>
      </c>
      <c r="E1920" s="10">
        <v>2506.37</v>
      </c>
      <c r="F1920" s="10">
        <v>0</v>
      </c>
      <c r="G1920" s="10">
        <v>0</v>
      </c>
      <c r="H1920" s="10">
        <v>0</v>
      </c>
      <c r="I1920" s="10">
        <v>0</v>
      </c>
      <c r="J1920" s="10">
        <v>0</v>
      </c>
      <c r="K1920" s="10">
        <v>78.75</v>
      </c>
      <c r="L1920" s="10">
        <f t="shared" si="127"/>
        <v>3392.72</v>
      </c>
    </row>
    <row r="1921" spans="1:12" ht="13" hidden="1" x14ac:dyDescent="0.15">
      <c r="A1921" s="65" t="s">
        <v>73</v>
      </c>
      <c r="B1921" s="10">
        <v>531.22</v>
      </c>
      <c r="C1921" s="10">
        <v>-10478.26</v>
      </c>
      <c r="D1921" s="10">
        <v>16865.18</v>
      </c>
      <c r="E1921" s="10">
        <v>10262.16</v>
      </c>
      <c r="F1921" s="10">
        <v>1320.5</v>
      </c>
      <c r="G1921" s="10">
        <v>4802.03</v>
      </c>
      <c r="H1921" s="10">
        <v>6926.97</v>
      </c>
      <c r="I1921" s="10">
        <v>11846.92</v>
      </c>
      <c r="J1921" s="10">
        <v>1437.18</v>
      </c>
      <c r="K1921" s="10">
        <v>-6096.83</v>
      </c>
      <c r="L1921" s="10">
        <f t="shared" si="127"/>
        <v>37417.07</v>
      </c>
    </row>
    <row r="1922" spans="1:12" ht="13" hidden="1" x14ac:dyDescent="0.15">
      <c r="A1922" s="65" t="s">
        <v>74</v>
      </c>
      <c r="B1922" s="10">
        <v>19831.419999999998</v>
      </c>
      <c r="C1922" s="10">
        <v>14940.11</v>
      </c>
      <c r="D1922" s="10">
        <v>21602.34</v>
      </c>
      <c r="E1922" s="10">
        <v>26708.2</v>
      </c>
      <c r="F1922" s="10">
        <v>28230.15</v>
      </c>
      <c r="G1922" s="10">
        <v>23278.16</v>
      </c>
      <c r="H1922" s="10">
        <v>11411.11</v>
      </c>
      <c r="I1922" s="10">
        <v>18121.11</v>
      </c>
      <c r="J1922" s="10">
        <v>29280.85</v>
      </c>
      <c r="K1922" s="10">
        <v>149.47</v>
      </c>
      <c r="L1922" s="10">
        <f t="shared" si="127"/>
        <v>193552.91999999998</v>
      </c>
    </row>
    <row r="1923" spans="1:12" ht="13" hidden="1" x14ac:dyDescent="0.15">
      <c r="A1923" s="65" t="s">
        <v>76</v>
      </c>
      <c r="B1923" s="10">
        <v>0</v>
      </c>
      <c r="C1923" s="10">
        <v>0</v>
      </c>
      <c r="D1923" s="10">
        <v>0</v>
      </c>
      <c r="E1923" s="10">
        <v>0</v>
      </c>
      <c r="F1923" s="10">
        <v>0</v>
      </c>
      <c r="G1923" s="10">
        <v>0</v>
      </c>
      <c r="H1923" s="10">
        <v>0</v>
      </c>
      <c r="I1923" s="10">
        <v>0</v>
      </c>
      <c r="J1923" s="10">
        <v>1347.25</v>
      </c>
      <c r="K1923" s="10">
        <v>0</v>
      </c>
      <c r="L1923" s="10">
        <f t="shared" si="127"/>
        <v>1347.25</v>
      </c>
    </row>
    <row r="1924" spans="1:12" ht="13" hidden="1" x14ac:dyDescent="0.15">
      <c r="A1924" s="65" t="s">
        <v>77</v>
      </c>
      <c r="B1924" s="10">
        <v>0</v>
      </c>
      <c r="C1924" s="10">
        <v>0</v>
      </c>
      <c r="D1924" s="10">
        <v>0</v>
      </c>
      <c r="E1924" s="10">
        <v>0</v>
      </c>
      <c r="F1924" s="10">
        <v>1403.21</v>
      </c>
      <c r="G1924" s="10">
        <v>0</v>
      </c>
      <c r="H1924" s="10">
        <v>0</v>
      </c>
      <c r="I1924" s="10">
        <v>0</v>
      </c>
      <c r="J1924" s="10">
        <v>7947</v>
      </c>
      <c r="K1924" s="10">
        <v>20079.98</v>
      </c>
      <c r="L1924" s="10">
        <f t="shared" si="127"/>
        <v>29430.19</v>
      </c>
    </row>
    <row r="1925" spans="1:12" ht="13" hidden="1" x14ac:dyDescent="0.15">
      <c r="A1925" s="65" t="s">
        <v>78</v>
      </c>
      <c r="B1925" s="10">
        <v>0</v>
      </c>
      <c r="C1925" s="10">
        <v>0</v>
      </c>
      <c r="D1925" s="10">
        <v>0</v>
      </c>
      <c r="E1925" s="10">
        <v>0</v>
      </c>
      <c r="F1925" s="10">
        <v>0</v>
      </c>
      <c r="G1925" s="10">
        <v>0</v>
      </c>
      <c r="H1925" s="10">
        <v>0</v>
      </c>
      <c r="I1925" s="10">
        <v>0</v>
      </c>
      <c r="J1925" s="10">
        <v>26.04</v>
      </c>
      <c r="K1925" s="10">
        <v>0</v>
      </c>
      <c r="L1925" s="10">
        <f t="shared" si="127"/>
        <v>26.04</v>
      </c>
    </row>
    <row r="1926" spans="1:12" ht="13" hidden="1" x14ac:dyDescent="0.15">
      <c r="A1926" s="65" t="s">
        <v>79</v>
      </c>
      <c r="B1926" s="10">
        <v>0</v>
      </c>
      <c r="C1926" s="10">
        <v>0</v>
      </c>
      <c r="D1926" s="10">
        <v>0</v>
      </c>
      <c r="E1926" s="10">
        <v>0</v>
      </c>
      <c r="F1926" s="10">
        <v>0</v>
      </c>
      <c r="G1926" s="10">
        <v>0</v>
      </c>
      <c r="H1926" s="10">
        <v>0</v>
      </c>
      <c r="I1926" s="10">
        <v>0</v>
      </c>
      <c r="J1926" s="10">
        <v>3021.63</v>
      </c>
      <c r="K1926" s="10">
        <v>0</v>
      </c>
      <c r="L1926" s="10">
        <f t="shared" si="127"/>
        <v>3021.63</v>
      </c>
    </row>
    <row r="1927" spans="1:12" ht="13" hidden="1" x14ac:dyDescent="0.15">
      <c r="A1927" s="65" t="s">
        <v>81</v>
      </c>
      <c r="B1927" s="10">
        <v>0</v>
      </c>
      <c r="C1927" s="10">
        <v>4081.32</v>
      </c>
      <c r="D1927" s="10">
        <v>2734.92</v>
      </c>
      <c r="E1927" s="10">
        <v>2896.37</v>
      </c>
      <c r="F1927" s="10">
        <v>3394.22</v>
      </c>
      <c r="G1927" s="10">
        <v>3636.43</v>
      </c>
      <c r="H1927" s="10">
        <v>2893.53</v>
      </c>
      <c r="I1927" s="10">
        <v>3253.96</v>
      </c>
      <c r="J1927" s="10">
        <v>3966.5</v>
      </c>
      <c r="K1927" s="10">
        <v>2596.2399999999998</v>
      </c>
      <c r="L1927" s="10">
        <f t="shared" si="127"/>
        <v>29453.489999999998</v>
      </c>
    </row>
    <row r="1928" spans="1:12" ht="13" hidden="1" x14ac:dyDescent="0.15">
      <c r="A1928" s="65" t="s">
        <v>82</v>
      </c>
      <c r="B1928" s="10">
        <v>25884.68</v>
      </c>
      <c r="C1928" s="10">
        <v>24841.42</v>
      </c>
      <c r="D1928" s="10">
        <v>27318.84</v>
      </c>
      <c r="E1928" s="10">
        <v>31462.13</v>
      </c>
      <c r="F1928" s="10">
        <v>29853.72</v>
      </c>
      <c r="G1928" s="10">
        <v>26943.43</v>
      </c>
      <c r="H1928" s="10">
        <v>22791.93</v>
      </c>
      <c r="I1928" s="10">
        <v>31055.03</v>
      </c>
      <c r="J1928" s="10">
        <v>27879.23</v>
      </c>
      <c r="K1928" s="10">
        <v>12301.89</v>
      </c>
      <c r="L1928" s="10">
        <f t="shared" si="127"/>
        <v>260332.3</v>
      </c>
    </row>
    <row r="1929" spans="1:12" ht="13" hidden="1" x14ac:dyDescent="0.15">
      <c r="A1929" s="65" t="s">
        <v>83</v>
      </c>
      <c r="B1929" s="10">
        <v>18153.18</v>
      </c>
      <c r="C1929" s="10">
        <v>16688.47</v>
      </c>
      <c r="D1929" s="10">
        <v>17804.03</v>
      </c>
      <c r="E1929" s="10">
        <v>21099.48</v>
      </c>
      <c r="F1929" s="10">
        <v>23863.79</v>
      </c>
      <c r="G1929" s="10">
        <v>24681.09</v>
      </c>
      <c r="H1929" s="10">
        <v>17910.87</v>
      </c>
      <c r="I1929" s="10">
        <v>13900.54</v>
      </c>
      <c r="J1929" s="10">
        <v>22970.17</v>
      </c>
      <c r="K1929" s="10">
        <v>17161.599999999999</v>
      </c>
      <c r="L1929" s="10">
        <f t="shared" si="127"/>
        <v>194233.22</v>
      </c>
    </row>
    <row r="1930" spans="1:12" ht="13" hidden="1" x14ac:dyDescent="0.15">
      <c r="A1930" s="65" t="s">
        <v>84</v>
      </c>
      <c r="B1930" s="10">
        <v>128.88</v>
      </c>
      <c r="C1930" s="10">
        <v>158.35</v>
      </c>
      <c r="D1930" s="10">
        <v>176.57</v>
      </c>
      <c r="E1930" s="10">
        <v>189.09</v>
      </c>
      <c r="F1930" s="10">
        <v>182.58</v>
      </c>
      <c r="G1930" s="10">
        <v>189</v>
      </c>
      <c r="H1930" s="10">
        <v>172.39</v>
      </c>
      <c r="I1930" s="10">
        <v>183.87</v>
      </c>
      <c r="J1930" s="10">
        <v>159.66999999999999</v>
      </c>
      <c r="K1930" s="10">
        <v>147.84</v>
      </c>
      <c r="L1930" s="10">
        <f t="shared" si="127"/>
        <v>1688.24</v>
      </c>
    </row>
    <row r="1931" spans="1:12" ht="13" hidden="1" x14ac:dyDescent="0.15">
      <c r="A1931" s="65" t="s">
        <v>90</v>
      </c>
      <c r="B1931" s="10">
        <v>4043.7</v>
      </c>
      <c r="C1931" s="10">
        <v>-1337.21</v>
      </c>
      <c r="D1931" s="10">
        <v>310.5</v>
      </c>
      <c r="E1931" s="10">
        <v>4366.01</v>
      </c>
      <c r="F1931" s="10">
        <v>1319.45</v>
      </c>
      <c r="G1931" s="10">
        <v>1039.1500000000001</v>
      </c>
      <c r="H1931" s="10">
        <v>3008.35</v>
      </c>
      <c r="I1931" s="10">
        <v>4812.38</v>
      </c>
      <c r="J1931" s="10">
        <v>4122.5200000000004</v>
      </c>
      <c r="K1931" s="10">
        <v>299.08</v>
      </c>
      <c r="L1931" s="10">
        <f t="shared" si="127"/>
        <v>21983.930000000004</v>
      </c>
    </row>
    <row r="1932" spans="1:12" ht="13" hidden="1" x14ac:dyDescent="0.15">
      <c r="A1932" s="65" t="s">
        <v>91</v>
      </c>
      <c r="B1932" s="10">
        <v>22.72</v>
      </c>
      <c r="C1932" s="10">
        <v>407.27</v>
      </c>
      <c r="D1932" s="10">
        <v>49.16</v>
      </c>
      <c r="E1932" s="10">
        <v>1373.43</v>
      </c>
      <c r="F1932" s="10">
        <v>734.58</v>
      </c>
      <c r="G1932" s="10">
        <v>344.08</v>
      </c>
      <c r="H1932" s="10">
        <v>395.98</v>
      </c>
      <c r="I1932" s="10">
        <v>775.12</v>
      </c>
      <c r="J1932" s="10">
        <v>418.21</v>
      </c>
      <c r="K1932" s="10">
        <v>0</v>
      </c>
      <c r="L1932" s="10">
        <f t="shared" si="127"/>
        <v>4520.55</v>
      </c>
    </row>
    <row r="1933" spans="1:12" ht="13" hidden="1" x14ac:dyDescent="0.15">
      <c r="A1933" s="65" t="s">
        <v>93</v>
      </c>
      <c r="B1933" s="10">
        <v>2642.61</v>
      </c>
      <c r="C1933" s="10">
        <v>1561.59</v>
      </c>
      <c r="D1933" s="10">
        <v>0</v>
      </c>
      <c r="E1933" s="10">
        <v>7997.67</v>
      </c>
      <c r="F1933" s="10">
        <v>482.07</v>
      </c>
      <c r="G1933" s="10">
        <v>7093.92</v>
      </c>
      <c r="H1933" s="10">
        <v>1686.91</v>
      </c>
      <c r="I1933" s="10">
        <v>2131.64</v>
      </c>
      <c r="J1933" s="10">
        <v>184</v>
      </c>
      <c r="K1933" s="10">
        <v>3140.73</v>
      </c>
      <c r="L1933" s="10">
        <f t="shared" si="127"/>
        <v>26921.14</v>
      </c>
    </row>
    <row r="1934" spans="1:12" ht="13" hidden="1" x14ac:dyDescent="0.15">
      <c r="A1934" s="65" t="s">
        <v>95</v>
      </c>
      <c r="B1934" s="10">
        <v>0</v>
      </c>
      <c r="C1934" s="10">
        <v>0</v>
      </c>
      <c r="D1934" s="10">
        <v>0</v>
      </c>
      <c r="E1934" s="10">
        <v>0</v>
      </c>
      <c r="F1934" s="10">
        <v>0</v>
      </c>
      <c r="G1934" s="10">
        <v>0</v>
      </c>
      <c r="H1934" s="10">
        <v>0</v>
      </c>
      <c r="I1934" s="10">
        <v>25.8</v>
      </c>
      <c r="J1934" s="10">
        <v>0</v>
      </c>
      <c r="K1934" s="10">
        <v>0</v>
      </c>
      <c r="L1934" s="10">
        <f t="shared" si="127"/>
        <v>25.8</v>
      </c>
    </row>
    <row r="1935" spans="1:12" ht="13" hidden="1" x14ac:dyDescent="0.15">
      <c r="A1935" s="65" t="s">
        <v>97</v>
      </c>
      <c r="B1935" s="10">
        <v>0</v>
      </c>
      <c r="C1935" s="10">
        <v>270.02999999999997</v>
      </c>
      <c r="D1935" s="10">
        <v>0</v>
      </c>
      <c r="E1935" s="10">
        <v>0</v>
      </c>
      <c r="F1935" s="10">
        <v>0</v>
      </c>
      <c r="G1935" s="10">
        <v>0</v>
      </c>
      <c r="H1935" s="10">
        <v>0</v>
      </c>
      <c r="I1935" s="10">
        <v>0</v>
      </c>
      <c r="J1935" s="10">
        <v>0</v>
      </c>
      <c r="K1935" s="10">
        <v>0</v>
      </c>
      <c r="L1935" s="10">
        <f t="shared" si="127"/>
        <v>270.02999999999997</v>
      </c>
    </row>
    <row r="1936" spans="1:12" ht="13" hidden="1" x14ac:dyDescent="0.15">
      <c r="A1936" s="65" t="s">
        <v>98</v>
      </c>
      <c r="B1936" s="10">
        <v>282.24</v>
      </c>
      <c r="C1936" s="10">
        <v>6048.43</v>
      </c>
      <c r="D1936" s="10">
        <v>495</v>
      </c>
      <c r="E1936" s="10">
        <v>0</v>
      </c>
      <c r="F1936" s="10">
        <v>6228.41</v>
      </c>
      <c r="G1936" s="10">
        <v>-18.41</v>
      </c>
      <c r="H1936" s="10">
        <v>0</v>
      </c>
      <c r="I1936" s="10">
        <v>0</v>
      </c>
      <c r="J1936" s="10">
        <v>0</v>
      </c>
      <c r="K1936" s="10">
        <v>0</v>
      </c>
      <c r="L1936" s="10">
        <f t="shared" si="127"/>
        <v>13035.67</v>
      </c>
    </row>
    <row r="1937" spans="1:12" ht="13" hidden="1" x14ac:dyDescent="0.15">
      <c r="A1937" s="65" t="s">
        <v>132</v>
      </c>
      <c r="B1937" s="10">
        <v>49191.23</v>
      </c>
      <c r="C1937" s="10">
        <v>40473.74</v>
      </c>
      <c r="D1937" s="10">
        <v>53681.88</v>
      </c>
      <c r="E1937" s="10">
        <v>53228.3</v>
      </c>
      <c r="F1937" s="10">
        <v>56963.14</v>
      </c>
      <c r="G1937" s="10">
        <v>63300.2</v>
      </c>
      <c r="H1937" s="10">
        <v>52416.69</v>
      </c>
      <c r="I1937" s="10">
        <v>29543.279999999999</v>
      </c>
      <c r="J1937" s="10">
        <v>28071.54</v>
      </c>
      <c r="K1937" s="10">
        <v>8028</v>
      </c>
      <c r="L1937" s="10">
        <f t="shared" si="127"/>
        <v>434898.00000000006</v>
      </c>
    </row>
    <row r="1938" spans="1:12" ht="13" hidden="1" x14ac:dyDescent="0.15">
      <c r="A1938" s="65" t="s">
        <v>99</v>
      </c>
      <c r="B1938" s="10">
        <v>0</v>
      </c>
      <c r="C1938" s="10">
        <v>0</v>
      </c>
      <c r="D1938" s="10">
        <v>0</v>
      </c>
      <c r="E1938" s="10">
        <v>0</v>
      </c>
      <c r="F1938" s="10">
        <v>0</v>
      </c>
      <c r="G1938" s="10">
        <v>0</v>
      </c>
      <c r="H1938" s="10">
        <v>0</v>
      </c>
      <c r="I1938" s="10">
        <v>900</v>
      </c>
      <c r="J1938" s="10">
        <v>0</v>
      </c>
      <c r="K1938" s="10">
        <v>0</v>
      </c>
      <c r="L1938" s="10">
        <f t="shared" si="127"/>
        <v>900</v>
      </c>
    </row>
    <row r="1939" spans="1:12" ht="13" hidden="1" x14ac:dyDescent="0.15">
      <c r="A1939" s="65" t="s">
        <v>100</v>
      </c>
      <c r="B1939" s="10">
        <v>0</v>
      </c>
      <c r="C1939" s="10">
        <v>0</v>
      </c>
      <c r="D1939" s="10">
        <v>0</v>
      </c>
      <c r="E1939" s="10">
        <v>0</v>
      </c>
      <c r="F1939" s="10">
        <v>0</v>
      </c>
      <c r="G1939" s="10">
        <v>0</v>
      </c>
      <c r="H1939" s="10">
        <v>58.49</v>
      </c>
      <c r="I1939" s="10">
        <v>0</v>
      </c>
      <c r="J1939" s="10">
        <v>0</v>
      </c>
      <c r="K1939" s="10">
        <v>0</v>
      </c>
      <c r="L1939" s="10">
        <f t="shared" si="127"/>
        <v>58.49</v>
      </c>
    </row>
    <row r="1940" spans="1:12" ht="13" hidden="1" x14ac:dyDescent="0.15">
      <c r="A1940" s="65" t="s">
        <v>101</v>
      </c>
      <c r="B1940" s="10">
        <v>-10545</v>
      </c>
      <c r="C1940" s="10">
        <v>0</v>
      </c>
      <c r="D1940" s="10">
        <v>4095</v>
      </c>
      <c r="E1940" s="10">
        <v>19283</v>
      </c>
      <c r="F1940" s="10">
        <v>78387.47</v>
      </c>
      <c r="G1940" s="10">
        <v>-2.58</v>
      </c>
      <c r="H1940" s="10">
        <v>14275</v>
      </c>
      <c r="I1940" s="10">
        <v>51607.61</v>
      </c>
      <c r="J1940" s="10">
        <v>119410.3</v>
      </c>
      <c r="K1940" s="10">
        <v>28811.72</v>
      </c>
      <c r="L1940" s="10">
        <f t="shared" si="127"/>
        <v>305322.52</v>
      </c>
    </row>
    <row r="1941" spans="1:12" ht="13" hidden="1" x14ac:dyDescent="0.15">
      <c r="A1941" s="65" t="s">
        <v>103</v>
      </c>
      <c r="B1941" s="10">
        <v>6533.97</v>
      </c>
      <c r="C1941" s="10">
        <v>5523.57</v>
      </c>
      <c r="D1941" s="10">
        <v>3106.16</v>
      </c>
      <c r="E1941" s="10">
        <v>4098.16</v>
      </c>
      <c r="F1941" s="10">
        <v>2342.7600000000002</v>
      </c>
      <c r="G1941" s="10">
        <v>3363.44</v>
      </c>
      <c r="H1941" s="10">
        <v>2135.09</v>
      </c>
      <c r="I1941" s="10">
        <v>8879.5</v>
      </c>
      <c r="J1941" s="10">
        <v>14381.06</v>
      </c>
      <c r="K1941" s="10">
        <v>3150.55</v>
      </c>
      <c r="L1941" s="10">
        <f t="shared" si="127"/>
        <v>53514.26</v>
      </c>
    </row>
    <row r="1942" spans="1:12" ht="13" hidden="1" x14ac:dyDescent="0.15">
      <c r="A1942" s="65" t="s">
        <v>104</v>
      </c>
      <c r="B1942" s="10">
        <v>3121.82</v>
      </c>
      <c r="C1942" s="10">
        <v>1235.58</v>
      </c>
      <c r="D1942" s="10">
        <v>0</v>
      </c>
      <c r="E1942" s="10">
        <v>5909.64</v>
      </c>
      <c r="F1942" s="10">
        <v>9277.9699999999993</v>
      </c>
      <c r="G1942" s="10">
        <v>0</v>
      </c>
      <c r="H1942" s="10">
        <v>16.71</v>
      </c>
      <c r="I1942" s="10">
        <v>-16.71</v>
      </c>
      <c r="J1942" s="10">
        <v>0</v>
      </c>
      <c r="K1942" s="10">
        <v>0</v>
      </c>
      <c r="L1942" s="10">
        <f t="shared" si="127"/>
        <v>19545.010000000002</v>
      </c>
    </row>
    <row r="1943" spans="1:12" ht="13" hidden="1" x14ac:dyDescent="0.15">
      <c r="A1943" s="65" t="s">
        <v>105</v>
      </c>
      <c r="B1943" s="10">
        <v>280193.67</v>
      </c>
      <c r="C1943" s="10">
        <v>155856.82</v>
      </c>
      <c r="D1943" s="10">
        <v>223257.89</v>
      </c>
      <c r="E1943" s="10">
        <v>276689.11</v>
      </c>
      <c r="F1943" s="10">
        <v>251431.69</v>
      </c>
      <c r="G1943" s="10">
        <v>228637.1</v>
      </c>
      <c r="H1943" s="10">
        <v>232122.49</v>
      </c>
      <c r="I1943" s="10">
        <v>338603.01</v>
      </c>
      <c r="J1943" s="10">
        <v>359343.34</v>
      </c>
      <c r="K1943" s="10">
        <v>159128.74</v>
      </c>
      <c r="L1943" s="10">
        <f t="shared" si="127"/>
        <v>2505263.8600000003</v>
      </c>
    </row>
    <row r="1944" spans="1:12" ht="13" hidden="1" x14ac:dyDescent="0.15">
      <c r="A1944" s="65" t="s">
        <v>107</v>
      </c>
      <c r="B1944" s="10">
        <v>6584.43</v>
      </c>
      <c r="C1944" s="10">
        <v>77732.05</v>
      </c>
      <c r="D1944" s="10">
        <v>136790.49</v>
      </c>
      <c r="E1944" s="10">
        <v>212330.5</v>
      </c>
      <c r="F1944" s="10">
        <v>161987.43</v>
      </c>
      <c r="G1944" s="10">
        <v>169538.47</v>
      </c>
      <c r="H1944" s="10">
        <v>193772.87</v>
      </c>
      <c r="I1944" s="10">
        <v>191823.5</v>
      </c>
      <c r="J1944" s="10">
        <v>177389.92</v>
      </c>
      <c r="K1944" s="10">
        <v>98524.92</v>
      </c>
      <c r="L1944" s="10">
        <f t="shared" si="127"/>
        <v>1426474.5799999996</v>
      </c>
    </row>
    <row r="1945" spans="1:12" ht="13" hidden="1" x14ac:dyDescent="0.15">
      <c r="A1945" s="65" t="s">
        <v>108</v>
      </c>
      <c r="B1945" s="10">
        <v>0</v>
      </c>
      <c r="C1945" s="10">
        <v>0</v>
      </c>
      <c r="D1945" s="10">
        <v>0</v>
      </c>
      <c r="E1945" s="10">
        <v>16975</v>
      </c>
      <c r="F1945" s="10">
        <v>2647.04</v>
      </c>
      <c r="G1945" s="10">
        <v>0</v>
      </c>
      <c r="H1945" s="10">
        <v>0</v>
      </c>
      <c r="I1945" s="10">
        <v>0</v>
      </c>
      <c r="J1945" s="10">
        <v>0</v>
      </c>
      <c r="K1945" s="10">
        <v>0</v>
      </c>
      <c r="L1945" s="10">
        <f t="shared" si="127"/>
        <v>19622.04</v>
      </c>
    </row>
    <row r="1946" spans="1:12" ht="13" hidden="1" x14ac:dyDescent="0.15">
      <c r="A1946" s="65" t="s">
        <v>134</v>
      </c>
      <c r="B1946" s="10">
        <v>0</v>
      </c>
      <c r="C1946" s="10">
        <v>0</v>
      </c>
      <c r="D1946" s="10">
        <v>619.92999999999995</v>
      </c>
      <c r="E1946" s="10">
        <v>0</v>
      </c>
      <c r="F1946" s="10">
        <v>0</v>
      </c>
      <c r="G1946" s="10">
        <v>0</v>
      </c>
      <c r="H1946" s="10">
        <v>0</v>
      </c>
      <c r="I1946" s="10">
        <v>0</v>
      </c>
      <c r="J1946" s="10">
        <v>0</v>
      </c>
      <c r="K1946" s="10">
        <v>0</v>
      </c>
      <c r="L1946" s="10">
        <f t="shared" si="127"/>
        <v>619.92999999999995</v>
      </c>
    </row>
    <row r="1947" spans="1:12" ht="13" hidden="1" x14ac:dyDescent="0.15">
      <c r="A1947" s="65" t="s">
        <v>109</v>
      </c>
      <c r="B1947" s="10">
        <v>13570.6</v>
      </c>
      <c r="C1947" s="10">
        <v>29335.119999999999</v>
      </c>
      <c r="D1947" s="10">
        <v>70441.61</v>
      </c>
      <c r="E1947" s="10">
        <v>72255.95</v>
      </c>
      <c r="F1947" s="10">
        <v>248538.2</v>
      </c>
      <c r="G1947" s="10">
        <v>37520.46</v>
      </c>
      <c r="H1947" s="10">
        <v>8497.2000000000007</v>
      </c>
      <c r="I1947" s="10">
        <v>131977.81</v>
      </c>
      <c r="J1947" s="10">
        <v>155523.94</v>
      </c>
      <c r="K1947" s="10">
        <v>51455.44</v>
      </c>
      <c r="L1947" s="10">
        <f t="shared" si="127"/>
        <v>819116.32999999984</v>
      </c>
    </row>
    <row r="1948" spans="1:12" ht="13" hidden="1" x14ac:dyDescent="0.15">
      <c r="A1948" s="65" t="s">
        <v>110</v>
      </c>
      <c r="B1948" s="10">
        <v>15382.73</v>
      </c>
      <c r="C1948" s="10">
        <v>25255.09</v>
      </c>
      <c r="D1948" s="10">
        <v>31220.46</v>
      </c>
      <c r="E1948" s="10">
        <v>25422.93</v>
      </c>
      <c r="F1948" s="10">
        <v>24929.82</v>
      </c>
      <c r="G1948" s="10">
        <v>23601.98</v>
      </c>
      <c r="H1948" s="10">
        <v>23682</v>
      </c>
      <c r="I1948" s="10">
        <v>43489.73</v>
      </c>
      <c r="J1948" s="10">
        <v>35149.839999999997</v>
      </c>
      <c r="K1948" s="10">
        <v>31589.53</v>
      </c>
      <c r="L1948" s="10">
        <f t="shared" si="127"/>
        <v>279724.11</v>
      </c>
    </row>
    <row r="1949" spans="1:12" ht="13" hidden="1" x14ac:dyDescent="0.15">
      <c r="A1949" s="65" t="s">
        <v>111</v>
      </c>
      <c r="B1949" s="10">
        <v>1533.18</v>
      </c>
      <c r="C1949" s="10">
        <v>1533.18</v>
      </c>
      <c r="D1949" s="10">
        <v>1533.18</v>
      </c>
      <c r="E1949" s="10">
        <v>1533.18</v>
      </c>
      <c r="F1949" s="10">
        <v>1396.38</v>
      </c>
      <c r="G1949" s="10">
        <v>987.51</v>
      </c>
      <c r="H1949" s="10">
        <v>169.59</v>
      </c>
      <c r="I1949" s="10">
        <v>169.59</v>
      </c>
      <c r="J1949" s="10">
        <v>169.59</v>
      </c>
      <c r="K1949" s="10">
        <v>113.06</v>
      </c>
      <c r="L1949" s="10">
        <f t="shared" si="127"/>
        <v>9138.44</v>
      </c>
    </row>
    <row r="1950" spans="1:12" ht="13" hidden="1" x14ac:dyDescent="0.15">
      <c r="A1950" s="65" t="s">
        <v>112</v>
      </c>
      <c r="B1950" s="10">
        <v>116867.18</v>
      </c>
      <c r="C1950" s="10">
        <v>110366.1</v>
      </c>
      <c r="D1950" s="10">
        <v>117084.29</v>
      </c>
      <c r="E1950" s="10">
        <v>148787.70000000001</v>
      </c>
      <c r="F1950" s="10">
        <v>184769.61</v>
      </c>
      <c r="G1950" s="10">
        <v>199686.35</v>
      </c>
      <c r="H1950" s="10">
        <v>216176.56</v>
      </c>
      <c r="I1950" s="10">
        <v>287127.84000000003</v>
      </c>
      <c r="J1950" s="10">
        <v>294897.26</v>
      </c>
      <c r="K1950" s="10">
        <v>195494.26</v>
      </c>
      <c r="L1950" s="10">
        <f t="shared" si="127"/>
        <v>1871257.1500000001</v>
      </c>
    </row>
    <row r="1951" spans="1:12" ht="13" hidden="1" x14ac:dyDescent="0.15">
      <c r="A1951" s="65" t="s">
        <v>136</v>
      </c>
      <c r="B1951" s="10">
        <v>720.18</v>
      </c>
      <c r="C1951" s="10">
        <v>561.84</v>
      </c>
      <c r="D1951" s="10">
        <v>561.84</v>
      </c>
      <c r="E1951" s="10">
        <v>1776.36</v>
      </c>
      <c r="F1951" s="10">
        <v>2383.62</v>
      </c>
      <c r="G1951" s="10">
        <v>2383.62</v>
      </c>
      <c r="H1951" s="10">
        <v>2340.36</v>
      </c>
      <c r="I1951" s="10">
        <v>2526.36</v>
      </c>
      <c r="J1951" s="10">
        <v>2356.23</v>
      </c>
      <c r="K1951" s="10">
        <v>1537.5</v>
      </c>
      <c r="L1951" s="10">
        <f t="shared" si="127"/>
        <v>17147.91</v>
      </c>
    </row>
    <row r="1952" spans="1:12" ht="13" hidden="1" x14ac:dyDescent="0.15">
      <c r="A1952" s="65" t="s">
        <v>137</v>
      </c>
      <c r="B1952" s="10">
        <v>2102.89</v>
      </c>
      <c r="C1952" s="10">
        <v>1854.54</v>
      </c>
      <c r="D1952" s="10">
        <v>1854.54</v>
      </c>
      <c r="E1952" s="10">
        <v>1881.93</v>
      </c>
      <c r="F1952" s="10">
        <v>3308.78</v>
      </c>
      <c r="G1952" s="10">
        <v>3380.16</v>
      </c>
      <c r="H1952" s="10">
        <v>3614.73</v>
      </c>
      <c r="I1952" s="10">
        <v>3783.69</v>
      </c>
      <c r="J1952" s="10">
        <v>3783.69</v>
      </c>
      <c r="K1952" s="10">
        <v>2522.46</v>
      </c>
      <c r="L1952" s="10">
        <f t="shared" si="127"/>
        <v>28087.409999999996</v>
      </c>
    </row>
    <row r="1953" spans="1:12" ht="13" hidden="1" x14ac:dyDescent="0.15">
      <c r="A1953" s="65" t="s">
        <v>113</v>
      </c>
      <c r="B1953" s="10">
        <v>78.599999999999994</v>
      </c>
      <c r="C1953" s="10">
        <v>283.29000000000002</v>
      </c>
      <c r="D1953" s="10">
        <v>283.29000000000002</v>
      </c>
      <c r="E1953" s="10">
        <v>283.29000000000002</v>
      </c>
      <c r="F1953" s="10">
        <v>283.29000000000002</v>
      </c>
      <c r="G1953" s="10">
        <v>998.86</v>
      </c>
      <c r="H1953" s="10">
        <v>1083.8900000000001</v>
      </c>
      <c r="I1953" s="10">
        <v>1305.82</v>
      </c>
      <c r="J1953" s="10">
        <v>1401.78</v>
      </c>
      <c r="K1953" s="10">
        <v>934.52</v>
      </c>
      <c r="L1953" s="10">
        <f t="shared" si="127"/>
        <v>6936.6299999999992</v>
      </c>
    </row>
    <row r="1954" spans="1:12" ht="13" hidden="1" x14ac:dyDescent="0.15">
      <c r="A1954" s="65" t="s">
        <v>114</v>
      </c>
      <c r="B1954" s="10">
        <v>1631.85</v>
      </c>
      <c r="C1954" s="10">
        <v>1631.85</v>
      </c>
      <c r="D1954" s="10">
        <v>1751.91</v>
      </c>
      <c r="E1954" s="10">
        <v>1294.18</v>
      </c>
      <c r="F1954" s="10">
        <v>258.57</v>
      </c>
      <c r="G1954" s="10">
        <v>5545.71</v>
      </c>
      <c r="H1954" s="10">
        <v>5545.71</v>
      </c>
      <c r="I1954" s="10">
        <v>3783.29</v>
      </c>
      <c r="J1954" s="10">
        <v>258.57</v>
      </c>
      <c r="K1954" s="10">
        <v>172.38</v>
      </c>
      <c r="L1954" s="10">
        <f t="shared" si="127"/>
        <v>21874.02</v>
      </c>
    </row>
    <row r="1955" spans="1:12" ht="13" hidden="1" x14ac:dyDescent="0.15">
      <c r="A1955" s="65" t="s">
        <v>115</v>
      </c>
      <c r="B1955" s="10">
        <v>0</v>
      </c>
      <c r="C1955" s="10">
        <v>0</v>
      </c>
      <c r="D1955" s="10">
        <v>1511.53</v>
      </c>
      <c r="E1955" s="10">
        <v>0</v>
      </c>
      <c r="F1955" s="10">
        <v>-172.54</v>
      </c>
      <c r="G1955" s="10">
        <v>-250</v>
      </c>
      <c r="H1955" s="10">
        <v>0</v>
      </c>
      <c r="I1955" s="10">
        <v>0</v>
      </c>
      <c r="J1955" s="10">
        <v>-500</v>
      </c>
      <c r="K1955" s="10">
        <v>0</v>
      </c>
      <c r="L1955" s="10">
        <f t="shared" si="127"/>
        <v>588.99</v>
      </c>
    </row>
    <row r="1956" spans="1:12" ht="13" hidden="1" x14ac:dyDescent="0.15">
      <c r="A1956" s="65" t="s">
        <v>143</v>
      </c>
      <c r="B1956" s="10">
        <v>0</v>
      </c>
      <c r="C1956" s="10">
        <v>0</v>
      </c>
      <c r="D1956" s="10">
        <v>0</v>
      </c>
      <c r="E1956" s="10">
        <v>0</v>
      </c>
      <c r="F1956" s="10">
        <v>0</v>
      </c>
      <c r="G1956" s="10">
        <v>0</v>
      </c>
      <c r="H1956" s="10">
        <v>144.38999999999999</v>
      </c>
      <c r="I1956" s="10">
        <v>0</v>
      </c>
      <c r="J1956" s="10">
        <v>0</v>
      </c>
      <c r="K1956" s="10">
        <v>0</v>
      </c>
      <c r="L1956" s="10">
        <f t="shared" si="127"/>
        <v>144.38999999999999</v>
      </c>
    </row>
    <row r="1957" spans="1:12" ht="13" hidden="1" x14ac:dyDescent="0.15">
      <c r="A1957" s="65" t="s">
        <v>117</v>
      </c>
      <c r="B1957" s="10">
        <v>0</v>
      </c>
      <c r="C1957" s="10">
        <v>62.09</v>
      </c>
      <c r="D1957" s="10">
        <v>0</v>
      </c>
      <c r="E1957" s="10">
        <v>0</v>
      </c>
      <c r="F1957" s="10">
        <v>77.650000000000006</v>
      </c>
      <c r="G1957" s="10">
        <v>0</v>
      </c>
      <c r="H1957" s="10">
        <v>266.77</v>
      </c>
      <c r="I1957" s="10">
        <v>-136.82</v>
      </c>
      <c r="J1957" s="10">
        <v>75</v>
      </c>
      <c r="K1957" s="10">
        <v>-75</v>
      </c>
      <c r="L1957" s="10">
        <f t="shared" si="127"/>
        <v>269.69</v>
      </c>
    </row>
    <row r="1958" spans="1:12" ht="13" hidden="1" x14ac:dyDescent="0.15">
      <c r="A1958" s="65" t="s">
        <v>120</v>
      </c>
      <c r="B1958" s="10">
        <v>0</v>
      </c>
      <c r="C1958" s="10">
        <v>0</v>
      </c>
      <c r="D1958" s="10">
        <v>400</v>
      </c>
      <c r="E1958" s="10">
        <v>156.6</v>
      </c>
      <c r="F1958" s="10">
        <v>28.59</v>
      </c>
      <c r="G1958" s="10">
        <v>0</v>
      </c>
      <c r="H1958" s="10">
        <v>0</v>
      </c>
      <c r="I1958" s="10">
        <v>446.5</v>
      </c>
      <c r="J1958" s="10">
        <v>170.5</v>
      </c>
      <c r="K1958" s="10">
        <v>0</v>
      </c>
      <c r="L1958" s="10">
        <f t="shared" si="127"/>
        <v>1202.19</v>
      </c>
    </row>
    <row r="1959" spans="1:12" ht="13" hidden="1" x14ac:dyDescent="0.15">
      <c r="A1959" s="65" t="s">
        <v>121</v>
      </c>
      <c r="B1959" s="10">
        <v>0</v>
      </c>
      <c r="C1959" s="10">
        <v>-17.16</v>
      </c>
      <c r="D1959" s="10">
        <v>0</v>
      </c>
      <c r="E1959" s="10">
        <v>0</v>
      </c>
      <c r="F1959" s="10">
        <v>0</v>
      </c>
      <c r="G1959" s="10">
        <v>0</v>
      </c>
      <c r="H1959" s="10">
        <v>0</v>
      </c>
      <c r="I1959" s="10">
        <v>0</v>
      </c>
      <c r="J1959" s="10">
        <v>0</v>
      </c>
      <c r="K1959" s="10">
        <v>0</v>
      </c>
      <c r="L1959" s="10">
        <f t="shared" si="127"/>
        <v>-17.16</v>
      </c>
    </row>
    <row r="1960" spans="1:12" ht="13" hidden="1" x14ac:dyDescent="0.15">
      <c r="A1960" s="65" t="s">
        <v>123</v>
      </c>
      <c r="B1960" s="10">
        <v>0</v>
      </c>
      <c r="C1960" s="10">
        <v>538.84</v>
      </c>
      <c r="D1960" s="10">
        <v>0</v>
      </c>
      <c r="E1960" s="10">
        <v>0</v>
      </c>
      <c r="F1960" s="10">
        <v>0</v>
      </c>
      <c r="G1960" s="10">
        <v>0</v>
      </c>
      <c r="H1960" s="10">
        <v>0</v>
      </c>
      <c r="I1960" s="10">
        <v>0</v>
      </c>
      <c r="J1960" s="10">
        <v>0</v>
      </c>
      <c r="K1960" s="10">
        <v>0</v>
      </c>
      <c r="L1960" s="10">
        <f t="shared" si="127"/>
        <v>538.84</v>
      </c>
    </row>
    <row r="1961" spans="1:12" ht="13" hidden="1" x14ac:dyDescent="0.15">
      <c r="A1961" s="65" t="s">
        <v>124</v>
      </c>
      <c r="B1961" s="10">
        <v>0</v>
      </c>
      <c r="C1961" s="10">
        <v>2440.14</v>
      </c>
      <c r="D1961" s="10">
        <v>3209.18</v>
      </c>
      <c r="E1961" s="10">
        <v>3603.41</v>
      </c>
      <c r="F1961" s="10">
        <v>2876.81</v>
      </c>
      <c r="G1961" s="10">
        <v>1784.98</v>
      </c>
      <c r="H1961" s="10">
        <v>1072.04</v>
      </c>
      <c r="I1961" s="10">
        <v>0</v>
      </c>
      <c r="J1961" s="10">
        <v>551.41</v>
      </c>
      <c r="K1961" s="10">
        <v>1102.82</v>
      </c>
      <c r="L1961" s="10">
        <f t="shared" si="127"/>
        <v>16640.789999999997</v>
      </c>
    </row>
    <row r="1962" spans="1:12" ht="13" hidden="1" x14ac:dyDescent="0.15">
      <c r="A1962" s="65" t="s">
        <v>126</v>
      </c>
      <c r="B1962" s="10">
        <v>31584.46</v>
      </c>
      <c r="C1962" s="10">
        <v>33530.14</v>
      </c>
      <c r="D1962" s="10">
        <v>29712.91</v>
      </c>
      <c r="E1962" s="10">
        <v>12683.84</v>
      </c>
      <c r="F1962" s="10">
        <v>9657.2999999999993</v>
      </c>
      <c r="G1962" s="10">
        <v>5140.03</v>
      </c>
      <c r="H1962" s="10">
        <v>5914.22</v>
      </c>
      <c r="I1962" s="10">
        <v>4897.66</v>
      </c>
      <c r="J1962" s="10">
        <v>6206.76</v>
      </c>
      <c r="K1962" s="10">
        <v>2389.0700000000002</v>
      </c>
      <c r="L1962" s="10">
        <f t="shared" si="127"/>
        <v>141716.39000000001</v>
      </c>
    </row>
    <row r="1963" spans="1:12" ht="13" hidden="1" x14ac:dyDescent="0.15">
      <c r="A1963" s="65" t="s">
        <v>127</v>
      </c>
      <c r="B1963" s="10">
        <v>-101842.56</v>
      </c>
      <c r="C1963" s="10">
        <v>0</v>
      </c>
      <c r="D1963" s="10">
        <v>0</v>
      </c>
      <c r="E1963" s="10">
        <v>0</v>
      </c>
      <c r="F1963" s="10">
        <v>0</v>
      </c>
      <c r="G1963" s="10">
        <v>0</v>
      </c>
      <c r="H1963" s="10">
        <v>0</v>
      </c>
      <c r="I1963" s="10">
        <v>0</v>
      </c>
      <c r="J1963" s="10">
        <v>0</v>
      </c>
      <c r="K1963" s="10">
        <v>0</v>
      </c>
      <c r="L1963" s="10">
        <f t="shared" si="127"/>
        <v>-101842.56</v>
      </c>
    </row>
    <row r="1964" spans="1:12" ht="13" hidden="1" x14ac:dyDescent="0.15">
      <c r="A1964" s="65" t="s">
        <v>128</v>
      </c>
      <c r="B1964" s="10">
        <v>-661471.55000000005</v>
      </c>
      <c r="C1964" s="10">
        <v>-737644.93</v>
      </c>
      <c r="D1964" s="10">
        <v>-927832.76</v>
      </c>
      <c r="E1964" s="10">
        <v>-1198376.93</v>
      </c>
      <c r="F1964" s="10">
        <v>-1332878.42</v>
      </c>
      <c r="G1964" s="10">
        <v>-1086873.79</v>
      </c>
      <c r="H1964" s="10">
        <v>-1034623.16</v>
      </c>
      <c r="I1964" s="10">
        <v>-1415064.47</v>
      </c>
      <c r="J1964" s="10">
        <v>-1564171.72</v>
      </c>
      <c r="K1964" s="10">
        <v>-1053419.6399999999</v>
      </c>
      <c r="L1964" s="10">
        <f t="shared" si="127"/>
        <v>-11012357.370000001</v>
      </c>
    </row>
    <row r="1965" spans="1:12" ht="13" hidden="1" x14ac:dyDescent="0.15">
      <c r="A1965" s="65" t="s">
        <v>129</v>
      </c>
      <c r="B1965" s="10">
        <v>0</v>
      </c>
      <c r="C1965" s="10">
        <v>0</v>
      </c>
      <c r="D1965" s="10">
        <v>10068.48</v>
      </c>
      <c r="E1965" s="10">
        <v>34591.06</v>
      </c>
      <c r="F1965" s="10">
        <v>28489.96</v>
      </c>
      <c r="G1965" s="10">
        <v>36933.72</v>
      </c>
      <c r="H1965" s="10">
        <v>34555.440000000002</v>
      </c>
      <c r="I1965" s="10">
        <v>39658.68</v>
      </c>
      <c r="J1965" s="10">
        <v>36682.480000000003</v>
      </c>
      <c r="K1965" s="10">
        <v>28212.9</v>
      </c>
      <c r="L1965" s="10">
        <f t="shared" si="127"/>
        <v>249192.72</v>
      </c>
    </row>
    <row r="1966" spans="1:12" ht="13" hidden="1" x14ac:dyDescent="0.15">
      <c r="A1966" s="66" t="s">
        <v>311</v>
      </c>
      <c r="B1966" s="16">
        <f t="shared" ref="B1966:L1966" si="128">SUM(B1919:B1965)</f>
        <v>439.41999999992549</v>
      </c>
      <c r="C1966" s="16">
        <f t="shared" si="128"/>
        <v>-4369.6800000000512</v>
      </c>
      <c r="D1966" s="16">
        <f t="shared" si="128"/>
        <v>22658.420000000293</v>
      </c>
      <c r="E1966" s="16">
        <f t="shared" si="128"/>
        <v>18746.350000000268</v>
      </c>
      <c r="F1966" s="16">
        <f t="shared" si="128"/>
        <v>53405.49000000026</v>
      </c>
      <c r="G1966" s="16">
        <f t="shared" si="128"/>
        <v>7227.6299999999173</v>
      </c>
      <c r="H1966" s="16">
        <f t="shared" si="128"/>
        <v>25591.919999999984</v>
      </c>
      <c r="I1966" s="16">
        <f t="shared" si="128"/>
        <v>26167.97000000027</v>
      </c>
      <c r="J1966" s="16">
        <f t="shared" si="128"/>
        <v>6600.0500000000684</v>
      </c>
      <c r="K1966" s="16">
        <f t="shared" si="128"/>
        <v>-242537.3599999999</v>
      </c>
      <c r="L1966" s="16">
        <f t="shared" si="128"/>
        <v>-86069.790000001638</v>
      </c>
    </row>
    <row r="1967" spans="1:12" ht="13" hidden="1" x14ac:dyDescent="0.15">
      <c r="A1967" s="27" t="s">
        <v>312</v>
      </c>
      <c r="B1967" s="16">
        <f t="shared" ref="B1967:L1967" si="129">SUM(B1503,B1541,B1551,B1612,B1651,B1686,B1715,B1769,B1816,B1854,B1890,B1917,B1966)</f>
        <v>7334450.3600000013</v>
      </c>
      <c r="C1967" s="16">
        <f t="shared" si="129"/>
        <v>8231760.0400000028</v>
      </c>
      <c r="D1967" s="16">
        <f t="shared" si="129"/>
        <v>9545509.0299999937</v>
      </c>
      <c r="E1967" s="16">
        <f t="shared" si="129"/>
        <v>10221820.289999997</v>
      </c>
      <c r="F1967" s="16">
        <f t="shared" si="129"/>
        <v>11784690.399999999</v>
      </c>
      <c r="G1967" s="16">
        <f t="shared" si="129"/>
        <v>8905521.5500000007</v>
      </c>
      <c r="H1967" s="16">
        <f t="shared" si="129"/>
        <v>9040785.0000000019</v>
      </c>
      <c r="I1967" s="16">
        <f t="shared" si="129"/>
        <v>9318268.1499999985</v>
      </c>
      <c r="J1967" s="16">
        <f t="shared" si="129"/>
        <v>10431189.59</v>
      </c>
      <c r="K1967" s="16">
        <f t="shared" si="129"/>
        <v>6180959.8199999984</v>
      </c>
      <c r="L1967" s="16">
        <f t="shared" si="129"/>
        <v>90994954.229999989</v>
      </c>
    </row>
    <row r="1968" spans="1:12" ht="13" hidden="1" x14ac:dyDescent="0.15">
      <c r="A1968" s="15" t="s">
        <v>270</v>
      </c>
      <c r="B1968" s="16">
        <f t="shared" ref="B1968:L1968" si="130">SUM(B1967)</f>
        <v>7334450.3600000013</v>
      </c>
      <c r="C1968" s="16">
        <f t="shared" si="130"/>
        <v>8231760.0400000028</v>
      </c>
      <c r="D1968" s="16">
        <f t="shared" si="130"/>
        <v>9545509.0299999937</v>
      </c>
      <c r="E1968" s="16">
        <f t="shared" si="130"/>
        <v>10221820.289999997</v>
      </c>
      <c r="F1968" s="16">
        <f t="shared" si="130"/>
        <v>11784690.399999999</v>
      </c>
      <c r="G1968" s="16">
        <f t="shared" si="130"/>
        <v>8905521.5500000007</v>
      </c>
      <c r="H1968" s="16">
        <f t="shared" si="130"/>
        <v>9040785.0000000019</v>
      </c>
      <c r="I1968" s="16">
        <f t="shared" si="130"/>
        <v>9318268.1499999985</v>
      </c>
      <c r="J1968" s="16">
        <f t="shared" si="130"/>
        <v>10431189.59</v>
      </c>
      <c r="K1968" s="16">
        <f t="shared" si="130"/>
        <v>6180959.8199999984</v>
      </c>
      <c r="L1968" s="16">
        <f t="shared" si="130"/>
        <v>90994954.229999989</v>
      </c>
    </row>
    <row r="1969" spans="1:12" ht="13" x14ac:dyDescent="0.15">
      <c r="A1969" s="63" t="s">
        <v>164</v>
      </c>
      <c r="B1969" s="59">
        <f t="shared" ref="B1969:L1969" si="131">B536+B1449+B1968</f>
        <v>33171521.119999997</v>
      </c>
      <c r="C1969" s="59">
        <f t="shared" si="131"/>
        <v>34139264.590000004</v>
      </c>
      <c r="D1969" s="59">
        <f t="shared" si="131"/>
        <v>35913616.799999997</v>
      </c>
      <c r="E1969" s="59">
        <f t="shared" si="131"/>
        <v>38779961.849999994</v>
      </c>
      <c r="F1969" s="59">
        <f t="shared" si="131"/>
        <v>40571230.980000004</v>
      </c>
      <c r="G1969" s="59">
        <f t="shared" si="131"/>
        <v>41009783.590000004</v>
      </c>
      <c r="H1969" s="59">
        <f t="shared" si="131"/>
        <v>37030014.019999996</v>
      </c>
      <c r="I1969" s="59">
        <f t="shared" si="131"/>
        <v>43731953.5</v>
      </c>
      <c r="J1969" s="59">
        <f t="shared" si="131"/>
        <v>43582845.629999995</v>
      </c>
      <c r="K1969" s="59">
        <f t="shared" si="131"/>
        <v>25553190.059999995</v>
      </c>
      <c r="L1969" s="59">
        <f t="shared" si="131"/>
        <v>373483382.13999999</v>
      </c>
    </row>
    <row r="1970" spans="1:12" ht="13" x14ac:dyDescent="0.15">
      <c r="A1970" s="67" t="s">
        <v>313</v>
      </c>
      <c r="B1970" s="60">
        <f t="shared" ref="B1970:L1970" si="132">B291-B1969</f>
        <v>7655672.5099999979</v>
      </c>
      <c r="C1970" s="60">
        <f t="shared" si="132"/>
        <v>9009061.7299999967</v>
      </c>
      <c r="D1970" s="60">
        <f t="shared" si="132"/>
        <v>10849262.689999998</v>
      </c>
      <c r="E1970" s="60">
        <f t="shared" si="132"/>
        <v>9729692.0900000036</v>
      </c>
      <c r="F1970" s="60">
        <f t="shared" si="132"/>
        <v>8405667.1899999976</v>
      </c>
      <c r="G1970" s="60">
        <f t="shared" si="132"/>
        <v>10894797.460000008</v>
      </c>
      <c r="H1970" s="60">
        <f t="shared" si="132"/>
        <v>18117573.959999993</v>
      </c>
      <c r="I1970" s="60">
        <f t="shared" si="132"/>
        <v>12943182.199999988</v>
      </c>
      <c r="J1970" s="60">
        <f t="shared" si="132"/>
        <v>14051419.419999987</v>
      </c>
      <c r="K1970" s="60">
        <f t="shared" si="132"/>
        <v>16248672.890000008</v>
      </c>
      <c r="L1970" s="60">
        <f t="shared" si="132"/>
        <v>117905002.13999999</v>
      </c>
    </row>
    <row r="1971" spans="1:12" ht="13" x14ac:dyDescent="0.15">
      <c r="A1971" s="6" t="s">
        <v>314</v>
      </c>
      <c r="B1971" s="7"/>
      <c r="C1971" s="7"/>
      <c r="D1971" s="7"/>
      <c r="E1971" s="7"/>
      <c r="F1971" s="7"/>
      <c r="G1971" s="7"/>
      <c r="H1971" s="7"/>
      <c r="I1971" s="7"/>
      <c r="J1971" s="7"/>
      <c r="K1971" s="7"/>
      <c r="L1971" s="7"/>
    </row>
    <row r="1972" spans="1:12" ht="13" x14ac:dyDescent="0.15">
      <c r="A1972" s="8" t="s">
        <v>315</v>
      </c>
      <c r="B1972" s="7">
        <v>-2479.66</v>
      </c>
      <c r="C1972" s="7">
        <v>-124.15</v>
      </c>
      <c r="D1972" s="7">
        <v>0</v>
      </c>
      <c r="E1972" s="7">
        <v>-576.9</v>
      </c>
      <c r="F1972" s="7">
        <v>-38425.839999999997</v>
      </c>
      <c r="G1972" s="7">
        <v>-38940.86</v>
      </c>
      <c r="H1972" s="7">
        <v>-34383.61</v>
      </c>
      <c r="I1972" s="7">
        <v>-60234.85</v>
      </c>
      <c r="J1972" s="7">
        <v>-41593.129999999997</v>
      </c>
      <c r="K1972" s="7">
        <v>-24364</v>
      </c>
      <c r="L1972" s="7">
        <v>-241123</v>
      </c>
    </row>
    <row r="1973" spans="1:12" ht="13" hidden="1" x14ac:dyDescent="0.15">
      <c r="A1973" s="9" t="s">
        <v>316</v>
      </c>
      <c r="B1973" s="10">
        <v>-2479.66</v>
      </c>
      <c r="C1973" s="10">
        <v>-124.15</v>
      </c>
      <c r="D1973" s="10">
        <v>0</v>
      </c>
      <c r="E1973" s="10">
        <v>-576.9</v>
      </c>
      <c r="F1973" s="10">
        <v>-38425.839999999997</v>
      </c>
      <c r="G1973" s="10">
        <v>-38940.86</v>
      </c>
      <c r="H1973" s="10">
        <v>-34383.61</v>
      </c>
      <c r="I1973" s="10">
        <v>-60234.85</v>
      </c>
      <c r="J1973" s="10">
        <v>-41593.129999999997</v>
      </c>
      <c r="K1973" s="10">
        <v>-24364</v>
      </c>
      <c r="L1973" s="10">
        <f>SUM(B1973:K1973)</f>
        <v>-241123</v>
      </c>
    </row>
    <row r="1974" spans="1:12" ht="13" hidden="1" x14ac:dyDescent="0.15">
      <c r="A1974" s="19" t="s">
        <v>315</v>
      </c>
      <c r="B1974" s="16">
        <f t="shared" ref="B1974:L1974" si="133">SUM(B1973)</f>
        <v>-2479.66</v>
      </c>
      <c r="C1974" s="16">
        <f t="shared" si="133"/>
        <v>-124.15</v>
      </c>
      <c r="D1974" s="16">
        <f t="shared" si="133"/>
        <v>0</v>
      </c>
      <c r="E1974" s="16">
        <f t="shared" si="133"/>
        <v>-576.9</v>
      </c>
      <c r="F1974" s="16">
        <f t="shared" si="133"/>
        <v>-38425.839999999997</v>
      </c>
      <c r="G1974" s="16">
        <f t="shared" si="133"/>
        <v>-38940.86</v>
      </c>
      <c r="H1974" s="16">
        <f t="shared" si="133"/>
        <v>-34383.61</v>
      </c>
      <c r="I1974" s="16">
        <f t="shared" si="133"/>
        <v>-60234.85</v>
      </c>
      <c r="J1974" s="16">
        <f t="shared" si="133"/>
        <v>-41593.129999999997</v>
      </c>
      <c r="K1974" s="16">
        <f t="shared" si="133"/>
        <v>-24364</v>
      </c>
      <c r="L1974" s="16">
        <f t="shared" si="133"/>
        <v>-241123</v>
      </c>
    </row>
    <row r="1975" spans="1:12" ht="13" x14ac:dyDescent="0.15">
      <c r="A1975" s="8" t="s">
        <v>317</v>
      </c>
      <c r="B1975" s="7">
        <v>480972.97000000003</v>
      </c>
      <c r="C1975" s="7">
        <v>540535.61</v>
      </c>
      <c r="D1975" s="7">
        <v>753382.21</v>
      </c>
      <c r="E1975" s="7">
        <v>899407.0199999999</v>
      </c>
      <c r="F1975" s="7">
        <v>1090492.7100000002</v>
      </c>
      <c r="G1975" s="7">
        <v>1451562.6300000001</v>
      </c>
      <c r="H1975" s="7">
        <v>1650704</v>
      </c>
      <c r="I1975" s="7">
        <v>1886732.06</v>
      </c>
      <c r="J1975" s="7">
        <v>2051132.27</v>
      </c>
      <c r="K1975" s="7">
        <v>1476430.12</v>
      </c>
      <c r="L1975" s="7">
        <v>12281351.600000001</v>
      </c>
    </row>
    <row r="1976" spans="1:12" ht="13" hidden="1" x14ac:dyDescent="0.15">
      <c r="A1976" s="9" t="s">
        <v>318</v>
      </c>
      <c r="B1976" s="10">
        <v>-885478.39</v>
      </c>
      <c r="C1976" s="10">
        <v>-959750.64</v>
      </c>
      <c r="D1976" s="10">
        <v>-1053760.74</v>
      </c>
      <c r="E1976" s="10">
        <v>-1070477.67</v>
      </c>
      <c r="F1976" s="10">
        <v>-1105348.6200000001</v>
      </c>
      <c r="G1976" s="10">
        <v>-1176692.31</v>
      </c>
      <c r="H1976" s="10">
        <v>-1186767.3400000001</v>
      </c>
      <c r="I1976" s="10">
        <v>-1332597.21</v>
      </c>
      <c r="J1976" s="10">
        <v>-1471442.98</v>
      </c>
      <c r="K1976" s="10">
        <v>-1127310.3600000001</v>
      </c>
      <c r="L1976" s="10">
        <f>SUM(B1976:K1976)</f>
        <v>-11369626.260000002</v>
      </c>
    </row>
    <row r="1977" spans="1:12" ht="13" hidden="1" x14ac:dyDescent="0.15">
      <c r="A1977" s="9" t="s">
        <v>319</v>
      </c>
      <c r="B1977" s="10">
        <v>404505.42</v>
      </c>
      <c r="C1977" s="10">
        <v>419215.03</v>
      </c>
      <c r="D1977" s="10">
        <v>300378.53000000003</v>
      </c>
      <c r="E1977" s="10">
        <v>171070.65</v>
      </c>
      <c r="F1977" s="10">
        <v>14855.91</v>
      </c>
      <c r="G1977" s="10">
        <v>-274870.32</v>
      </c>
      <c r="H1977" s="10">
        <v>-463936.66</v>
      </c>
      <c r="I1977" s="10">
        <v>-554134.85</v>
      </c>
      <c r="J1977" s="10">
        <v>-579689.29</v>
      </c>
      <c r="K1977" s="10">
        <v>-349119.76</v>
      </c>
      <c r="L1977" s="10">
        <f>SUM(B1977:K1977)</f>
        <v>-911725.3400000002</v>
      </c>
    </row>
    <row r="1978" spans="1:12" ht="13" hidden="1" x14ac:dyDescent="0.15">
      <c r="A1978" s="22" t="s">
        <v>317</v>
      </c>
      <c r="B1978" s="21">
        <f t="shared" ref="B1978:K1978" si="134">-1*(SUM(B1976:B1977))</f>
        <v>480972.97000000003</v>
      </c>
      <c r="C1978" s="21">
        <f t="shared" si="134"/>
        <v>540535.61</v>
      </c>
      <c r="D1978" s="21">
        <f t="shared" si="134"/>
        <v>753382.21</v>
      </c>
      <c r="E1978" s="21">
        <f t="shared" si="134"/>
        <v>899407.0199999999</v>
      </c>
      <c r="F1978" s="21">
        <f t="shared" si="134"/>
        <v>1090492.7100000002</v>
      </c>
      <c r="G1978" s="21">
        <f t="shared" si="134"/>
        <v>1451562.6300000001</v>
      </c>
      <c r="H1978" s="21">
        <f t="shared" si="134"/>
        <v>1650704</v>
      </c>
      <c r="I1978" s="21">
        <f t="shared" si="134"/>
        <v>1886732.06</v>
      </c>
      <c r="J1978" s="21">
        <f t="shared" si="134"/>
        <v>2051132.27</v>
      </c>
      <c r="K1978" s="21">
        <f t="shared" si="134"/>
        <v>1476430.12</v>
      </c>
      <c r="L1978" s="21">
        <f>-1*SUM(L1976:L1977)</f>
        <v>12281351.600000001</v>
      </c>
    </row>
    <row r="1979" spans="1:12" ht="13" x14ac:dyDescent="0.15">
      <c r="A1979" s="8" t="s">
        <v>314</v>
      </c>
      <c r="B1979" s="7">
        <v>-25775.390000000007</v>
      </c>
      <c r="C1979" s="7">
        <v>-179922.23999999996</v>
      </c>
      <c r="D1979" s="7">
        <v>-82865.430000000008</v>
      </c>
      <c r="E1979" s="7">
        <v>-247790.78</v>
      </c>
      <c r="F1979" s="7">
        <v>192921.20000000004</v>
      </c>
      <c r="G1979" s="7">
        <v>-528451.69999999995</v>
      </c>
      <c r="H1979" s="7">
        <v>-500653.48</v>
      </c>
      <c r="I1979" s="7">
        <v>35057.889999999985</v>
      </c>
      <c r="J1979" s="7">
        <v>-223453.58000000002</v>
      </c>
      <c r="K1979" s="7">
        <v>7955786.9499999993</v>
      </c>
      <c r="L1979" s="7">
        <v>6394853.4399999995</v>
      </c>
    </row>
    <row r="1980" spans="1:12" ht="13" hidden="1" x14ac:dyDescent="0.15">
      <c r="A1980" s="9" t="s">
        <v>320</v>
      </c>
      <c r="B1980" s="10">
        <v>-47721.3</v>
      </c>
      <c r="C1980" s="10">
        <v>-47770.01</v>
      </c>
      <c r="D1980" s="10">
        <v>-50171.45</v>
      </c>
      <c r="E1980" s="10">
        <v>-54484.19</v>
      </c>
      <c r="F1980" s="10">
        <v>-54801.919999999998</v>
      </c>
      <c r="G1980" s="10">
        <v>-61952.63</v>
      </c>
      <c r="H1980" s="10">
        <v>-62511.07</v>
      </c>
      <c r="I1980" s="10">
        <v>-62724.27</v>
      </c>
      <c r="J1980" s="10">
        <v>-63241.97</v>
      </c>
      <c r="K1980" s="10">
        <v>-42294.26</v>
      </c>
      <c r="L1980" s="10">
        <f t="shared" ref="L1980:L1989" si="135">SUM(B1980:K1980)</f>
        <v>-547673.07000000007</v>
      </c>
    </row>
    <row r="1981" spans="1:12" ht="13" hidden="1" x14ac:dyDescent="0.15">
      <c r="A1981" s="9" t="s">
        <v>321</v>
      </c>
      <c r="B1981" s="10">
        <v>-1879.11</v>
      </c>
      <c r="C1981" s="10">
        <v>259.20999999999998</v>
      </c>
      <c r="D1981" s="10">
        <v>-273.83</v>
      </c>
      <c r="E1981" s="10">
        <v>-562.52</v>
      </c>
      <c r="F1981" s="10">
        <v>-1273.53</v>
      </c>
      <c r="G1981" s="10">
        <v>406.58</v>
      </c>
      <c r="H1981" s="10">
        <v>572.12</v>
      </c>
      <c r="I1981" s="10">
        <v>-688.33</v>
      </c>
      <c r="J1981" s="10">
        <v>0.28999999999999998</v>
      </c>
      <c r="K1981" s="10">
        <v>0</v>
      </c>
      <c r="L1981" s="10">
        <f t="shared" si="135"/>
        <v>-3439.12</v>
      </c>
    </row>
    <row r="1982" spans="1:12" ht="13" hidden="1" x14ac:dyDescent="0.15">
      <c r="A1982" s="9" t="s">
        <v>322</v>
      </c>
      <c r="B1982" s="10">
        <v>266546.05</v>
      </c>
      <c r="C1982" s="10">
        <v>524180.43</v>
      </c>
      <c r="D1982" s="10">
        <v>-200045.26</v>
      </c>
      <c r="E1982" s="10">
        <v>-195162.2</v>
      </c>
      <c r="F1982" s="10">
        <v>284786.89</v>
      </c>
      <c r="G1982" s="10">
        <v>-1181314.6599999999</v>
      </c>
      <c r="H1982" s="10">
        <v>40502.480000000003</v>
      </c>
      <c r="I1982" s="10">
        <v>-15710.41</v>
      </c>
      <c r="J1982" s="10">
        <v>65662.42</v>
      </c>
      <c r="K1982" s="10">
        <v>11509375.140000001</v>
      </c>
      <c r="L1982" s="10">
        <f t="shared" si="135"/>
        <v>11098820.880000001</v>
      </c>
    </row>
    <row r="1983" spans="1:12" ht="13" hidden="1" x14ac:dyDescent="0.15">
      <c r="A1983" s="9" t="s">
        <v>323</v>
      </c>
      <c r="B1983" s="10">
        <v>307.49</v>
      </c>
      <c r="C1983" s="10">
        <v>-2260.31</v>
      </c>
      <c r="D1983" s="10">
        <v>12359.84</v>
      </c>
      <c r="E1983" s="10">
        <v>-9731</v>
      </c>
      <c r="F1983" s="10">
        <v>-3908.64</v>
      </c>
      <c r="G1983" s="10">
        <v>-1457.98</v>
      </c>
      <c r="H1983" s="10">
        <v>-195534.9</v>
      </c>
      <c r="I1983" s="10">
        <v>45565.36</v>
      </c>
      <c r="J1983" s="10">
        <v>-35615.79</v>
      </c>
      <c r="K1983" s="10">
        <v>-80907.649999999994</v>
      </c>
      <c r="L1983" s="10">
        <f t="shared" si="135"/>
        <v>-271183.58</v>
      </c>
    </row>
    <row r="1984" spans="1:12" ht="13" hidden="1" x14ac:dyDescent="0.15">
      <c r="A1984" s="9" t="s">
        <v>324</v>
      </c>
      <c r="B1984" s="10">
        <v>-271192.48</v>
      </c>
      <c r="C1984" s="10">
        <v>-866650.87</v>
      </c>
      <c r="D1984" s="10">
        <v>-470900.8</v>
      </c>
      <c r="E1984" s="10">
        <v>-93291.79</v>
      </c>
      <c r="F1984" s="10">
        <v>-586161.11</v>
      </c>
      <c r="G1984" s="10">
        <v>926363.81</v>
      </c>
      <c r="H1984" s="10">
        <v>-77623.86</v>
      </c>
      <c r="I1984" s="10">
        <v>302127.77</v>
      </c>
      <c r="J1984" s="10">
        <v>-342569.65</v>
      </c>
      <c r="K1984" s="10">
        <v>-4667.22</v>
      </c>
      <c r="L1984" s="10">
        <f t="shared" si="135"/>
        <v>-1484566.2000000004</v>
      </c>
    </row>
    <row r="1985" spans="1:12" ht="13" hidden="1" x14ac:dyDescent="0.15">
      <c r="A1985" s="9" t="s">
        <v>325</v>
      </c>
      <c r="B1985" s="10">
        <v>5547.16</v>
      </c>
      <c r="C1985" s="10">
        <v>212480.13</v>
      </c>
      <c r="D1985" s="10">
        <v>632431.61</v>
      </c>
      <c r="E1985" s="10">
        <v>100099.57</v>
      </c>
      <c r="F1985" s="10">
        <v>537059.79</v>
      </c>
      <c r="G1985" s="10">
        <v>-82129.929999999993</v>
      </c>
      <c r="H1985" s="10">
        <v>-176443.07</v>
      </c>
      <c r="I1985" s="10">
        <v>-232058.45</v>
      </c>
      <c r="J1985" s="10">
        <v>164105.63</v>
      </c>
      <c r="K1985" s="10">
        <v>-192383.67</v>
      </c>
      <c r="L1985" s="10">
        <f t="shared" si="135"/>
        <v>968708.7699999999</v>
      </c>
    </row>
    <row r="1986" spans="1:12" ht="13" hidden="1" x14ac:dyDescent="0.15">
      <c r="A1986" s="9" t="s">
        <v>326</v>
      </c>
      <c r="B1986" s="10">
        <v>0.68</v>
      </c>
      <c r="C1986" s="10">
        <v>0.01</v>
      </c>
      <c r="D1986" s="10">
        <v>-0.68</v>
      </c>
      <c r="E1986" s="10">
        <v>0.51</v>
      </c>
      <c r="F1986" s="10">
        <v>-0.94</v>
      </c>
      <c r="G1986" s="10">
        <v>-1.42</v>
      </c>
      <c r="H1986" s="10">
        <v>0.28000000000000003</v>
      </c>
      <c r="I1986" s="10">
        <v>34.58</v>
      </c>
      <c r="J1986" s="10">
        <v>-1.44</v>
      </c>
      <c r="K1986" s="10">
        <v>1.1499999999999999</v>
      </c>
      <c r="L1986" s="10">
        <f t="shared" si="135"/>
        <v>32.729999999999997</v>
      </c>
    </row>
    <row r="1987" spans="1:12" ht="13" hidden="1" x14ac:dyDescent="0.15">
      <c r="A1987" s="9" t="s">
        <v>327</v>
      </c>
      <c r="B1987" s="10">
        <v>0</v>
      </c>
      <c r="C1987" s="10">
        <v>0</v>
      </c>
      <c r="D1987" s="10">
        <v>0</v>
      </c>
      <c r="E1987" s="10">
        <v>0</v>
      </c>
      <c r="F1987" s="10">
        <v>0</v>
      </c>
      <c r="G1987" s="10">
        <v>0</v>
      </c>
      <c r="H1987" s="10">
        <v>0</v>
      </c>
      <c r="I1987" s="10">
        <v>0</v>
      </c>
      <c r="J1987" s="10">
        <v>11642.09</v>
      </c>
      <c r="K1987" s="10">
        <v>-3260938.95</v>
      </c>
      <c r="L1987" s="10">
        <f t="shared" si="135"/>
        <v>-3249296.8600000003</v>
      </c>
    </row>
    <row r="1988" spans="1:12" ht="13" hidden="1" x14ac:dyDescent="0.15">
      <c r="A1988" s="9" t="s">
        <v>328</v>
      </c>
      <c r="B1988" s="10">
        <v>3565.66</v>
      </c>
      <c r="C1988" s="10">
        <v>-160.86000000000001</v>
      </c>
      <c r="D1988" s="10">
        <v>-6265.62</v>
      </c>
      <c r="E1988" s="10">
        <v>5340.66</v>
      </c>
      <c r="F1988" s="10">
        <v>1815.06</v>
      </c>
      <c r="G1988" s="10">
        <v>-129006.79</v>
      </c>
      <c r="H1988" s="10">
        <v>-31114.52</v>
      </c>
      <c r="I1988" s="10">
        <v>-1489.67</v>
      </c>
      <c r="J1988" s="10">
        <v>-23437.47</v>
      </c>
      <c r="K1988" s="10">
        <v>26290.1</v>
      </c>
      <c r="L1988" s="10">
        <f t="shared" si="135"/>
        <v>-154463.45000000001</v>
      </c>
    </row>
    <row r="1989" spans="1:12" ht="13" hidden="1" x14ac:dyDescent="0.15">
      <c r="A1989" s="9" t="s">
        <v>329</v>
      </c>
      <c r="B1989" s="10">
        <v>19050.46</v>
      </c>
      <c r="C1989" s="10">
        <v>0.03</v>
      </c>
      <c r="D1989" s="10">
        <v>0.76</v>
      </c>
      <c r="E1989" s="10">
        <v>0.18</v>
      </c>
      <c r="F1989" s="10">
        <v>15405.6</v>
      </c>
      <c r="G1989" s="10">
        <v>641.32000000000005</v>
      </c>
      <c r="H1989" s="10">
        <v>1499.06</v>
      </c>
      <c r="I1989" s="10">
        <v>1.31</v>
      </c>
      <c r="J1989" s="10">
        <v>2.31</v>
      </c>
      <c r="K1989" s="10">
        <v>1312.31</v>
      </c>
      <c r="L1989" s="10">
        <f t="shared" si="135"/>
        <v>37913.339999999989</v>
      </c>
    </row>
    <row r="1990" spans="1:12" ht="13" hidden="1" x14ac:dyDescent="0.15">
      <c r="A1990" s="22" t="s">
        <v>330</v>
      </c>
      <c r="B1990" s="21">
        <f t="shared" ref="B1990:L1990" si="136">SUM(B1980:B1989)</f>
        <v>-25775.390000000007</v>
      </c>
      <c r="C1990" s="21">
        <f t="shared" si="136"/>
        <v>-179922.23999999996</v>
      </c>
      <c r="D1990" s="21">
        <f t="shared" si="136"/>
        <v>-82865.430000000008</v>
      </c>
      <c r="E1990" s="21">
        <f t="shared" si="136"/>
        <v>-247790.78</v>
      </c>
      <c r="F1990" s="21">
        <f t="shared" si="136"/>
        <v>192921.20000000004</v>
      </c>
      <c r="G1990" s="21">
        <f t="shared" si="136"/>
        <v>-528451.69999999995</v>
      </c>
      <c r="H1990" s="21">
        <f t="shared" si="136"/>
        <v>-500653.48</v>
      </c>
      <c r="I1990" s="21">
        <f t="shared" si="136"/>
        <v>35057.889999999985</v>
      </c>
      <c r="J1990" s="21">
        <f t="shared" si="136"/>
        <v>-223453.58000000002</v>
      </c>
      <c r="K1990" s="21">
        <f t="shared" si="136"/>
        <v>7955786.9499999993</v>
      </c>
      <c r="L1990" s="21">
        <f t="shared" si="136"/>
        <v>6394853.4399999995</v>
      </c>
    </row>
    <row r="1991" spans="1:12" ht="13" hidden="1" x14ac:dyDescent="0.15">
      <c r="A1991" s="8" t="s">
        <v>331</v>
      </c>
      <c r="B1991" s="7">
        <v>1.0913936421275139E-11</v>
      </c>
      <c r="C1991" s="7">
        <v>8.3673512563109398E-11</v>
      </c>
      <c r="D1991" s="7">
        <v>9.822542779147625E-11</v>
      </c>
      <c r="E1991" s="7">
        <v>2.5465851649641991E-11</v>
      </c>
      <c r="F1991" s="7">
        <v>3.2741809263825417E-11</v>
      </c>
      <c r="G1991" s="7">
        <v>-1.4551915228366852E-11</v>
      </c>
      <c r="H1991" s="7">
        <v>2.5465851649641991E-11</v>
      </c>
      <c r="I1991" s="7">
        <v>-1.673470251262188E-10</v>
      </c>
      <c r="J1991" s="7">
        <v>5.8207660913467407E-11</v>
      </c>
      <c r="K1991" s="7">
        <v>1.6007106751203537E-10</v>
      </c>
      <c r="L1991" s="7">
        <v>3.1286617740988731E-10</v>
      </c>
    </row>
    <row r="1992" spans="1:12" ht="13" hidden="1" x14ac:dyDescent="0.15">
      <c r="A1992" s="9" t="s">
        <v>332</v>
      </c>
      <c r="B1992" s="10">
        <v>-24979.599999999999</v>
      </c>
      <c r="C1992" s="10">
        <v>-28316.05</v>
      </c>
      <c r="D1992" s="10">
        <v>-36371.269999999997</v>
      </c>
      <c r="E1992" s="10">
        <v>-36185.03</v>
      </c>
      <c r="F1992" s="10">
        <v>-25082.25</v>
      </c>
      <c r="G1992" s="10">
        <v>-23827.73</v>
      </c>
      <c r="H1992" s="10">
        <v>-25749.94</v>
      </c>
      <c r="I1992" s="10">
        <v>-23274</v>
      </c>
      <c r="J1992" s="10">
        <v>-13465.32</v>
      </c>
      <c r="K1992" s="10">
        <v>-9596.8700000000008</v>
      </c>
      <c r="L1992" s="10">
        <f t="shared" ref="L1992:L2008" si="137">SUM(B1992:K1992)</f>
        <v>-246848.06</v>
      </c>
    </row>
    <row r="1993" spans="1:12" ht="13" hidden="1" x14ac:dyDescent="0.15">
      <c r="A1993" s="9" t="s">
        <v>333</v>
      </c>
      <c r="B1993" s="10">
        <v>-31989.73</v>
      </c>
      <c r="C1993" s="10">
        <v>-31492.799999999999</v>
      </c>
      <c r="D1993" s="10">
        <v>-30331.71</v>
      </c>
      <c r="E1993" s="10">
        <v>-41750.83</v>
      </c>
      <c r="F1993" s="10">
        <v>-21276.76</v>
      </c>
      <c r="G1993" s="10">
        <v>-20517.95</v>
      </c>
      <c r="H1993" s="10">
        <v>-11161.21</v>
      </c>
      <c r="I1993" s="10">
        <v>-14750.68</v>
      </c>
      <c r="J1993" s="10">
        <v>-15195.38</v>
      </c>
      <c r="K1993" s="10">
        <v>-19753.84</v>
      </c>
      <c r="L1993" s="10">
        <f t="shared" si="137"/>
        <v>-238220.89</v>
      </c>
    </row>
    <row r="1994" spans="1:12" ht="13" hidden="1" x14ac:dyDescent="0.15">
      <c r="A1994" s="9" t="s">
        <v>334</v>
      </c>
      <c r="B1994" s="10">
        <v>-1665.29</v>
      </c>
      <c r="C1994" s="10">
        <v>-1388.41</v>
      </c>
      <c r="D1994" s="10">
        <v>-1440.92</v>
      </c>
      <c r="E1994" s="10">
        <v>-1270.26</v>
      </c>
      <c r="F1994" s="10">
        <v>-1285.1099999999999</v>
      </c>
      <c r="G1994" s="10">
        <v>-1524.46</v>
      </c>
      <c r="H1994" s="10">
        <v>-1251.57</v>
      </c>
      <c r="I1994" s="10">
        <v>-2186.39</v>
      </c>
      <c r="J1994" s="10">
        <v>-1298.3</v>
      </c>
      <c r="K1994" s="10">
        <v>-1790.64</v>
      </c>
      <c r="L1994" s="10">
        <f t="shared" si="137"/>
        <v>-15101.349999999999</v>
      </c>
    </row>
    <row r="1995" spans="1:12" ht="13" hidden="1" x14ac:dyDescent="0.15">
      <c r="A1995" s="9" t="s">
        <v>335</v>
      </c>
      <c r="B1995" s="10">
        <v>-55642.97</v>
      </c>
      <c r="C1995" s="10">
        <v>-57219.76</v>
      </c>
      <c r="D1995" s="10">
        <v>-52084.36</v>
      </c>
      <c r="E1995" s="10">
        <v>-114533.86</v>
      </c>
      <c r="F1995" s="10">
        <v>-97593.96</v>
      </c>
      <c r="G1995" s="10">
        <v>-58824.62</v>
      </c>
      <c r="H1995" s="10">
        <v>-87676.7</v>
      </c>
      <c r="I1995" s="10">
        <v>-101545.04</v>
      </c>
      <c r="J1995" s="10">
        <v>-113675.89</v>
      </c>
      <c r="K1995" s="10">
        <v>-48771.66</v>
      </c>
      <c r="L1995" s="10">
        <f t="shared" si="137"/>
        <v>-787568.82000000007</v>
      </c>
    </row>
    <row r="1996" spans="1:12" ht="13" hidden="1" x14ac:dyDescent="0.15">
      <c r="A1996" s="9" t="s">
        <v>336</v>
      </c>
      <c r="B1996" s="10">
        <v>-316452.81</v>
      </c>
      <c r="C1996" s="10">
        <v>-373984.23</v>
      </c>
      <c r="D1996" s="10">
        <v>-464499.95</v>
      </c>
      <c r="E1996" s="10">
        <v>-505606.62</v>
      </c>
      <c r="F1996" s="10">
        <v>-644978.04</v>
      </c>
      <c r="G1996" s="10">
        <v>-646530.51</v>
      </c>
      <c r="H1996" s="10">
        <v>-1076877.7</v>
      </c>
      <c r="I1996" s="10">
        <v>-941643.01</v>
      </c>
      <c r="J1996" s="10">
        <v>-1123639.74</v>
      </c>
      <c r="K1996" s="10">
        <v>-610127.6</v>
      </c>
      <c r="L1996" s="10">
        <f t="shared" si="137"/>
        <v>-6704340.21</v>
      </c>
    </row>
    <row r="1997" spans="1:12" ht="13" hidden="1" x14ac:dyDescent="0.15">
      <c r="A1997" s="9" t="s">
        <v>337</v>
      </c>
      <c r="B1997" s="10">
        <v>-24147.37</v>
      </c>
      <c r="C1997" s="10">
        <v>-20987.17</v>
      </c>
      <c r="D1997" s="10">
        <v>-16735.52</v>
      </c>
      <c r="E1997" s="10">
        <v>-16979.5</v>
      </c>
      <c r="F1997" s="10">
        <v>-22753.49</v>
      </c>
      <c r="G1997" s="10">
        <v>-23173.360000000001</v>
      </c>
      <c r="H1997" s="10">
        <v>-21763.43</v>
      </c>
      <c r="I1997" s="10">
        <v>-24194.91</v>
      </c>
      <c r="J1997" s="10">
        <v>-22292.55</v>
      </c>
      <c r="K1997" s="10">
        <v>-24106.69</v>
      </c>
      <c r="L1997" s="10">
        <f t="shared" si="137"/>
        <v>-217133.99</v>
      </c>
    </row>
    <row r="1998" spans="1:12" ht="13" hidden="1" x14ac:dyDescent="0.15">
      <c r="A1998" s="9" t="s">
        <v>338</v>
      </c>
      <c r="B1998" s="10">
        <v>0</v>
      </c>
      <c r="C1998" s="10">
        <v>-7220.51</v>
      </c>
      <c r="D1998" s="10">
        <v>-77852.3</v>
      </c>
      <c r="E1998" s="10">
        <v>-70484.179999999993</v>
      </c>
      <c r="F1998" s="10">
        <v>-55112.23</v>
      </c>
      <c r="G1998" s="10">
        <v>-53723.94</v>
      </c>
      <c r="H1998" s="10">
        <v>-43717.81</v>
      </c>
      <c r="I1998" s="10">
        <v>-61907.99</v>
      </c>
      <c r="J1998" s="10">
        <v>-42851.62</v>
      </c>
      <c r="K1998" s="10">
        <v>-25056.27</v>
      </c>
      <c r="L1998" s="10">
        <f t="shared" si="137"/>
        <v>-437926.85000000003</v>
      </c>
    </row>
    <row r="1999" spans="1:12" ht="13" hidden="1" x14ac:dyDescent="0.15">
      <c r="A1999" s="9" t="s">
        <v>339</v>
      </c>
      <c r="B1999" s="10">
        <v>-3607.88</v>
      </c>
      <c r="C1999" s="10">
        <v>-3505.47</v>
      </c>
      <c r="D1999" s="10">
        <v>-3932.6</v>
      </c>
      <c r="E1999" s="10">
        <v>-4320.2700000000004</v>
      </c>
      <c r="F1999" s="10">
        <v>-5173.5</v>
      </c>
      <c r="G1999" s="10">
        <v>-4946.53</v>
      </c>
      <c r="H1999" s="10">
        <v>-3851.8</v>
      </c>
      <c r="I1999" s="10">
        <v>-4628.97</v>
      </c>
      <c r="J1999" s="10">
        <v>-3440.3</v>
      </c>
      <c r="K1999" s="10">
        <v>-2807.22</v>
      </c>
      <c r="L1999" s="10">
        <f t="shared" si="137"/>
        <v>-40214.54</v>
      </c>
    </row>
    <row r="2000" spans="1:12" ht="13" hidden="1" x14ac:dyDescent="0.15">
      <c r="A2000" s="9" t="s">
        <v>340</v>
      </c>
      <c r="B2000" s="10">
        <v>-220158.3</v>
      </c>
      <c r="C2000" s="10">
        <v>-252117.26</v>
      </c>
      <c r="D2000" s="10">
        <v>162825.26</v>
      </c>
      <c r="E2000" s="10">
        <v>-265551.65999999997</v>
      </c>
      <c r="F2000" s="10">
        <v>-149450.01999999999</v>
      </c>
      <c r="G2000" s="10">
        <v>-176839</v>
      </c>
      <c r="H2000" s="10">
        <v>-143559.17000000001</v>
      </c>
      <c r="I2000" s="10">
        <v>-262741.13</v>
      </c>
      <c r="J2000" s="10">
        <v>-147614.63</v>
      </c>
      <c r="K2000" s="10">
        <v>-78257.22</v>
      </c>
      <c r="L2000" s="10">
        <f t="shared" si="137"/>
        <v>-1533463.1300000001</v>
      </c>
    </row>
    <row r="2001" spans="1:12" ht="13" hidden="1" x14ac:dyDescent="0.15">
      <c r="A2001" s="9" t="s">
        <v>341</v>
      </c>
      <c r="B2001" s="10">
        <v>-6616.7</v>
      </c>
      <c r="C2001" s="10">
        <v>-9159.07</v>
      </c>
      <c r="D2001" s="10">
        <v>-9216.51</v>
      </c>
      <c r="E2001" s="10">
        <v>-9205.7800000000007</v>
      </c>
      <c r="F2001" s="10">
        <v>-10916.45</v>
      </c>
      <c r="G2001" s="10">
        <v>-10517.49</v>
      </c>
      <c r="H2001" s="10">
        <v>-8372.08</v>
      </c>
      <c r="I2001" s="10">
        <v>-12156.75</v>
      </c>
      <c r="J2001" s="10">
        <v>-9074.9</v>
      </c>
      <c r="K2001" s="10">
        <v>-6309.2</v>
      </c>
      <c r="L2001" s="10">
        <f t="shared" si="137"/>
        <v>-91544.929999999978</v>
      </c>
    </row>
    <row r="2002" spans="1:12" ht="13" hidden="1" x14ac:dyDescent="0.15">
      <c r="A2002" s="9" t="s">
        <v>342</v>
      </c>
      <c r="B2002" s="10">
        <v>-6071.06</v>
      </c>
      <c r="C2002" s="10">
        <v>-5912.77</v>
      </c>
      <c r="D2002" s="10">
        <v>-6147.44</v>
      </c>
      <c r="E2002" s="10">
        <v>-7319.15</v>
      </c>
      <c r="F2002" s="10">
        <v>-5791.58</v>
      </c>
      <c r="G2002" s="10">
        <v>-5933.32</v>
      </c>
      <c r="H2002" s="10">
        <v>-2770.36</v>
      </c>
      <c r="I2002" s="10">
        <v>-4355.83</v>
      </c>
      <c r="J2002" s="10">
        <v>-1716.98</v>
      </c>
      <c r="K2002" s="10">
        <v>-2757.78</v>
      </c>
      <c r="L2002" s="10">
        <f t="shared" si="137"/>
        <v>-48776.270000000004</v>
      </c>
    </row>
    <row r="2003" spans="1:12" ht="13" hidden="1" x14ac:dyDescent="0.15">
      <c r="A2003" s="9" t="s">
        <v>343</v>
      </c>
      <c r="B2003" s="10">
        <v>730956.72</v>
      </c>
      <c r="C2003" s="10">
        <v>827950.59</v>
      </c>
      <c r="D2003" s="10">
        <v>571846.05000000005</v>
      </c>
      <c r="E2003" s="10">
        <v>1111779.67</v>
      </c>
      <c r="F2003" s="10">
        <v>1072502.05</v>
      </c>
      <c r="G2003" s="10">
        <v>1064830.77</v>
      </c>
      <c r="H2003" s="10">
        <v>1461718.8</v>
      </c>
      <c r="I2003" s="10">
        <v>1492329.27</v>
      </c>
      <c r="J2003" s="10">
        <v>1532466.97</v>
      </c>
      <c r="K2003" s="10">
        <v>861915.16</v>
      </c>
      <c r="L2003" s="10">
        <f t="shared" si="137"/>
        <v>10728296.050000001</v>
      </c>
    </row>
    <row r="2004" spans="1:12" ht="13" hidden="1" x14ac:dyDescent="0.15">
      <c r="A2004" s="9" t="s">
        <v>344</v>
      </c>
      <c r="B2004" s="10">
        <v>-10179.35</v>
      </c>
      <c r="C2004" s="10">
        <v>-7111.29</v>
      </c>
      <c r="D2004" s="10">
        <v>-8153.36</v>
      </c>
      <c r="E2004" s="10">
        <v>-11871.12</v>
      </c>
      <c r="F2004" s="10">
        <v>-7501.69</v>
      </c>
      <c r="G2004" s="10">
        <v>-9674.01</v>
      </c>
      <c r="H2004" s="10">
        <v>-9420.08</v>
      </c>
      <c r="I2004" s="10">
        <v>-14500.25</v>
      </c>
      <c r="J2004" s="10">
        <v>-13831.64</v>
      </c>
      <c r="K2004" s="10">
        <v>-10973.64</v>
      </c>
      <c r="L2004" s="10">
        <f t="shared" si="137"/>
        <v>-103216.43000000001</v>
      </c>
    </row>
    <row r="2005" spans="1:12" ht="13" hidden="1" x14ac:dyDescent="0.15">
      <c r="A2005" s="9" t="s">
        <v>345</v>
      </c>
      <c r="B2005" s="10">
        <v>-7059.16</v>
      </c>
      <c r="C2005" s="10">
        <v>-6294.12</v>
      </c>
      <c r="D2005" s="10">
        <v>-6160.59</v>
      </c>
      <c r="E2005" s="10">
        <v>-6016.39</v>
      </c>
      <c r="F2005" s="10">
        <v>-5033.42</v>
      </c>
      <c r="G2005" s="10">
        <v>-6044.71</v>
      </c>
      <c r="H2005" s="10">
        <v>-4979.26</v>
      </c>
      <c r="I2005" s="10">
        <v>-5351.91</v>
      </c>
      <c r="J2005" s="10">
        <v>-5193.3999999999996</v>
      </c>
      <c r="K2005" s="10">
        <v>-3648.84</v>
      </c>
      <c r="L2005" s="10">
        <f t="shared" si="137"/>
        <v>-55781.8</v>
      </c>
    </row>
    <row r="2006" spans="1:12" ht="13" hidden="1" x14ac:dyDescent="0.15">
      <c r="A2006" s="9" t="s">
        <v>346</v>
      </c>
      <c r="B2006" s="10">
        <v>-22386.5</v>
      </c>
      <c r="C2006" s="10">
        <v>-23241.68</v>
      </c>
      <c r="D2006" s="10">
        <v>-21744.78</v>
      </c>
      <c r="E2006" s="10">
        <v>-20685.02</v>
      </c>
      <c r="F2006" s="10">
        <v>-20553.55</v>
      </c>
      <c r="G2006" s="10">
        <v>-22753.14</v>
      </c>
      <c r="H2006" s="10">
        <v>-20567.689999999999</v>
      </c>
      <c r="I2006" s="10">
        <v>-19092.41</v>
      </c>
      <c r="J2006" s="10">
        <v>-19701.43</v>
      </c>
      <c r="K2006" s="10">
        <v>-17957.689999999999</v>
      </c>
      <c r="L2006" s="10">
        <f t="shared" si="137"/>
        <v>-208683.88999999998</v>
      </c>
    </row>
    <row r="2007" spans="1:12" ht="13" hidden="1" x14ac:dyDescent="0.15">
      <c r="A2007" s="9" t="s">
        <v>347</v>
      </c>
      <c r="B2007" s="10">
        <v>0</v>
      </c>
      <c r="C2007" s="10">
        <v>0</v>
      </c>
      <c r="D2007" s="10">
        <v>0</v>
      </c>
      <c r="E2007" s="10">
        <v>0</v>
      </c>
      <c r="F2007" s="10">
        <v>0</v>
      </c>
      <c r="G2007" s="10">
        <v>0</v>
      </c>
      <c r="H2007" s="10">
        <v>0</v>
      </c>
      <c r="I2007" s="10">
        <v>0</v>
      </c>
      <c r="J2007" s="10">
        <v>389694.06</v>
      </c>
      <c r="K2007" s="10">
        <v>0</v>
      </c>
      <c r="L2007" s="10">
        <f t="shared" si="137"/>
        <v>389694.06</v>
      </c>
    </row>
    <row r="2008" spans="1:12" ht="13" hidden="1" x14ac:dyDescent="0.15">
      <c r="A2008" s="9" t="s">
        <v>348</v>
      </c>
      <c r="B2008" s="10">
        <v>0</v>
      </c>
      <c r="C2008" s="10">
        <v>0</v>
      </c>
      <c r="D2008" s="10">
        <v>0</v>
      </c>
      <c r="E2008" s="10">
        <v>0</v>
      </c>
      <c r="F2008" s="10">
        <v>0</v>
      </c>
      <c r="G2008" s="10">
        <v>0</v>
      </c>
      <c r="H2008" s="10">
        <v>0</v>
      </c>
      <c r="I2008" s="10">
        <v>0</v>
      </c>
      <c r="J2008" s="10">
        <v>-389168.95</v>
      </c>
      <c r="K2008" s="10">
        <v>0</v>
      </c>
      <c r="L2008" s="10">
        <f t="shared" si="137"/>
        <v>-389168.95</v>
      </c>
    </row>
    <row r="2009" spans="1:12" ht="13" hidden="1" x14ac:dyDescent="0.15">
      <c r="A2009" s="19" t="s">
        <v>331</v>
      </c>
      <c r="B2009" s="16">
        <f t="shared" ref="B2009:L2009" si="138">SUM(B1992:B2008)</f>
        <v>1.0913936421275139E-11</v>
      </c>
      <c r="C2009" s="16">
        <f t="shared" si="138"/>
        <v>8.3673512563109398E-11</v>
      </c>
      <c r="D2009" s="16">
        <f t="shared" si="138"/>
        <v>9.822542779147625E-11</v>
      </c>
      <c r="E2009" s="16">
        <f t="shared" si="138"/>
        <v>2.5465851649641991E-11</v>
      </c>
      <c r="F2009" s="16">
        <f t="shared" si="138"/>
        <v>3.2741809263825417E-11</v>
      </c>
      <c r="G2009" s="16">
        <f t="shared" si="138"/>
        <v>-1.4551915228366852E-11</v>
      </c>
      <c r="H2009" s="16">
        <f t="shared" si="138"/>
        <v>2.5465851649641991E-11</v>
      </c>
      <c r="I2009" s="16">
        <f t="shared" si="138"/>
        <v>-1.673470251262188E-10</v>
      </c>
      <c r="J2009" s="16">
        <f t="shared" si="138"/>
        <v>0</v>
      </c>
      <c r="K2009" s="16">
        <f t="shared" si="138"/>
        <v>1.6007106751203537E-10</v>
      </c>
      <c r="L2009" s="16">
        <f t="shared" si="138"/>
        <v>1.6880221664905548E-9</v>
      </c>
    </row>
    <row r="2010" spans="1:12" ht="13" hidden="1" x14ac:dyDescent="0.15">
      <c r="A2010" s="8" t="s">
        <v>349</v>
      </c>
      <c r="B2010" s="7">
        <v>6.9849193096160889E-10</v>
      </c>
      <c r="C2010" s="7">
        <v>1.3969838619232178E-9</v>
      </c>
      <c r="D2010" s="7">
        <v>0</v>
      </c>
      <c r="E2010" s="7">
        <v>0</v>
      </c>
      <c r="F2010" s="7">
        <v>-2.3283064365386963E-9</v>
      </c>
      <c r="G2010" s="7">
        <v>-1.6298145055770874E-9</v>
      </c>
      <c r="H2010" s="7">
        <v>-8.3673512563109398E-10</v>
      </c>
      <c r="I2010" s="7">
        <v>-7.4578565545380116E-11</v>
      </c>
      <c r="J2010" s="7">
        <v>6.6938810050487518E-10</v>
      </c>
      <c r="K2010" s="7">
        <v>-1.1350493878126144E-9</v>
      </c>
      <c r="L2010" s="7">
        <v>-3.2396201277151704E-9</v>
      </c>
    </row>
    <row r="2011" spans="1:12" ht="13" hidden="1" x14ac:dyDescent="0.15">
      <c r="A2011" s="9" t="s">
        <v>350</v>
      </c>
      <c r="B2011" s="10">
        <v>8100068.2000000002</v>
      </c>
      <c r="C2011" s="10">
        <v>8796328.1300000008</v>
      </c>
      <c r="D2011" s="10">
        <v>8777708.5199999996</v>
      </c>
      <c r="E2011" s="10">
        <v>10572576.890000001</v>
      </c>
      <c r="F2011" s="10">
        <v>10125848.289999999</v>
      </c>
      <c r="G2011" s="10">
        <v>10532768.02</v>
      </c>
      <c r="H2011" s="10">
        <v>12878963.109999999</v>
      </c>
      <c r="I2011" s="10">
        <v>12876357.83</v>
      </c>
      <c r="J2011" s="10">
        <v>12953860.869999999</v>
      </c>
      <c r="K2011" s="10">
        <v>8507772.5999999996</v>
      </c>
      <c r="L2011" s="10">
        <f t="shared" ref="L2011:L2027" si="139">SUM(B2011:K2011)</f>
        <v>104122252.45999999</v>
      </c>
    </row>
    <row r="2012" spans="1:12" ht="13" hidden="1" x14ac:dyDescent="0.15">
      <c r="A2012" s="9" t="s">
        <v>351</v>
      </c>
      <c r="B2012" s="10">
        <v>-249795.95</v>
      </c>
      <c r="C2012" s="10">
        <v>-283160.51</v>
      </c>
      <c r="D2012" s="10">
        <v>-363712.59</v>
      </c>
      <c r="E2012" s="10">
        <v>-361850.26</v>
      </c>
      <c r="F2012" s="10">
        <v>-250822.56</v>
      </c>
      <c r="G2012" s="10">
        <v>-238277.33</v>
      </c>
      <c r="H2012" s="10">
        <v>-257499.39</v>
      </c>
      <c r="I2012" s="10">
        <v>-232740</v>
      </c>
      <c r="J2012" s="10">
        <v>-134653.34</v>
      </c>
      <c r="K2012" s="10">
        <v>-95968.72</v>
      </c>
      <c r="L2012" s="10">
        <f t="shared" si="139"/>
        <v>-2468480.6500000004</v>
      </c>
    </row>
    <row r="2013" spans="1:12" ht="13" hidden="1" x14ac:dyDescent="0.15">
      <c r="A2013" s="9" t="s">
        <v>352</v>
      </c>
      <c r="B2013" s="10">
        <v>-213264.87</v>
      </c>
      <c r="C2013" s="10">
        <v>-209952.01</v>
      </c>
      <c r="D2013" s="10">
        <v>-202211.43</v>
      </c>
      <c r="E2013" s="10">
        <v>-278338.86</v>
      </c>
      <c r="F2013" s="10">
        <v>-141845.04999999999</v>
      </c>
      <c r="G2013" s="10">
        <v>-136786.32999999999</v>
      </c>
      <c r="H2013" s="10">
        <v>-74408.070000000007</v>
      </c>
      <c r="I2013" s="10">
        <v>-98337.86</v>
      </c>
      <c r="J2013" s="10">
        <v>-101302.54</v>
      </c>
      <c r="K2013" s="10">
        <v>-131692.29999999999</v>
      </c>
      <c r="L2013" s="10">
        <f t="shared" si="139"/>
        <v>-1588139.3200000003</v>
      </c>
    </row>
    <row r="2014" spans="1:12" ht="13" hidden="1" x14ac:dyDescent="0.15">
      <c r="A2014" s="9" t="s">
        <v>353</v>
      </c>
      <c r="B2014" s="10">
        <v>-101793.52</v>
      </c>
      <c r="C2014" s="10">
        <v>-71112.929999999993</v>
      </c>
      <c r="D2014" s="10">
        <v>-81533.59</v>
      </c>
      <c r="E2014" s="10">
        <v>-118711.13</v>
      </c>
      <c r="F2014" s="10">
        <v>-75016.84</v>
      </c>
      <c r="G2014" s="10">
        <v>-96740.13</v>
      </c>
      <c r="H2014" s="10">
        <v>-94200.78</v>
      </c>
      <c r="I2014" s="10">
        <v>-145002.48000000001</v>
      </c>
      <c r="J2014" s="10">
        <v>-138316.4</v>
      </c>
      <c r="K2014" s="10">
        <v>-109736.28</v>
      </c>
      <c r="L2014" s="10">
        <f t="shared" si="139"/>
        <v>-1032164.0800000001</v>
      </c>
    </row>
    <row r="2015" spans="1:12" ht="13" hidden="1" x14ac:dyDescent="0.15">
      <c r="A2015" s="9" t="s">
        <v>354</v>
      </c>
      <c r="B2015" s="10">
        <v>-16652.86</v>
      </c>
      <c r="C2015" s="10">
        <v>-13884.12</v>
      </c>
      <c r="D2015" s="10">
        <v>-14409.26</v>
      </c>
      <c r="E2015" s="10">
        <v>-12702.56</v>
      </c>
      <c r="F2015" s="10">
        <v>-12851.13</v>
      </c>
      <c r="G2015" s="10">
        <v>-15244.73</v>
      </c>
      <c r="H2015" s="10">
        <v>-12515.75</v>
      </c>
      <c r="I2015" s="10">
        <v>-21863.9</v>
      </c>
      <c r="J2015" s="10">
        <v>-12983.05</v>
      </c>
      <c r="K2015" s="10">
        <v>-17906.400000000001</v>
      </c>
      <c r="L2015" s="10">
        <f t="shared" si="139"/>
        <v>-151013.75999999998</v>
      </c>
    </row>
    <row r="2016" spans="1:12" ht="13" hidden="1" x14ac:dyDescent="0.15">
      <c r="A2016" s="9" t="s">
        <v>355</v>
      </c>
      <c r="B2016" s="10">
        <v>-70591.64</v>
      </c>
      <c r="C2016" s="10">
        <v>-62941.15</v>
      </c>
      <c r="D2016" s="10">
        <v>-61605.86</v>
      </c>
      <c r="E2016" s="10">
        <v>-60163.9</v>
      </c>
      <c r="F2016" s="10">
        <v>-50334.27</v>
      </c>
      <c r="G2016" s="10">
        <v>-60447.08</v>
      </c>
      <c r="H2016" s="10">
        <v>-49792.62</v>
      </c>
      <c r="I2016" s="10">
        <v>-53519.18</v>
      </c>
      <c r="J2016" s="10">
        <v>-51933.95</v>
      </c>
      <c r="K2016" s="10">
        <v>-36488.339999999997</v>
      </c>
      <c r="L2016" s="10">
        <f t="shared" si="139"/>
        <v>-557817.99</v>
      </c>
    </row>
    <row r="2017" spans="1:12" ht="13" hidden="1" x14ac:dyDescent="0.15">
      <c r="A2017" s="9" t="s">
        <v>356</v>
      </c>
      <c r="B2017" s="10">
        <v>-2109685.27</v>
      </c>
      <c r="C2017" s="10">
        <v>-2493228.23</v>
      </c>
      <c r="D2017" s="10">
        <v>-3096666.33</v>
      </c>
      <c r="E2017" s="10">
        <v>-3394170.84</v>
      </c>
      <c r="F2017" s="10">
        <v>-4299853.7300000004</v>
      </c>
      <c r="G2017" s="10">
        <v>-4310203.37</v>
      </c>
      <c r="H2017" s="10">
        <v>-7179184.5499999998</v>
      </c>
      <c r="I2017" s="10">
        <v>-6277620.1399999997</v>
      </c>
      <c r="J2017" s="10">
        <v>-7490931.5199999996</v>
      </c>
      <c r="K2017" s="10">
        <v>-4064283.34</v>
      </c>
      <c r="L2017" s="10">
        <f t="shared" si="139"/>
        <v>-44715827.320000008</v>
      </c>
    </row>
    <row r="2018" spans="1:12" ht="13" hidden="1" x14ac:dyDescent="0.15">
      <c r="A2018" s="9" t="s">
        <v>357</v>
      </c>
      <c r="B2018" s="10">
        <v>-223865.02</v>
      </c>
      <c r="C2018" s="10">
        <v>-232416.85</v>
      </c>
      <c r="D2018" s="10">
        <v>-217447.76</v>
      </c>
      <c r="E2018" s="10">
        <v>-206850.25</v>
      </c>
      <c r="F2018" s="10">
        <v>-205535.54</v>
      </c>
      <c r="G2018" s="10">
        <v>-227531.47</v>
      </c>
      <c r="H2018" s="10">
        <v>-205676.94</v>
      </c>
      <c r="I2018" s="10">
        <v>-190924.05</v>
      </c>
      <c r="J2018" s="10">
        <v>-197014.32</v>
      </c>
      <c r="K2018" s="10">
        <v>-179576.87</v>
      </c>
      <c r="L2018" s="10">
        <f t="shared" si="139"/>
        <v>-2086839.0699999998</v>
      </c>
    </row>
    <row r="2019" spans="1:12" ht="13" hidden="1" x14ac:dyDescent="0.15">
      <c r="A2019" s="9" t="s">
        <v>358</v>
      </c>
      <c r="B2019" s="10">
        <v>-241473.71</v>
      </c>
      <c r="C2019" s="10">
        <v>-209871.66</v>
      </c>
      <c r="D2019" s="10">
        <v>-167355.21</v>
      </c>
      <c r="E2019" s="10">
        <v>-169795.01</v>
      </c>
      <c r="F2019" s="10">
        <v>-227534.88</v>
      </c>
      <c r="G2019" s="10">
        <v>-231733.54</v>
      </c>
      <c r="H2019" s="10">
        <v>-217634.25</v>
      </c>
      <c r="I2019" s="10">
        <v>-241949.19</v>
      </c>
      <c r="J2019" s="10">
        <v>-222925.54</v>
      </c>
      <c r="K2019" s="10">
        <v>-241066.89</v>
      </c>
      <c r="L2019" s="10">
        <f t="shared" si="139"/>
        <v>-2171339.88</v>
      </c>
    </row>
    <row r="2020" spans="1:12" ht="13" hidden="1" x14ac:dyDescent="0.15">
      <c r="A2020" s="9" t="s">
        <v>359</v>
      </c>
      <c r="B2020" s="10">
        <v>0</v>
      </c>
      <c r="C2020" s="10">
        <v>-72205.100000000006</v>
      </c>
      <c r="D2020" s="10">
        <v>-778523.04</v>
      </c>
      <c r="E2020" s="10">
        <v>-704841.69</v>
      </c>
      <c r="F2020" s="10">
        <v>-551122.27</v>
      </c>
      <c r="G2020" s="10">
        <v>-537239.51</v>
      </c>
      <c r="H2020" s="10">
        <v>-437178.12</v>
      </c>
      <c r="I2020" s="10">
        <v>-619079.93000000005</v>
      </c>
      <c r="J2020" s="10">
        <v>-428516.21</v>
      </c>
      <c r="K2020" s="10">
        <v>-250562.72</v>
      </c>
      <c r="L2020" s="10">
        <f t="shared" si="139"/>
        <v>-4379268.5900000008</v>
      </c>
    </row>
    <row r="2021" spans="1:12" ht="13" hidden="1" x14ac:dyDescent="0.15">
      <c r="A2021" s="9" t="s">
        <v>360</v>
      </c>
      <c r="B2021" s="10">
        <v>-36078.800000000003</v>
      </c>
      <c r="C2021" s="10">
        <v>-35054.730000000003</v>
      </c>
      <c r="D2021" s="10">
        <v>-39325.949999999997</v>
      </c>
      <c r="E2021" s="10">
        <v>-43202.74</v>
      </c>
      <c r="F2021" s="10">
        <v>-51735.01</v>
      </c>
      <c r="G2021" s="10">
        <v>-49465.24</v>
      </c>
      <c r="H2021" s="10">
        <v>-38518</v>
      </c>
      <c r="I2021" s="10">
        <v>-46289.67</v>
      </c>
      <c r="J2021" s="10">
        <v>-34403.01</v>
      </c>
      <c r="K2021" s="10">
        <v>-28072.19</v>
      </c>
      <c r="L2021" s="10">
        <f t="shared" si="139"/>
        <v>-402145.33999999997</v>
      </c>
    </row>
    <row r="2022" spans="1:12" ht="13" hidden="1" x14ac:dyDescent="0.15">
      <c r="A2022" s="9" t="s">
        <v>361</v>
      </c>
      <c r="B2022" s="10">
        <v>-93644.14</v>
      </c>
      <c r="C2022" s="10">
        <v>-122123.93</v>
      </c>
      <c r="D2022" s="10">
        <v>-119446.52</v>
      </c>
      <c r="E2022" s="10">
        <v>-116547.26</v>
      </c>
      <c r="F2022" s="10">
        <v>-109164.64</v>
      </c>
      <c r="G2022" s="10">
        <v>-105174.91</v>
      </c>
      <c r="H2022" s="10">
        <v>-83720.88</v>
      </c>
      <c r="I2022" s="10">
        <v>-121567.44</v>
      </c>
      <c r="J2022" s="10">
        <v>-90748.91</v>
      </c>
      <c r="K2022" s="10">
        <v>-63092.01</v>
      </c>
      <c r="L2022" s="10">
        <f t="shared" si="139"/>
        <v>-1025230.64</v>
      </c>
    </row>
    <row r="2023" spans="1:12" ht="13" hidden="1" x14ac:dyDescent="0.15">
      <c r="A2023" s="9" t="s">
        <v>362</v>
      </c>
      <c r="B2023" s="10">
        <v>-60710.65</v>
      </c>
      <c r="C2023" s="10">
        <v>-59127.69</v>
      </c>
      <c r="D2023" s="10">
        <v>-61474.46</v>
      </c>
      <c r="E2023" s="10">
        <v>-73191.37</v>
      </c>
      <c r="F2023" s="10">
        <v>-57915.81</v>
      </c>
      <c r="G2023" s="10">
        <v>-59333.22</v>
      </c>
      <c r="H2023" s="10">
        <v>-27703.65</v>
      </c>
      <c r="I2023" s="10">
        <v>-43558.33</v>
      </c>
      <c r="J2023" s="10">
        <v>-17169.86</v>
      </c>
      <c r="K2023" s="10">
        <v>-27577.759999999998</v>
      </c>
      <c r="L2023" s="10">
        <f t="shared" si="139"/>
        <v>-487762.8</v>
      </c>
    </row>
    <row r="2024" spans="1:12" ht="13" hidden="1" x14ac:dyDescent="0.15">
      <c r="A2024" s="9" t="s">
        <v>363</v>
      </c>
      <c r="B2024" s="10">
        <v>-556078.96</v>
      </c>
      <c r="C2024" s="10">
        <v>-572197.57999999996</v>
      </c>
      <c r="D2024" s="10">
        <v>-487938</v>
      </c>
      <c r="E2024" s="10">
        <v>-795752.11</v>
      </c>
      <c r="F2024" s="10">
        <v>-564437.47</v>
      </c>
      <c r="G2024" s="10">
        <v>-629490.72</v>
      </c>
      <c r="H2024" s="10">
        <v>-580123.19999999995</v>
      </c>
      <c r="I2024" s="10">
        <v>-822751.95</v>
      </c>
      <c r="J2024" s="10">
        <v>-549603.24</v>
      </c>
      <c r="K2024" s="10">
        <v>-459387.46</v>
      </c>
      <c r="L2024" s="10">
        <f t="shared" si="139"/>
        <v>-6017760.6900000004</v>
      </c>
    </row>
    <row r="2025" spans="1:12" ht="13" hidden="1" x14ac:dyDescent="0.15">
      <c r="A2025" s="9" t="s">
        <v>364</v>
      </c>
      <c r="B2025" s="10">
        <v>-2204612.63</v>
      </c>
      <c r="C2025" s="10">
        <v>-2521172.4700000002</v>
      </c>
      <c r="D2025" s="10">
        <v>-1644639.68</v>
      </c>
      <c r="E2025" s="10">
        <v>-2429494.04</v>
      </c>
      <c r="F2025" s="10">
        <v>-2233498.2200000002</v>
      </c>
      <c r="G2025" s="10">
        <v>-2250018.16</v>
      </c>
      <c r="H2025" s="10">
        <v>-2333197.31</v>
      </c>
      <c r="I2025" s="10">
        <v>-2649809.37</v>
      </c>
      <c r="J2025" s="10">
        <v>-2113373.8199999998</v>
      </c>
      <c r="K2025" s="10">
        <v>-1943379.51</v>
      </c>
      <c r="L2025" s="10">
        <f t="shared" si="139"/>
        <v>-22323195.210000005</v>
      </c>
    </row>
    <row r="2026" spans="1:12" ht="13" hidden="1" x14ac:dyDescent="0.15">
      <c r="A2026" s="9" t="s">
        <v>365</v>
      </c>
      <c r="B2026" s="10">
        <v>-1921820.18</v>
      </c>
      <c r="C2026" s="10">
        <v>-1837879.17</v>
      </c>
      <c r="D2026" s="10">
        <v>-1441418.84</v>
      </c>
      <c r="E2026" s="10">
        <v>-1806964.87</v>
      </c>
      <c r="F2026" s="10">
        <v>-1294180.8700000001</v>
      </c>
      <c r="G2026" s="10">
        <v>-1585082.28</v>
      </c>
      <c r="H2026" s="10">
        <v>-1256638.25</v>
      </c>
      <c r="I2026" s="10">
        <v>-1305076.42</v>
      </c>
      <c r="J2026" s="10">
        <v>-1130226.44</v>
      </c>
      <c r="K2026" s="10">
        <v>-698082.4</v>
      </c>
      <c r="L2026" s="10">
        <f t="shared" si="139"/>
        <v>-14277369.719999999</v>
      </c>
    </row>
    <row r="2027" spans="1:12" ht="13" hidden="1" x14ac:dyDescent="0.15">
      <c r="A2027" s="9" t="s">
        <v>366</v>
      </c>
      <c r="B2027" s="10">
        <v>0</v>
      </c>
      <c r="C2027" s="10">
        <v>0</v>
      </c>
      <c r="D2027" s="10">
        <v>0</v>
      </c>
      <c r="E2027" s="10">
        <v>0</v>
      </c>
      <c r="F2027" s="10">
        <v>0</v>
      </c>
      <c r="G2027" s="10">
        <v>0</v>
      </c>
      <c r="H2027" s="10">
        <v>-30971.35</v>
      </c>
      <c r="I2027" s="10">
        <v>-6267.92</v>
      </c>
      <c r="J2027" s="10">
        <v>-239758.72</v>
      </c>
      <c r="K2027" s="10">
        <v>-160899.41</v>
      </c>
      <c r="L2027" s="10">
        <f t="shared" si="139"/>
        <v>-437897.4</v>
      </c>
    </row>
    <row r="2028" spans="1:12" ht="13" hidden="1" x14ac:dyDescent="0.15">
      <c r="A2028" s="19" t="s">
        <v>349</v>
      </c>
      <c r="B2028" s="16">
        <f t="shared" ref="B2028:L2028" si="140">SUM(B2011:B2027)</f>
        <v>6.9849193096160889E-10</v>
      </c>
      <c r="C2028" s="16">
        <f t="shared" si="140"/>
        <v>1.3969838619232178E-9</v>
      </c>
      <c r="D2028" s="16">
        <f t="shared" si="140"/>
        <v>0</v>
      </c>
      <c r="E2028" s="16">
        <f t="shared" si="140"/>
        <v>0</v>
      </c>
      <c r="F2028" s="16">
        <f t="shared" si="140"/>
        <v>-2.3283064365386963E-9</v>
      </c>
      <c r="G2028" s="16">
        <f t="shared" si="140"/>
        <v>-1.6298145055770874E-9</v>
      </c>
      <c r="H2028" s="16">
        <f t="shared" si="140"/>
        <v>-8.3673512563109398E-10</v>
      </c>
      <c r="I2028" s="16">
        <f t="shared" si="140"/>
        <v>-7.4578565545380116E-11</v>
      </c>
      <c r="J2028" s="16">
        <f t="shared" si="140"/>
        <v>6.6938810050487518E-10</v>
      </c>
      <c r="K2028" s="16">
        <f t="shared" si="140"/>
        <v>-1.1350493878126144E-9</v>
      </c>
      <c r="L2028" s="16">
        <f t="shared" si="140"/>
        <v>-3.5041011869907379E-8</v>
      </c>
    </row>
    <row r="2029" spans="1:12" ht="13" x14ac:dyDescent="0.15">
      <c r="A2029" s="69" t="s">
        <v>367</v>
      </c>
      <c r="B2029" s="59">
        <f t="shared" ref="B2029:L2029" si="141">+B1974+B1978+B1990+B2009+B2028</f>
        <v>452717.92000000074</v>
      </c>
      <c r="C2029" s="59">
        <f t="shared" si="141"/>
        <v>360489.22000000143</v>
      </c>
      <c r="D2029" s="59">
        <f t="shared" si="141"/>
        <v>670516.78</v>
      </c>
      <c r="E2029" s="59">
        <f t="shared" si="141"/>
        <v>651039.33999999985</v>
      </c>
      <c r="F2029" s="59">
        <f t="shared" si="141"/>
        <v>1244988.0699999977</v>
      </c>
      <c r="G2029" s="59">
        <f t="shared" si="141"/>
        <v>884170.06999999844</v>
      </c>
      <c r="H2029" s="59">
        <f t="shared" si="141"/>
        <v>1115666.909999999</v>
      </c>
      <c r="I2029" s="59">
        <f t="shared" si="141"/>
        <v>1861555.0999999996</v>
      </c>
      <c r="J2029" s="59">
        <f t="shared" si="141"/>
        <v>1786085.5600000008</v>
      </c>
      <c r="K2029" s="59">
        <f t="shared" si="141"/>
        <v>9407853.0699999984</v>
      </c>
      <c r="L2029" s="59">
        <f t="shared" si="141"/>
        <v>18435082.039999966</v>
      </c>
    </row>
    <row r="2030" spans="1:12" ht="13" x14ac:dyDescent="0.15">
      <c r="A2030" s="23" t="s">
        <v>368</v>
      </c>
      <c r="B2030" s="16">
        <f t="shared" ref="B2030:L2030" si="142">+B1970+B2029</f>
        <v>8108390.4299999988</v>
      </c>
      <c r="C2030" s="16">
        <f t="shared" si="142"/>
        <v>9369550.9499999974</v>
      </c>
      <c r="D2030" s="16">
        <f t="shared" si="142"/>
        <v>11519779.469999997</v>
      </c>
      <c r="E2030" s="16">
        <f t="shared" si="142"/>
        <v>10380731.430000003</v>
      </c>
      <c r="F2030" s="16">
        <f t="shared" si="142"/>
        <v>9650655.2599999961</v>
      </c>
      <c r="G2030" s="16">
        <f t="shared" si="142"/>
        <v>11778967.530000007</v>
      </c>
      <c r="H2030" s="16">
        <f t="shared" si="142"/>
        <v>19233240.869999994</v>
      </c>
      <c r="I2030" s="16">
        <f t="shared" si="142"/>
        <v>14804737.299999988</v>
      </c>
      <c r="J2030" s="16">
        <f t="shared" si="142"/>
        <v>15837504.979999987</v>
      </c>
      <c r="K2030" s="16">
        <f t="shared" si="142"/>
        <v>25656525.960000008</v>
      </c>
      <c r="L2030" s="16">
        <f t="shared" si="142"/>
        <v>136340084.17999995</v>
      </c>
    </row>
    <row r="2031" spans="1:12" ht="13" x14ac:dyDescent="0.15">
      <c r="A2031" s="6" t="s">
        <v>369</v>
      </c>
      <c r="B2031" s="7">
        <v>13821381.91</v>
      </c>
      <c r="C2031" s="7">
        <v>-2167526.92</v>
      </c>
      <c r="D2031" s="7">
        <v>-3068003.19</v>
      </c>
      <c r="E2031" s="7">
        <v>-7524156.1799999988</v>
      </c>
      <c r="F2031" s="7">
        <v>-508759.80000000005</v>
      </c>
      <c r="G2031" s="7">
        <v>-1485674.91</v>
      </c>
      <c r="H2031" s="7">
        <v>4235727.3999999994</v>
      </c>
      <c r="I2031" s="7">
        <v>-405281.89999999997</v>
      </c>
      <c r="J2031" s="7">
        <v>-2570838.5599999996</v>
      </c>
      <c r="K2031" s="7">
        <v>-118512.52</v>
      </c>
      <c r="L2031" s="7">
        <v>208355.33000000194</v>
      </c>
    </row>
    <row r="2032" spans="1:12" ht="13" hidden="1" x14ac:dyDescent="0.15">
      <c r="A2032" s="70" t="s">
        <v>370</v>
      </c>
      <c r="B2032" s="10">
        <v>-2525.64</v>
      </c>
      <c r="C2032" s="10">
        <v>-774.19</v>
      </c>
      <c r="D2032" s="10">
        <v>-1478.11</v>
      </c>
      <c r="E2032" s="10">
        <v>-1969.78</v>
      </c>
      <c r="F2032" s="10">
        <v>0</v>
      </c>
      <c r="G2032" s="10">
        <v>0</v>
      </c>
      <c r="H2032" s="10">
        <v>0</v>
      </c>
      <c r="I2032" s="10">
        <v>0</v>
      </c>
      <c r="J2032" s="10">
        <v>0</v>
      </c>
      <c r="K2032" s="10">
        <v>0</v>
      </c>
      <c r="L2032" s="10">
        <f t="shared" ref="L2032:L2038" si="143">SUM(B2032:K2032)</f>
        <v>-6747.7199999999993</v>
      </c>
    </row>
    <row r="2033" spans="1:12" ht="13" hidden="1" x14ac:dyDescent="0.15">
      <c r="A2033" s="70" t="s">
        <v>371</v>
      </c>
      <c r="B2033" s="10">
        <v>-1925.96</v>
      </c>
      <c r="C2033" s="10">
        <v>-603.70000000000005</v>
      </c>
      <c r="D2033" s="10">
        <v>-1133.22</v>
      </c>
      <c r="E2033" s="10">
        <v>-1510.17</v>
      </c>
      <c r="F2033" s="10">
        <v>0</v>
      </c>
      <c r="G2033" s="10">
        <v>0</v>
      </c>
      <c r="H2033" s="10">
        <v>0</v>
      </c>
      <c r="I2033" s="10">
        <v>0</v>
      </c>
      <c r="J2033" s="10">
        <v>0</v>
      </c>
      <c r="K2033" s="10">
        <v>0</v>
      </c>
      <c r="L2033" s="10">
        <f t="shared" si="143"/>
        <v>-5173.05</v>
      </c>
    </row>
    <row r="2034" spans="1:12" ht="13" hidden="1" x14ac:dyDescent="0.15">
      <c r="A2034" s="70" t="s">
        <v>372</v>
      </c>
      <c r="B2034" s="10">
        <v>-209411.3</v>
      </c>
      <c r="C2034" s="10">
        <v>-356213.07</v>
      </c>
      <c r="D2034" s="10">
        <v>-212300.32</v>
      </c>
      <c r="E2034" s="10">
        <v>-398968.09</v>
      </c>
      <c r="F2034" s="10">
        <v>-101368.45</v>
      </c>
      <c r="G2034" s="10">
        <v>-305289.99</v>
      </c>
      <c r="H2034" s="10">
        <v>-477964.86</v>
      </c>
      <c r="I2034" s="10">
        <v>-94998.59</v>
      </c>
      <c r="J2034" s="10">
        <v>-479040.76</v>
      </c>
      <c r="K2034" s="10">
        <v>-10266.52</v>
      </c>
      <c r="L2034" s="10">
        <f t="shared" si="143"/>
        <v>-2645821.9499999997</v>
      </c>
    </row>
    <row r="2035" spans="1:12" ht="13" hidden="1" x14ac:dyDescent="0.15">
      <c r="A2035" s="70" t="s">
        <v>373</v>
      </c>
      <c r="B2035" s="10">
        <v>14331871.470000001</v>
      </c>
      <c r="C2035" s="10">
        <v>-1472760.47</v>
      </c>
      <c r="D2035" s="10">
        <v>-2496798</v>
      </c>
      <c r="E2035" s="10">
        <v>-8899979</v>
      </c>
      <c r="F2035" s="10">
        <v>-264307</v>
      </c>
      <c r="G2035" s="10">
        <v>-997873.37</v>
      </c>
      <c r="H2035" s="10">
        <v>4887372</v>
      </c>
      <c r="I2035" s="10">
        <v>-521195</v>
      </c>
      <c r="J2035" s="10">
        <v>-5043857</v>
      </c>
      <c r="K2035" s="10">
        <v>0</v>
      </c>
      <c r="L2035" s="10">
        <f t="shared" si="143"/>
        <v>-477526.37000000011</v>
      </c>
    </row>
    <row r="2036" spans="1:12" ht="13" hidden="1" x14ac:dyDescent="0.15">
      <c r="A2036" s="70" t="s">
        <v>374</v>
      </c>
      <c r="B2036" s="10">
        <v>-210567.94</v>
      </c>
      <c r="C2036" s="10">
        <v>-237461.52</v>
      </c>
      <c r="D2036" s="10">
        <v>-284137</v>
      </c>
      <c r="E2036" s="10">
        <v>1913260.36</v>
      </c>
      <c r="F2036" s="10">
        <v>0</v>
      </c>
      <c r="G2036" s="10">
        <v>-843.33</v>
      </c>
      <c r="H2036" s="10">
        <v>0</v>
      </c>
      <c r="I2036" s="10">
        <v>352147</v>
      </c>
      <c r="J2036" s="10">
        <v>-3064.63</v>
      </c>
      <c r="K2036" s="10">
        <v>-4564</v>
      </c>
      <c r="L2036" s="10">
        <f t="shared" si="143"/>
        <v>1524768.9400000002</v>
      </c>
    </row>
    <row r="2037" spans="1:12" ht="13" hidden="1" x14ac:dyDescent="0.15">
      <c r="A2037" s="70" t="s">
        <v>375</v>
      </c>
      <c r="B2037" s="10">
        <v>0</v>
      </c>
      <c r="C2037" s="10">
        <v>0</v>
      </c>
      <c r="D2037" s="10">
        <v>0</v>
      </c>
      <c r="E2037" s="10">
        <v>0</v>
      </c>
      <c r="F2037" s="10">
        <v>0</v>
      </c>
      <c r="G2037" s="10">
        <v>0</v>
      </c>
      <c r="H2037" s="10">
        <v>0</v>
      </c>
      <c r="I2037" s="10">
        <v>0</v>
      </c>
      <c r="J2037" s="10">
        <v>3144744</v>
      </c>
      <c r="K2037" s="10">
        <v>0</v>
      </c>
      <c r="L2037" s="10">
        <f t="shared" si="143"/>
        <v>3144744</v>
      </c>
    </row>
    <row r="2038" spans="1:12" ht="13" hidden="1" x14ac:dyDescent="0.15">
      <c r="A2038" s="70" t="s">
        <v>376</v>
      </c>
      <c r="B2038" s="10">
        <v>-86058.72</v>
      </c>
      <c r="C2038" s="10">
        <v>-99713.97</v>
      </c>
      <c r="D2038" s="10">
        <v>-72156.539999999994</v>
      </c>
      <c r="E2038" s="10">
        <v>-134989.5</v>
      </c>
      <c r="F2038" s="10">
        <v>-143084.35</v>
      </c>
      <c r="G2038" s="10">
        <v>-181668.22</v>
      </c>
      <c r="H2038" s="10">
        <v>-173679.74</v>
      </c>
      <c r="I2038" s="10">
        <v>-141235.31</v>
      </c>
      <c r="J2038" s="10">
        <v>-189620.17</v>
      </c>
      <c r="K2038" s="10">
        <v>-103682</v>
      </c>
      <c r="L2038" s="10">
        <f t="shared" si="143"/>
        <v>-1325888.5199999998</v>
      </c>
    </row>
    <row r="2039" spans="1:12" ht="13" hidden="1" x14ac:dyDescent="0.15">
      <c r="A2039" s="71" t="s">
        <v>369</v>
      </c>
      <c r="B2039" s="61">
        <f t="shared" ref="B2039:L2039" si="144">SUM(B2032:B2038)</f>
        <v>13821381.91</v>
      </c>
      <c r="C2039" s="61">
        <f t="shared" si="144"/>
        <v>-2167526.92</v>
      </c>
      <c r="D2039" s="61">
        <f t="shared" si="144"/>
        <v>-3068003.19</v>
      </c>
      <c r="E2039" s="61">
        <f t="shared" si="144"/>
        <v>-7524156.1799999988</v>
      </c>
      <c r="F2039" s="61">
        <f t="shared" si="144"/>
        <v>-508759.80000000005</v>
      </c>
      <c r="G2039" s="61">
        <f t="shared" si="144"/>
        <v>-1485674.91</v>
      </c>
      <c r="H2039" s="61">
        <f t="shared" si="144"/>
        <v>4235727.3999999994</v>
      </c>
      <c r="I2039" s="61">
        <f t="shared" si="144"/>
        <v>-405281.89999999997</v>
      </c>
      <c r="J2039" s="61">
        <f t="shared" si="144"/>
        <v>-2570838.5599999996</v>
      </c>
      <c r="K2039" s="61">
        <f t="shared" si="144"/>
        <v>-118512.52</v>
      </c>
      <c r="L2039" s="61">
        <f t="shared" si="144"/>
        <v>208355.33000000054</v>
      </c>
    </row>
    <row r="2040" spans="1:12" ht="14" thickBot="1" x14ac:dyDescent="0.2">
      <c r="A2040" s="68" t="s">
        <v>377</v>
      </c>
      <c r="B2040" s="62">
        <f t="shared" ref="B2040:L2040" si="145">B1970+B2029+B2039</f>
        <v>21929772.34</v>
      </c>
      <c r="C2040" s="62">
        <f t="shared" si="145"/>
        <v>7202024.0299999975</v>
      </c>
      <c r="D2040" s="62">
        <f t="shared" si="145"/>
        <v>8451776.2799999975</v>
      </c>
      <c r="E2040" s="62">
        <f t="shared" si="145"/>
        <v>2856575.2500000047</v>
      </c>
      <c r="F2040" s="62">
        <f t="shared" si="145"/>
        <v>9141895.4599999953</v>
      </c>
      <c r="G2040" s="62">
        <f t="shared" si="145"/>
        <v>10293292.620000007</v>
      </c>
      <c r="H2040" s="62">
        <f t="shared" si="145"/>
        <v>23468968.269999992</v>
      </c>
      <c r="I2040" s="62">
        <f t="shared" si="145"/>
        <v>14399455.399999987</v>
      </c>
      <c r="J2040" s="62">
        <f t="shared" si="145"/>
        <v>13266666.419999987</v>
      </c>
      <c r="K2040" s="62">
        <f t="shared" si="145"/>
        <v>25538013.440000009</v>
      </c>
      <c r="L2040" s="62">
        <f t="shared" si="145"/>
        <v>136548439.50999996</v>
      </c>
    </row>
    <row r="2041" spans="1:12" ht="12" thickTop="1" x14ac:dyDescent="0.1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Introduction</vt:lpstr>
      <vt:lpstr>Income Statement</vt:lpstr>
      <vt:lpstr>Non-GAAP Reconciliations</vt:lpstr>
      <vt:lpstr>Balance Sheet</vt:lpstr>
      <vt:lpstr>Cash Flow Statement</vt:lpstr>
      <vt:lpstr>Adjusted EBITDA</vt:lpstr>
      <vt:lpstr>Free Cash Flow</vt:lpstr>
      <vt:lpstr>Current Billings</vt:lpstr>
      <vt:lpstr>GAAP P&amp;L_NS</vt:lpstr>
      <vt:lpstr>Non-GAAP P&amp;L_NS</vt:lpstr>
      <vt:lpstr>SBC_NS</vt:lpstr>
      <vt:lpstr>Amort_Acqn_NS</vt:lpstr>
      <vt:lpstr>Depn_NS</vt:lpstr>
      <vt:lpstr>aEBIDTA_NS</vt:lpstr>
      <vt:lpstr>BalSht_NS</vt:lpstr>
      <vt:lpstr>Sheet2</vt:lpstr>
    </vt:vector>
  </TitlesOfParts>
  <Company>NetSuite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NetSuite Reports</dc:creator>
  <cp:lastModifiedBy>Natasha Asar</cp:lastModifiedBy>
  <dcterms:created xsi:type="dcterms:W3CDTF">2019-06-19T00:21:47Z</dcterms:created>
  <dcterms:modified xsi:type="dcterms:W3CDTF">2020-05-19T19:08:51Z</dcterms:modified>
</cp:coreProperties>
</file>